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375" yWindow="675" windowWidth="16275" windowHeight="8505" tabRatio="774" firstSheet="3" activeTab="3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8-市场占有率" sheetId="20" r:id="rId14"/>
    <sheet name="10-新增明细" sheetId="10" r:id="rId15"/>
    <sheet name="11-减少明细" sheetId="11" r:id="rId16"/>
    <sheet name="12-经营数据表" sheetId="22" r:id="rId17"/>
    <sheet name="13-退费" sheetId="1" r:id="rId18"/>
  </sheets>
  <externalReferences>
    <externalReference r:id="rId19"/>
    <externalReference r:id="rId20"/>
  </externalReferences>
  <definedNames>
    <definedName name="_xlnm._FilterDatabase" localSheetId="14" hidden="1">'10-新增明细'!$A$1:$U$425</definedName>
    <definedName name="_xlnm._FilterDatabase" localSheetId="15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'4-收据记录表'!$A$1:$BS$1068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3">'8-市场占有率'!$A$1:$O$150</definedName>
    <definedName name="_xlnm.Print_Titles" localSheetId="13">'8-市场占有率'!$5:$5</definedName>
    <definedName name="班型">'12-经营数据表'!$C$60:$T$60</definedName>
    <definedName name="学习卡结算类型">'7-市场业绩'!$O$4:$X$4</definedName>
  </definedNames>
  <calcPr calcId="125725"/>
</workbook>
</file>

<file path=xl/calcChain.xml><?xml version="1.0" encoding="utf-8"?>
<calcChain xmlns="http://schemas.openxmlformats.org/spreadsheetml/2006/main">
  <c r="L3" i="10"/>
  <c r="L4"/>
  <c r="L5"/>
  <c r="L6"/>
  <c r="L7"/>
  <c r="I8"/>
  <c r="J8"/>
  <c r="K8"/>
  <c r="L8"/>
  <c r="I9"/>
  <c r="J9"/>
  <c r="K9"/>
  <c r="L9"/>
  <c r="I10"/>
  <c r="J10"/>
  <c r="K10"/>
  <c r="L10"/>
  <c r="I11"/>
  <c r="J11"/>
  <c r="K11"/>
  <c r="L11"/>
  <c r="I12"/>
  <c r="J12"/>
  <c r="K12"/>
  <c r="L12"/>
  <c r="I13"/>
  <c r="J13"/>
  <c r="K13"/>
  <c r="L13"/>
  <c r="I14"/>
  <c r="J14"/>
  <c r="K14"/>
  <c r="L14"/>
  <c r="I15"/>
  <c r="J15"/>
  <c r="K15"/>
  <c r="L15"/>
  <c r="I16"/>
  <c r="J16"/>
  <c r="K16"/>
  <c r="L16"/>
  <c r="I17"/>
  <c r="J17"/>
  <c r="K17"/>
  <c r="L17"/>
  <c r="I18"/>
  <c r="J18"/>
  <c r="K18"/>
  <c r="L18"/>
  <c r="I19"/>
  <c r="J19"/>
  <c r="K19"/>
  <c r="L19"/>
  <c r="I20"/>
  <c r="J20"/>
  <c r="K20"/>
  <c r="L20"/>
  <c r="I21"/>
  <c r="J21"/>
  <c r="K21"/>
  <c r="L21"/>
  <c r="I22"/>
  <c r="J22"/>
  <c r="K22"/>
  <c r="L22"/>
  <c r="I23"/>
  <c r="J23"/>
  <c r="K23"/>
  <c r="L23"/>
  <c r="I24"/>
  <c r="J24"/>
  <c r="K24"/>
  <c r="L24"/>
  <c r="I25"/>
  <c r="J25"/>
  <c r="K25"/>
  <c r="L25"/>
  <c r="I26"/>
  <c r="J26"/>
  <c r="K26"/>
  <c r="L26"/>
  <c r="I27"/>
  <c r="J27"/>
  <c r="K27"/>
  <c r="L27"/>
  <c r="I28"/>
  <c r="J28"/>
  <c r="K28"/>
  <c r="L28"/>
  <c r="I29"/>
  <c r="J29"/>
  <c r="K29"/>
  <c r="L29"/>
  <c r="I30"/>
  <c r="J30"/>
  <c r="K30"/>
  <c r="L30"/>
  <c r="I31"/>
  <c r="J31"/>
  <c r="K31"/>
  <c r="L31"/>
  <c r="I32"/>
  <c r="J32"/>
  <c r="K32"/>
  <c r="L32"/>
  <c r="I33"/>
  <c r="J33"/>
  <c r="K33"/>
  <c r="L33"/>
  <c r="I34"/>
  <c r="J34"/>
  <c r="K34"/>
  <c r="L34"/>
  <c r="I35"/>
  <c r="J35"/>
  <c r="K35"/>
  <c r="L35"/>
  <c r="I36"/>
  <c r="J36"/>
  <c r="K36"/>
  <c r="L36"/>
  <c r="I37"/>
  <c r="J37"/>
  <c r="K37"/>
  <c r="L37"/>
  <c r="I38"/>
  <c r="J38"/>
  <c r="K38"/>
  <c r="L38"/>
  <c r="I39"/>
  <c r="J39"/>
  <c r="K39"/>
  <c r="L39"/>
  <c r="I40"/>
  <c r="J40"/>
  <c r="K40"/>
  <c r="L40"/>
  <c r="I41"/>
  <c r="J41"/>
  <c r="K41"/>
  <c r="L41"/>
  <c r="I42"/>
  <c r="J42"/>
  <c r="K42"/>
  <c r="L42"/>
  <c r="I43"/>
  <c r="J43"/>
  <c r="K43"/>
  <c r="L43"/>
  <c r="I44"/>
  <c r="J44"/>
  <c r="K44"/>
  <c r="L44"/>
  <c r="I45"/>
  <c r="J45"/>
  <c r="K45"/>
  <c r="L45"/>
  <c r="I46"/>
  <c r="J46"/>
  <c r="K46"/>
  <c r="L46"/>
  <c r="I47"/>
  <c r="J47"/>
  <c r="K47"/>
  <c r="L47"/>
  <c r="I48"/>
  <c r="J48"/>
  <c r="K48"/>
  <c r="L48"/>
  <c r="I49"/>
  <c r="J49"/>
  <c r="K49"/>
  <c r="L49"/>
  <c r="I50"/>
  <c r="J50"/>
  <c r="K50"/>
  <c r="L50"/>
  <c r="I51"/>
  <c r="J51"/>
  <c r="K51"/>
  <c r="L51"/>
  <c r="I52"/>
  <c r="J52"/>
  <c r="K52"/>
  <c r="L52"/>
  <c r="I53"/>
  <c r="J53"/>
  <c r="K53"/>
  <c r="L53"/>
  <c r="I54"/>
  <c r="J54"/>
  <c r="K54"/>
  <c r="L54"/>
  <c r="I55"/>
  <c r="J55"/>
  <c r="K55"/>
  <c r="L55"/>
  <c r="I56"/>
  <c r="J56"/>
  <c r="K56"/>
  <c r="L56"/>
  <c r="I57"/>
  <c r="J57"/>
  <c r="K57"/>
  <c r="L57"/>
  <c r="I58"/>
  <c r="J58"/>
  <c r="K58"/>
  <c r="L58"/>
  <c r="I59"/>
  <c r="J59"/>
  <c r="K59"/>
  <c r="L59"/>
  <c r="I60"/>
  <c r="J60"/>
  <c r="K60"/>
  <c r="L60"/>
  <c r="I61"/>
  <c r="J61"/>
  <c r="K61"/>
  <c r="L61"/>
  <c r="I62"/>
  <c r="J62"/>
  <c r="K62"/>
  <c r="L62"/>
  <c r="I63"/>
  <c r="J63"/>
  <c r="K63"/>
  <c r="L63"/>
  <c r="I64"/>
  <c r="J64"/>
  <c r="K64"/>
  <c r="L64"/>
  <c r="I65"/>
  <c r="J65"/>
  <c r="K65"/>
  <c r="L65"/>
  <c r="I66"/>
  <c r="J66"/>
  <c r="K66"/>
  <c r="L66"/>
  <c r="I67"/>
  <c r="J67"/>
  <c r="K67"/>
  <c r="L67"/>
  <c r="I68"/>
  <c r="J68"/>
  <c r="K68"/>
  <c r="L68"/>
  <c r="I69"/>
  <c r="J69"/>
  <c r="K69"/>
  <c r="L69"/>
  <c r="I70"/>
  <c r="J70"/>
  <c r="K70"/>
  <c r="L70"/>
  <c r="I71"/>
  <c r="J71"/>
  <c r="K71"/>
  <c r="L71"/>
  <c r="I72"/>
  <c r="J72"/>
  <c r="K72"/>
  <c r="L72"/>
  <c r="I73"/>
  <c r="J73"/>
  <c r="K73"/>
  <c r="L73"/>
  <c r="I74"/>
  <c r="J74"/>
  <c r="K74"/>
  <c r="L74"/>
  <c r="I75"/>
  <c r="J75"/>
  <c r="K75"/>
  <c r="L75"/>
  <c r="I76"/>
  <c r="J76"/>
  <c r="K76"/>
  <c r="L76"/>
  <c r="I77"/>
  <c r="J77"/>
  <c r="K77"/>
  <c r="L77"/>
  <c r="I78"/>
  <c r="J78"/>
  <c r="K78"/>
  <c r="L78"/>
  <c r="I79"/>
  <c r="J79"/>
  <c r="K79"/>
  <c r="L79"/>
  <c r="I80"/>
  <c r="J80"/>
  <c r="K80"/>
  <c r="L80"/>
  <c r="I81"/>
  <c r="J81"/>
  <c r="K81"/>
  <c r="L81"/>
  <c r="I82"/>
  <c r="J82"/>
  <c r="K82"/>
  <c r="L82"/>
  <c r="I83"/>
  <c r="J83"/>
  <c r="K83"/>
  <c r="L83"/>
  <c r="I84"/>
  <c r="J84"/>
  <c r="K84"/>
  <c r="L84"/>
  <c r="I85"/>
  <c r="J85"/>
  <c r="K85"/>
  <c r="L85"/>
  <c r="I86"/>
  <c r="J86"/>
  <c r="K86"/>
  <c r="L86"/>
  <c r="I87"/>
  <c r="J87"/>
  <c r="K87"/>
  <c r="L87"/>
  <c r="I88"/>
  <c r="J88"/>
  <c r="K88"/>
  <c r="L88"/>
  <c r="I89"/>
  <c r="J89"/>
  <c r="K89"/>
  <c r="L89"/>
  <c r="I90"/>
  <c r="J90"/>
  <c r="K90"/>
  <c r="L90"/>
  <c r="I91"/>
  <c r="J91"/>
  <c r="K91"/>
  <c r="L91"/>
  <c r="I92"/>
  <c r="J92"/>
  <c r="K92"/>
  <c r="L92"/>
  <c r="I93"/>
  <c r="J93"/>
  <c r="K93"/>
  <c r="L93"/>
  <c r="I94"/>
  <c r="J94"/>
  <c r="K94"/>
  <c r="L94"/>
  <c r="I95"/>
  <c r="J95"/>
  <c r="K95"/>
  <c r="L95"/>
  <c r="I96"/>
  <c r="J96"/>
  <c r="K96"/>
  <c r="L96"/>
  <c r="I97"/>
  <c r="J97"/>
  <c r="K97"/>
  <c r="L97"/>
  <c r="I98"/>
  <c r="J98"/>
  <c r="K98"/>
  <c r="L98"/>
  <c r="I99"/>
  <c r="J99"/>
  <c r="K99"/>
  <c r="L99"/>
  <c r="I100"/>
  <c r="J100"/>
  <c r="K100"/>
  <c r="L100"/>
  <c r="I101"/>
  <c r="J101"/>
  <c r="K101"/>
  <c r="L101"/>
  <c r="I102"/>
  <c r="J102"/>
  <c r="K102"/>
  <c r="L102"/>
  <c r="I103"/>
  <c r="J103"/>
  <c r="K103"/>
  <c r="L103"/>
  <c r="I104"/>
  <c r="J104"/>
  <c r="K104"/>
  <c r="L104"/>
  <c r="I105"/>
  <c r="J105"/>
  <c r="K105"/>
  <c r="L105"/>
  <c r="I106"/>
  <c r="J106"/>
  <c r="K106"/>
  <c r="L106"/>
  <c r="I107"/>
  <c r="J107"/>
  <c r="K107"/>
  <c r="L107"/>
  <c r="I108"/>
  <c r="J108"/>
  <c r="K108"/>
  <c r="L108"/>
  <c r="I109"/>
  <c r="J109"/>
  <c r="K109"/>
  <c r="L109"/>
  <c r="I110"/>
  <c r="J110"/>
  <c r="K110"/>
  <c r="L110"/>
  <c r="I111"/>
  <c r="J111"/>
  <c r="K111"/>
  <c r="L111"/>
  <c r="I112"/>
  <c r="J112"/>
  <c r="K112"/>
  <c r="L112"/>
  <c r="I113"/>
  <c r="J113"/>
  <c r="K113"/>
  <c r="L113"/>
  <c r="I114"/>
  <c r="J114"/>
  <c r="K114"/>
  <c r="L114"/>
  <c r="I115"/>
  <c r="J115"/>
  <c r="K115"/>
  <c r="L115"/>
  <c r="I116"/>
  <c r="J116"/>
  <c r="K116"/>
  <c r="L116"/>
  <c r="I117"/>
  <c r="J117"/>
  <c r="K117"/>
  <c r="L117"/>
  <c r="I118"/>
  <c r="J118"/>
  <c r="K118"/>
  <c r="L118"/>
  <c r="I119"/>
  <c r="J119"/>
  <c r="K119"/>
  <c r="L119"/>
  <c r="I120"/>
  <c r="J120"/>
  <c r="K120"/>
  <c r="L120"/>
  <c r="I121"/>
  <c r="J121"/>
  <c r="K121"/>
  <c r="L121"/>
  <c r="I122"/>
  <c r="J122"/>
  <c r="K122"/>
  <c r="L122"/>
  <c r="I123"/>
  <c r="J123"/>
  <c r="K123"/>
  <c r="L123"/>
  <c r="I124"/>
  <c r="J124"/>
  <c r="K124"/>
  <c r="L124"/>
  <c r="I125"/>
  <c r="J125"/>
  <c r="K125"/>
  <c r="L125"/>
  <c r="I126"/>
  <c r="J126"/>
  <c r="K126"/>
  <c r="L126"/>
  <c r="I127"/>
  <c r="J127"/>
  <c r="K127"/>
  <c r="L127"/>
  <c r="I128"/>
  <c r="J128"/>
  <c r="K128"/>
  <c r="L128"/>
  <c r="I129"/>
  <c r="J129"/>
  <c r="K129"/>
  <c r="L129"/>
  <c r="I130"/>
  <c r="J130"/>
  <c r="K130"/>
  <c r="L130"/>
  <c r="I131"/>
  <c r="J131"/>
  <c r="K131"/>
  <c r="L131"/>
  <c r="I132"/>
  <c r="J132"/>
  <c r="K132"/>
  <c r="L132"/>
  <c r="I133"/>
  <c r="J133"/>
  <c r="K133"/>
  <c r="L133"/>
  <c r="I134"/>
  <c r="J134"/>
  <c r="K134"/>
  <c r="L134"/>
  <c r="I135"/>
  <c r="J135"/>
  <c r="K135"/>
  <c r="L135"/>
  <c r="I136"/>
  <c r="J136"/>
  <c r="K136"/>
  <c r="L136"/>
  <c r="I137"/>
  <c r="J137"/>
  <c r="K137"/>
  <c r="L137"/>
  <c r="I138"/>
  <c r="J138"/>
  <c r="K138"/>
  <c r="L138"/>
  <c r="I139"/>
  <c r="J139"/>
  <c r="K139"/>
  <c r="L139"/>
  <c r="I140"/>
  <c r="J140"/>
  <c r="K140"/>
  <c r="L140"/>
  <c r="I141"/>
  <c r="J141"/>
  <c r="K141"/>
  <c r="L141"/>
  <c r="I142"/>
  <c r="J142"/>
  <c r="K142"/>
  <c r="L142"/>
  <c r="I143"/>
  <c r="J143"/>
  <c r="K143"/>
  <c r="L143"/>
  <c r="I144"/>
  <c r="J144"/>
  <c r="K144"/>
  <c r="L144"/>
  <c r="I145"/>
  <c r="J145"/>
  <c r="K145"/>
  <c r="L145"/>
  <c r="I146"/>
  <c r="J146"/>
  <c r="K146"/>
  <c r="L146"/>
  <c r="I147"/>
  <c r="J147"/>
  <c r="K147"/>
  <c r="L147"/>
  <c r="I148"/>
  <c r="J148"/>
  <c r="K148"/>
  <c r="L148"/>
  <c r="I149"/>
  <c r="J149"/>
  <c r="K149"/>
  <c r="L149"/>
  <c r="I150"/>
  <c r="J150"/>
  <c r="K150"/>
  <c r="L150"/>
  <c r="I151"/>
  <c r="J151"/>
  <c r="K151"/>
  <c r="L151"/>
  <c r="I152"/>
  <c r="J152"/>
  <c r="K152"/>
  <c r="L152"/>
  <c r="I153"/>
  <c r="J153"/>
  <c r="K153"/>
  <c r="L153"/>
  <c r="I154"/>
  <c r="J154"/>
  <c r="K154"/>
  <c r="L154"/>
  <c r="I155"/>
  <c r="J155"/>
  <c r="K155"/>
  <c r="L155"/>
  <c r="I156"/>
  <c r="J156"/>
  <c r="K156"/>
  <c r="L156"/>
  <c r="I157"/>
  <c r="J157"/>
  <c r="K157"/>
  <c r="L157"/>
  <c r="I158"/>
  <c r="J158"/>
  <c r="K158"/>
  <c r="L158"/>
  <c r="I159"/>
  <c r="J159"/>
  <c r="K159"/>
  <c r="L159"/>
  <c r="I160"/>
  <c r="J160"/>
  <c r="K160"/>
  <c r="L160"/>
  <c r="I161"/>
  <c r="J161"/>
  <c r="K161"/>
  <c r="L161"/>
  <c r="I162"/>
  <c r="J162"/>
  <c r="K162"/>
  <c r="L162"/>
  <c r="I163"/>
  <c r="J163"/>
  <c r="K163"/>
  <c r="L163"/>
  <c r="I164"/>
  <c r="J164"/>
  <c r="K164"/>
  <c r="L164"/>
  <c r="I165"/>
  <c r="J165"/>
  <c r="K165"/>
  <c r="L165"/>
  <c r="I166"/>
  <c r="J166"/>
  <c r="K166"/>
  <c r="L166"/>
  <c r="I167"/>
  <c r="J167"/>
  <c r="K167"/>
  <c r="L167"/>
  <c r="I168"/>
  <c r="J168"/>
  <c r="K168"/>
  <c r="L168"/>
  <c r="I169"/>
  <c r="J169"/>
  <c r="K169"/>
  <c r="L169"/>
  <c r="I170"/>
  <c r="J170"/>
  <c r="K170"/>
  <c r="L170"/>
  <c r="I171"/>
  <c r="J171"/>
  <c r="K171"/>
  <c r="L171"/>
  <c r="I172"/>
  <c r="J172"/>
  <c r="K172"/>
  <c r="L172"/>
  <c r="I173"/>
  <c r="J173"/>
  <c r="K173"/>
  <c r="L173"/>
  <c r="I174"/>
  <c r="J174"/>
  <c r="K174"/>
  <c r="L174"/>
  <c r="I175"/>
  <c r="J175"/>
  <c r="K175"/>
  <c r="L175"/>
  <c r="I176"/>
  <c r="J176"/>
  <c r="K176"/>
  <c r="L176"/>
  <c r="I177"/>
  <c r="J177"/>
  <c r="K177"/>
  <c r="L177"/>
  <c r="I178"/>
  <c r="J178"/>
  <c r="K178"/>
  <c r="L178"/>
  <c r="I179"/>
  <c r="J179"/>
  <c r="K179"/>
  <c r="L179"/>
  <c r="I180"/>
  <c r="J180"/>
  <c r="K180"/>
  <c r="L180"/>
  <c r="I181"/>
  <c r="J181"/>
  <c r="K181"/>
  <c r="L181"/>
  <c r="I182"/>
  <c r="J182"/>
  <c r="K182"/>
  <c r="L182"/>
  <c r="I183"/>
  <c r="J183"/>
  <c r="K183"/>
  <c r="L183"/>
  <c r="I184"/>
  <c r="J184"/>
  <c r="K184"/>
  <c r="L184"/>
  <c r="I185"/>
  <c r="J185"/>
  <c r="K185"/>
  <c r="L185"/>
  <c r="I186"/>
  <c r="J186"/>
  <c r="K186"/>
  <c r="L186"/>
  <c r="I187"/>
  <c r="J187"/>
  <c r="K187"/>
  <c r="L187"/>
  <c r="I188"/>
  <c r="J188"/>
  <c r="K188"/>
  <c r="L188"/>
  <c r="I189"/>
  <c r="J189"/>
  <c r="K189"/>
  <c r="L189"/>
  <c r="I190"/>
  <c r="J190"/>
  <c r="K190"/>
  <c r="L190"/>
  <c r="I191"/>
  <c r="J191"/>
  <c r="K191"/>
  <c r="L191"/>
  <c r="I192"/>
  <c r="J192"/>
  <c r="K192"/>
  <c r="L192"/>
  <c r="I193"/>
  <c r="J193"/>
  <c r="K193"/>
  <c r="L193"/>
  <c r="I194"/>
  <c r="J194"/>
  <c r="K194"/>
  <c r="L194"/>
  <c r="I195"/>
  <c r="J195"/>
  <c r="K195"/>
  <c r="L195"/>
  <c r="I196"/>
  <c r="J196"/>
  <c r="K196"/>
  <c r="L196"/>
  <c r="I197"/>
  <c r="J197"/>
  <c r="K197"/>
  <c r="L197"/>
  <c r="I198"/>
  <c r="J198"/>
  <c r="K198"/>
  <c r="L198"/>
  <c r="I199"/>
  <c r="J199"/>
  <c r="K199"/>
  <c r="L199"/>
  <c r="I200"/>
  <c r="J200"/>
  <c r="K200"/>
  <c r="L200"/>
  <c r="I201"/>
  <c r="J201"/>
  <c r="K201"/>
  <c r="L201"/>
  <c r="I202"/>
  <c r="J202"/>
  <c r="K202"/>
  <c r="L202"/>
  <c r="I203"/>
  <c r="J203"/>
  <c r="K203"/>
  <c r="L203"/>
  <c r="I204"/>
  <c r="J204"/>
  <c r="K204"/>
  <c r="L204"/>
  <c r="I205"/>
  <c r="J205"/>
  <c r="K205"/>
  <c r="L205"/>
  <c r="I206"/>
  <c r="J206"/>
  <c r="K206"/>
  <c r="L206"/>
  <c r="I207"/>
  <c r="J207"/>
  <c r="K207"/>
  <c r="L207"/>
  <c r="I208"/>
  <c r="J208"/>
  <c r="K208"/>
  <c r="L208"/>
  <c r="I209"/>
  <c r="J209"/>
  <c r="K209"/>
  <c r="L209"/>
  <c r="I210"/>
  <c r="J210"/>
  <c r="K210"/>
  <c r="L210"/>
  <c r="I211"/>
  <c r="J211"/>
  <c r="K211"/>
  <c r="L211"/>
  <c r="I212"/>
  <c r="J212"/>
  <c r="K212"/>
  <c r="L212"/>
  <c r="I213"/>
  <c r="J213"/>
  <c r="K213"/>
  <c r="L213"/>
  <c r="I214"/>
  <c r="J214"/>
  <c r="K214"/>
  <c r="L214"/>
  <c r="I215"/>
  <c r="J215"/>
  <c r="K215"/>
  <c r="L215"/>
  <c r="I216"/>
  <c r="J216"/>
  <c r="K216"/>
  <c r="L216"/>
  <c r="I217"/>
  <c r="J217"/>
  <c r="K217"/>
  <c r="L217"/>
  <c r="I218"/>
  <c r="J218"/>
  <c r="K218"/>
  <c r="L218"/>
  <c r="I219"/>
  <c r="J219"/>
  <c r="K219"/>
  <c r="L219"/>
  <c r="I220"/>
  <c r="J220"/>
  <c r="K220"/>
  <c r="L220"/>
  <c r="I221"/>
  <c r="J221"/>
  <c r="K221"/>
  <c r="L221"/>
  <c r="I222"/>
  <c r="J222"/>
  <c r="K222"/>
  <c r="L222"/>
  <c r="I223"/>
  <c r="J223"/>
  <c r="K223"/>
  <c r="L223"/>
  <c r="I224"/>
  <c r="J224"/>
  <c r="K224"/>
  <c r="L224"/>
  <c r="I225"/>
  <c r="J225"/>
  <c r="K225"/>
  <c r="L225"/>
  <c r="I226"/>
  <c r="J226"/>
  <c r="K226"/>
  <c r="L226"/>
  <c r="I227"/>
  <c r="J227"/>
  <c r="K227"/>
  <c r="L227"/>
  <c r="I228"/>
  <c r="J228"/>
  <c r="K228"/>
  <c r="L228"/>
  <c r="I229"/>
  <c r="J229"/>
  <c r="K229"/>
  <c r="L229"/>
  <c r="I230"/>
  <c r="J230"/>
  <c r="K230"/>
  <c r="L230"/>
  <c r="I231"/>
  <c r="J231"/>
  <c r="K231"/>
  <c r="L231"/>
  <c r="I232"/>
  <c r="J232"/>
  <c r="K232"/>
  <c r="L232"/>
  <c r="I233"/>
  <c r="J233"/>
  <c r="K233"/>
  <c r="L233"/>
  <c r="I234"/>
  <c r="J234"/>
  <c r="K234"/>
  <c r="L234"/>
  <c r="I235"/>
  <c r="J235"/>
  <c r="K235"/>
  <c r="L235"/>
  <c r="I236"/>
  <c r="J236"/>
  <c r="K236"/>
  <c r="L236"/>
  <c r="I237"/>
  <c r="J237"/>
  <c r="K237"/>
  <c r="L237"/>
  <c r="I238"/>
  <c r="J238"/>
  <c r="K238"/>
  <c r="L238"/>
  <c r="I239"/>
  <c r="J239"/>
  <c r="K239"/>
  <c r="L239"/>
  <c r="I240"/>
  <c r="J240"/>
  <c r="K240"/>
  <c r="L240"/>
  <c r="I241"/>
  <c r="J241"/>
  <c r="K241"/>
  <c r="L241"/>
  <c r="I242"/>
  <c r="J242"/>
  <c r="K242"/>
  <c r="L242"/>
  <c r="I243"/>
  <c r="J243"/>
  <c r="K243"/>
  <c r="L243"/>
  <c r="I244"/>
  <c r="J244"/>
  <c r="K244"/>
  <c r="L244"/>
  <c r="I245"/>
  <c r="J245"/>
  <c r="K245"/>
  <c r="L245"/>
  <c r="I246"/>
  <c r="J246"/>
  <c r="K246"/>
  <c r="L246"/>
  <c r="I247"/>
  <c r="J247"/>
  <c r="K247"/>
  <c r="L247"/>
  <c r="I248"/>
  <c r="J248"/>
  <c r="K248"/>
  <c r="L248"/>
  <c r="I249"/>
  <c r="J249"/>
  <c r="K249"/>
  <c r="L249"/>
  <c r="I250"/>
  <c r="J250"/>
  <c r="K250"/>
  <c r="L250"/>
  <c r="I251"/>
  <c r="J251"/>
  <c r="K251"/>
  <c r="L251"/>
  <c r="I252"/>
  <c r="J252"/>
  <c r="K252"/>
  <c r="L252"/>
  <c r="I253"/>
  <c r="J253"/>
  <c r="K253"/>
  <c r="L253"/>
  <c r="I254"/>
  <c r="J254"/>
  <c r="K254"/>
  <c r="L254"/>
  <c r="I255"/>
  <c r="J255"/>
  <c r="K255"/>
  <c r="L255"/>
  <c r="I256"/>
  <c r="J256"/>
  <c r="K256"/>
  <c r="L256"/>
  <c r="I257"/>
  <c r="J257"/>
  <c r="K257"/>
  <c r="L257"/>
  <c r="I258"/>
  <c r="J258"/>
  <c r="K258"/>
  <c r="L258"/>
  <c r="I259"/>
  <c r="J259"/>
  <c r="K259"/>
  <c r="L259"/>
  <c r="I260"/>
  <c r="J260"/>
  <c r="K260"/>
  <c r="L260"/>
  <c r="I261"/>
  <c r="J261"/>
  <c r="K261"/>
  <c r="L261"/>
  <c r="I262"/>
  <c r="J262"/>
  <c r="K262"/>
  <c r="L262"/>
  <c r="I263"/>
  <c r="J263"/>
  <c r="K263"/>
  <c r="L263"/>
  <c r="I264"/>
  <c r="J264"/>
  <c r="K264"/>
  <c r="L264"/>
  <c r="I265"/>
  <c r="J265"/>
  <c r="K265"/>
  <c r="L265"/>
  <c r="I266"/>
  <c r="J266"/>
  <c r="K266"/>
  <c r="L266"/>
  <c r="I267"/>
  <c r="J267"/>
  <c r="K267"/>
  <c r="L267"/>
  <c r="I268"/>
  <c r="J268"/>
  <c r="K268"/>
  <c r="L268"/>
  <c r="I269"/>
  <c r="J269"/>
  <c r="K269"/>
  <c r="L269"/>
  <c r="I270"/>
  <c r="J270"/>
  <c r="K270"/>
  <c r="L270"/>
  <c r="I271"/>
  <c r="J271"/>
  <c r="K271"/>
  <c r="L271"/>
  <c r="I272"/>
  <c r="J272"/>
  <c r="K272"/>
  <c r="L272"/>
  <c r="I273"/>
  <c r="J273"/>
  <c r="K273"/>
  <c r="L273"/>
  <c r="I274"/>
  <c r="J274"/>
  <c r="K274"/>
  <c r="L274"/>
  <c r="I275"/>
  <c r="J275"/>
  <c r="K275"/>
  <c r="L275"/>
  <c r="I276"/>
  <c r="J276"/>
  <c r="K276"/>
  <c r="L276"/>
  <c r="I277"/>
  <c r="J277"/>
  <c r="K277"/>
  <c r="L277"/>
  <c r="I278"/>
  <c r="J278"/>
  <c r="K278"/>
  <c r="L278"/>
  <c r="I279"/>
  <c r="J279"/>
  <c r="K279"/>
  <c r="L279"/>
  <c r="I280"/>
  <c r="J280"/>
  <c r="K280"/>
  <c r="L280"/>
  <c r="I281"/>
  <c r="J281"/>
  <c r="K281"/>
  <c r="L281"/>
  <c r="I282"/>
  <c r="J282"/>
  <c r="K282"/>
  <c r="L282"/>
  <c r="I283"/>
  <c r="J283"/>
  <c r="K283"/>
  <c r="L283"/>
  <c r="I284"/>
  <c r="J284"/>
  <c r="K284"/>
  <c r="L284"/>
  <c r="I285"/>
  <c r="J285"/>
  <c r="K285"/>
  <c r="L285"/>
  <c r="I286"/>
  <c r="J286"/>
  <c r="K286"/>
  <c r="L286"/>
  <c r="I287"/>
  <c r="J287"/>
  <c r="K287"/>
  <c r="L287"/>
  <c r="I288"/>
  <c r="J288"/>
  <c r="K288"/>
  <c r="L288"/>
  <c r="I289"/>
  <c r="J289"/>
  <c r="K289"/>
  <c r="L289"/>
  <c r="I290"/>
  <c r="J290"/>
  <c r="K290"/>
  <c r="L290"/>
  <c r="I291"/>
  <c r="J291"/>
  <c r="K291"/>
  <c r="L291"/>
  <c r="I292"/>
  <c r="J292"/>
  <c r="K292"/>
  <c r="L292"/>
  <c r="I293"/>
  <c r="J293"/>
  <c r="K293"/>
  <c r="L293"/>
  <c r="I294"/>
  <c r="J294"/>
  <c r="K294"/>
  <c r="L294"/>
  <c r="I295"/>
  <c r="J295"/>
  <c r="K295"/>
  <c r="L295"/>
  <c r="I296"/>
  <c r="J296"/>
  <c r="K296"/>
  <c r="L296"/>
  <c r="I297"/>
  <c r="J297"/>
  <c r="K297"/>
  <c r="L297"/>
  <c r="I298"/>
  <c r="J298"/>
  <c r="K298"/>
  <c r="L298"/>
  <c r="I299"/>
  <c r="J299"/>
  <c r="K299"/>
  <c r="L299"/>
  <c r="I300"/>
  <c r="J300"/>
  <c r="K300"/>
  <c r="L300"/>
  <c r="I301"/>
  <c r="J301"/>
  <c r="K301"/>
  <c r="L301"/>
  <c r="I302"/>
  <c r="J302"/>
  <c r="K302"/>
  <c r="L302"/>
  <c r="I303"/>
  <c r="J303"/>
  <c r="K303"/>
  <c r="L303"/>
  <c r="I304"/>
  <c r="J304"/>
  <c r="K304"/>
  <c r="L304"/>
  <c r="I305"/>
  <c r="J305"/>
  <c r="K305"/>
  <c r="L305"/>
  <c r="I306"/>
  <c r="J306"/>
  <c r="K306"/>
  <c r="L306"/>
  <c r="I307"/>
  <c r="J307"/>
  <c r="K307"/>
  <c r="L307"/>
  <c r="I308"/>
  <c r="J308"/>
  <c r="K308"/>
  <c r="L308"/>
  <c r="I309"/>
  <c r="J309"/>
  <c r="K309"/>
  <c r="L309"/>
  <c r="I310"/>
  <c r="J310"/>
  <c r="K310"/>
  <c r="L310"/>
  <c r="I311"/>
  <c r="J311"/>
  <c r="K311"/>
  <c r="L311"/>
  <c r="I312"/>
  <c r="J312"/>
  <c r="K312"/>
  <c r="L312"/>
  <c r="I313"/>
  <c r="J313"/>
  <c r="K313"/>
  <c r="L313"/>
  <c r="I314"/>
  <c r="J314"/>
  <c r="K314"/>
  <c r="L314"/>
  <c r="I315"/>
  <c r="J315"/>
  <c r="K315"/>
  <c r="L315"/>
  <c r="I316"/>
  <c r="J316"/>
  <c r="K316"/>
  <c r="L316"/>
  <c r="I317"/>
  <c r="J317"/>
  <c r="K317"/>
  <c r="L317"/>
  <c r="I318"/>
  <c r="J318"/>
  <c r="K318"/>
  <c r="L318"/>
  <c r="I319"/>
  <c r="J319"/>
  <c r="K319"/>
  <c r="L319"/>
  <c r="I320"/>
  <c r="J320"/>
  <c r="K320"/>
  <c r="L320"/>
  <c r="I321"/>
  <c r="J321"/>
  <c r="K321"/>
  <c r="L321"/>
  <c r="I322"/>
  <c r="J322"/>
  <c r="K322"/>
  <c r="L322"/>
  <c r="I323"/>
  <c r="J323"/>
  <c r="K323"/>
  <c r="L323"/>
  <c r="I324"/>
  <c r="J324"/>
  <c r="K324"/>
  <c r="L324"/>
  <c r="I325"/>
  <c r="J325"/>
  <c r="K325"/>
  <c r="L325"/>
  <c r="I326"/>
  <c r="J326"/>
  <c r="K326"/>
  <c r="L326"/>
  <c r="I327"/>
  <c r="J327"/>
  <c r="K327"/>
  <c r="L327"/>
  <c r="I328"/>
  <c r="J328"/>
  <c r="K328"/>
  <c r="L328"/>
  <c r="I329"/>
  <c r="J329"/>
  <c r="K329"/>
  <c r="L329"/>
  <c r="I330"/>
  <c r="J330"/>
  <c r="K330"/>
  <c r="L330"/>
  <c r="I331"/>
  <c r="J331"/>
  <c r="K331"/>
  <c r="L331"/>
  <c r="I332"/>
  <c r="J332"/>
  <c r="K332"/>
  <c r="L332"/>
  <c r="I333"/>
  <c r="J333"/>
  <c r="K333"/>
  <c r="L333"/>
  <c r="I334"/>
  <c r="J334"/>
  <c r="K334"/>
  <c r="L334"/>
  <c r="I335"/>
  <c r="J335"/>
  <c r="K335"/>
  <c r="L335"/>
  <c r="I336"/>
  <c r="J336"/>
  <c r="K336"/>
  <c r="L336"/>
  <c r="I337"/>
  <c r="J337"/>
  <c r="K337"/>
  <c r="L337"/>
  <c r="I338"/>
  <c r="J338"/>
  <c r="K338"/>
  <c r="L338"/>
  <c r="I339"/>
  <c r="J339"/>
  <c r="K339"/>
  <c r="L339"/>
  <c r="I340"/>
  <c r="J340"/>
  <c r="K340"/>
  <c r="L340"/>
  <c r="I341"/>
  <c r="J341"/>
  <c r="K341"/>
  <c r="L341"/>
  <c r="I342"/>
  <c r="J342"/>
  <c r="K342"/>
  <c r="L342"/>
  <c r="I343"/>
  <c r="J343"/>
  <c r="K343"/>
  <c r="L343"/>
  <c r="I344"/>
  <c r="J344"/>
  <c r="K344"/>
  <c r="L344"/>
  <c r="I345"/>
  <c r="J345"/>
  <c r="K345"/>
  <c r="L345"/>
  <c r="I346"/>
  <c r="J346"/>
  <c r="K346"/>
  <c r="L346"/>
  <c r="I347"/>
  <c r="J347"/>
  <c r="K347"/>
  <c r="L347"/>
  <c r="I348"/>
  <c r="J348"/>
  <c r="K348"/>
  <c r="L348"/>
  <c r="I349"/>
  <c r="J349"/>
  <c r="K349"/>
  <c r="L349"/>
  <c r="I350"/>
  <c r="J350"/>
  <c r="K350"/>
  <c r="L350"/>
  <c r="I351"/>
  <c r="J351"/>
  <c r="K351"/>
  <c r="L351"/>
  <c r="I352"/>
  <c r="J352"/>
  <c r="K352"/>
  <c r="L352"/>
  <c r="I353"/>
  <c r="J353"/>
  <c r="K353"/>
  <c r="L353"/>
  <c r="I354"/>
  <c r="J354"/>
  <c r="K354"/>
  <c r="L354"/>
  <c r="I355"/>
  <c r="J355"/>
  <c r="K355"/>
  <c r="L355"/>
  <c r="I356"/>
  <c r="J356"/>
  <c r="K356"/>
  <c r="L356"/>
  <c r="I357"/>
  <c r="J357"/>
  <c r="K357"/>
  <c r="L357"/>
  <c r="I358"/>
  <c r="J358"/>
  <c r="K358"/>
  <c r="L358"/>
  <c r="I359"/>
  <c r="J359"/>
  <c r="K359"/>
  <c r="L359"/>
  <c r="I360"/>
  <c r="J360"/>
  <c r="K360"/>
  <c r="L360"/>
  <c r="I361"/>
  <c r="J361"/>
  <c r="K361"/>
  <c r="L361"/>
  <c r="I362"/>
  <c r="J362"/>
  <c r="K362"/>
  <c r="L362"/>
  <c r="I363"/>
  <c r="J363"/>
  <c r="K363"/>
  <c r="L363"/>
  <c r="I364"/>
  <c r="J364"/>
  <c r="K364"/>
  <c r="L364"/>
  <c r="I365"/>
  <c r="J365"/>
  <c r="K365"/>
  <c r="L365"/>
  <c r="I366"/>
  <c r="J366"/>
  <c r="K366"/>
  <c r="L366"/>
  <c r="I367"/>
  <c r="J367"/>
  <c r="K367"/>
  <c r="L367"/>
  <c r="I368"/>
  <c r="J368"/>
  <c r="K368"/>
  <c r="L368"/>
  <c r="I369"/>
  <c r="J369"/>
  <c r="K369"/>
  <c r="L369"/>
  <c r="I370"/>
  <c r="J370"/>
  <c r="K370"/>
  <c r="L370"/>
  <c r="I371"/>
  <c r="J371"/>
  <c r="K371"/>
  <c r="L371"/>
  <c r="I372"/>
  <c r="J372"/>
  <c r="K372"/>
  <c r="L372"/>
  <c r="I373"/>
  <c r="J373"/>
  <c r="K373"/>
  <c r="L373"/>
  <c r="I374"/>
  <c r="J374"/>
  <c r="K374"/>
  <c r="L374"/>
  <c r="I375"/>
  <c r="J375"/>
  <c r="K375"/>
  <c r="L375"/>
  <c r="I376"/>
  <c r="J376"/>
  <c r="K376"/>
  <c r="L376"/>
  <c r="I377"/>
  <c r="J377"/>
  <c r="K377"/>
  <c r="L377"/>
  <c r="I378"/>
  <c r="J378"/>
  <c r="K378"/>
  <c r="L378"/>
  <c r="I379"/>
  <c r="J379"/>
  <c r="K379"/>
  <c r="L379"/>
  <c r="I380"/>
  <c r="J380"/>
  <c r="K380"/>
  <c r="L380"/>
  <c r="I381"/>
  <c r="J381"/>
  <c r="K381"/>
  <c r="L381"/>
  <c r="I382"/>
  <c r="J382"/>
  <c r="K382"/>
  <c r="L382"/>
  <c r="I383"/>
  <c r="J383"/>
  <c r="K383"/>
  <c r="L383"/>
  <c r="I384"/>
  <c r="J384"/>
  <c r="K384"/>
  <c r="L384"/>
  <c r="I385"/>
  <c r="J385"/>
  <c r="K385"/>
  <c r="L385"/>
  <c r="I386"/>
  <c r="J386"/>
  <c r="K386"/>
  <c r="L386"/>
  <c r="I387"/>
  <c r="J387"/>
  <c r="K387"/>
  <c r="L387"/>
  <c r="I388"/>
  <c r="J388"/>
  <c r="K388"/>
  <c r="L388"/>
  <c r="I389"/>
  <c r="J389"/>
  <c r="K389"/>
  <c r="L389"/>
  <c r="I390"/>
  <c r="J390"/>
  <c r="K390"/>
  <c r="L390"/>
  <c r="I391"/>
  <c r="J391"/>
  <c r="K391"/>
  <c r="L391"/>
  <c r="I392"/>
  <c r="J392"/>
  <c r="K392"/>
  <c r="L392"/>
  <c r="I393"/>
  <c r="J393"/>
  <c r="K393"/>
  <c r="L393"/>
  <c r="I394"/>
  <c r="J394"/>
  <c r="K394"/>
  <c r="L394"/>
  <c r="I395"/>
  <c r="J395"/>
  <c r="K395"/>
  <c r="L395"/>
  <c r="I396"/>
  <c r="J396"/>
  <c r="K396"/>
  <c r="L396"/>
  <c r="I397"/>
  <c r="J397"/>
  <c r="K397"/>
  <c r="L397"/>
  <c r="I398"/>
  <c r="J398"/>
  <c r="K398"/>
  <c r="L398"/>
  <c r="I399"/>
  <c r="J399"/>
  <c r="K399"/>
  <c r="L399"/>
  <c r="I400"/>
  <c r="J400"/>
  <c r="K400"/>
  <c r="L400"/>
  <c r="I401"/>
  <c r="J401"/>
  <c r="K401"/>
  <c r="L401"/>
  <c r="I402"/>
  <c r="J402"/>
  <c r="K402"/>
  <c r="L402"/>
  <c r="I403"/>
  <c r="J403"/>
  <c r="K403"/>
  <c r="L403"/>
  <c r="I404"/>
  <c r="J404"/>
  <c r="K404"/>
  <c r="L404"/>
  <c r="I405"/>
  <c r="J405"/>
  <c r="K405"/>
  <c r="L405"/>
  <c r="I406"/>
  <c r="J406"/>
  <c r="K406"/>
  <c r="L406"/>
  <c r="I407"/>
  <c r="J407"/>
  <c r="K407"/>
  <c r="L407"/>
  <c r="I408"/>
  <c r="J408"/>
  <c r="K408"/>
  <c r="L408"/>
  <c r="I409"/>
  <c r="J409"/>
  <c r="K409"/>
  <c r="L409"/>
  <c r="I410"/>
  <c r="J410"/>
  <c r="K410"/>
  <c r="L410"/>
  <c r="I411"/>
  <c r="J411"/>
  <c r="K411"/>
  <c r="L411"/>
  <c r="I412"/>
  <c r="J412"/>
  <c r="K412"/>
  <c r="L412"/>
  <c r="I413"/>
  <c r="J413"/>
  <c r="K413"/>
  <c r="L413"/>
  <c r="I414"/>
  <c r="J414"/>
  <c r="K414"/>
  <c r="L414"/>
  <c r="I415"/>
  <c r="J415"/>
  <c r="K415"/>
  <c r="L415"/>
  <c r="I416"/>
  <c r="J416"/>
  <c r="K416"/>
  <c r="L416"/>
  <c r="I417"/>
  <c r="J417"/>
  <c r="K417"/>
  <c r="L417"/>
  <c r="I418"/>
  <c r="J418"/>
  <c r="K418"/>
  <c r="L418"/>
  <c r="I419"/>
  <c r="J419"/>
  <c r="K419"/>
  <c r="L419"/>
  <c r="I420"/>
  <c r="J420"/>
  <c r="K420"/>
  <c r="L420"/>
  <c r="I421"/>
  <c r="J421"/>
  <c r="K421"/>
  <c r="L421"/>
  <c r="I422"/>
  <c r="J422"/>
  <c r="K422"/>
  <c r="L422"/>
  <c r="I423"/>
  <c r="J423"/>
  <c r="K423"/>
  <c r="L423"/>
  <c r="I424"/>
  <c r="J424"/>
  <c r="K424"/>
  <c r="L424"/>
  <c r="I425"/>
  <c r="J425"/>
  <c r="K425"/>
  <c r="L42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Y2" i="11"/>
  <c r="Y3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I3"/>
  <c r="J3"/>
  <c r="K3"/>
  <c r="L3"/>
  <c r="I4"/>
  <c r="J4"/>
  <c r="K4"/>
  <c r="L4"/>
  <c r="I5"/>
  <c r="J5"/>
  <c r="K5"/>
  <c r="L5"/>
  <c r="I6"/>
  <c r="J6"/>
  <c r="K6"/>
  <c r="L6"/>
  <c r="I7"/>
  <c r="J7"/>
  <c r="K7"/>
  <c r="L7"/>
  <c r="I8"/>
  <c r="J8"/>
  <c r="K8"/>
  <c r="L8"/>
  <c r="I9"/>
  <c r="J9"/>
  <c r="K9"/>
  <c r="L9"/>
  <c r="I10"/>
  <c r="J10"/>
  <c r="K10"/>
  <c r="L10"/>
  <c r="I11"/>
  <c r="J11"/>
  <c r="K11"/>
  <c r="L11"/>
  <c r="I12"/>
  <c r="J12"/>
  <c r="K12"/>
  <c r="L12"/>
  <c r="I13"/>
  <c r="J13"/>
  <c r="K13"/>
  <c r="L13"/>
  <c r="I14"/>
  <c r="J14"/>
  <c r="K14"/>
  <c r="L14"/>
  <c r="I15"/>
  <c r="J15"/>
  <c r="K15"/>
  <c r="L15"/>
  <c r="I16"/>
  <c r="J16"/>
  <c r="K16"/>
  <c r="L16"/>
  <c r="I17"/>
  <c r="J17"/>
  <c r="K17"/>
  <c r="L17"/>
  <c r="I18"/>
  <c r="J18"/>
  <c r="K18"/>
  <c r="L18"/>
  <c r="I19"/>
  <c r="J19"/>
  <c r="K19"/>
  <c r="L19"/>
  <c r="I20"/>
  <c r="J20"/>
  <c r="K20"/>
  <c r="L20"/>
  <c r="I21"/>
  <c r="J21"/>
  <c r="K21"/>
  <c r="L21"/>
  <c r="I22"/>
  <c r="J22"/>
  <c r="K22"/>
  <c r="L22"/>
  <c r="I23"/>
  <c r="J23"/>
  <c r="K23"/>
  <c r="L23"/>
  <c r="I24"/>
  <c r="J24"/>
  <c r="K24"/>
  <c r="L24"/>
  <c r="I25"/>
  <c r="J25"/>
  <c r="K25"/>
  <c r="L25"/>
  <c r="I26"/>
  <c r="J26"/>
  <c r="K26"/>
  <c r="L26"/>
  <c r="I27"/>
  <c r="J27"/>
  <c r="K27"/>
  <c r="L27"/>
  <c r="I28"/>
  <c r="J28"/>
  <c r="K28"/>
  <c r="L28"/>
  <c r="I29"/>
  <c r="J29"/>
  <c r="K29"/>
  <c r="L29"/>
  <c r="I30"/>
  <c r="J30"/>
  <c r="K30"/>
  <c r="L30"/>
  <c r="I31"/>
  <c r="J31"/>
  <c r="K31"/>
  <c r="L31"/>
  <c r="I32"/>
  <c r="J32"/>
  <c r="K32"/>
  <c r="L32"/>
  <c r="I33"/>
  <c r="J33"/>
  <c r="K33"/>
  <c r="L33"/>
  <c r="I34"/>
  <c r="J34"/>
  <c r="K34"/>
  <c r="L34"/>
  <c r="I35"/>
  <c r="J35"/>
  <c r="K35"/>
  <c r="L35"/>
  <c r="I36"/>
  <c r="J36"/>
  <c r="K36"/>
  <c r="L36"/>
  <c r="I37"/>
  <c r="J37"/>
  <c r="K37"/>
  <c r="L37"/>
  <c r="I38"/>
  <c r="J38"/>
  <c r="K38"/>
  <c r="L38"/>
  <c r="I39"/>
  <c r="J39"/>
  <c r="K39"/>
  <c r="L39"/>
  <c r="I40"/>
  <c r="J40"/>
  <c r="K40"/>
  <c r="L40"/>
  <c r="I41"/>
  <c r="J41"/>
  <c r="K41"/>
  <c r="L41"/>
  <c r="I42"/>
  <c r="J42"/>
  <c r="K42"/>
  <c r="L42"/>
  <c r="I43"/>
  <c r="J43"/>
  <c r="K43"/>
  <c r="L43"/>
  <c r="I44"/>
  <c r="J44"/>
  <c r="K44"/>
  <c r="L44"/>
  <c r="I45"/>
  <c r="J45"/>
  <c r="K45"/>
  <c r="L45"/>
  <c r="I46"/>
  <c r="J46"/>
  <c r="K46"/>
  <c r="L46"/>
  <c r="I47"/>
  <c r="J47"/>
  <c r="K47"/>
  <c r="L47"/>
  <c r="I48"/>
  <c r="J48"/>
  <c r="K48"/>
  <c r="L48"/>
  <c r="I49"/>
  <c r="J49"/>
  <c r="K49"/>
  <c r="L49"/>
  <c r="I50"/>
  <c r="J50"/>
  <c r="K50"/>
  <c r="L50"/>
  <c r="I51"/>
  <c r="J51"/>
  <c r="K51"/>
  <c r="L51"/>
  <c r="I52"/>
  <c r="J52"/>
  <c r="K52"/>
  <c r="L52"/>
  <c r="I53"/>
  <c r="J53"/>
  <c r="K53"/>
  <c r="L53"/>
  <c r="I54"/>
  <c r="J54"/>
  <c r="K54"/>
  <c r="L54"/>
  <c r="I55"/>
  <c r="J55"/>
  <c r="K55"/>
  <c r="L55"/>
  <c r="I56"/>
  <c r="J56"/>
  <c r="K56"/>
  <c r="L56"/>
  <c r="I57"/>
  <c r="J57"/>
  <c r="K57"/>
  <c r="L57"/>
  <c r="I58"/>
  <c r="J58"/>
  <c r="K58"/>
  <c r="L58"/>
  <c r="I59"/>
  <c r="J59"/>
  <c r="K59"/>
  <c r="L59"/>
  <c r="I60"/>
  <c r="J60"/>
  <c r="K60"/>
  <c r="L60"/>
  <c r="I61"/>
  <c r="J61"/>
  <c r="K61"/>
  <c r="L61"/>
  <c r="I62"/>
  <c r="J62"/>
  <c r="K62"/>
  <c r="L62"/>
  <c r="I63"/>
  <c r="J63"/>
  <c r="K63"/>
  <c r="L63"/>
  <c r="I64"/>
  <c r="J64"/>
  <c r="K64"/>
  <c r="L64"/>
  <c r="I65"/>
  <c r="J65"/>
  <c r="K65"/>
  <c r="L65"/>
  <c r="I66"/>
  <c r="J66"/>
  <c r="K66"/>
  <c r="L66"/>
  <c r="I67"/>
  <c r="J67"/>
  <c r="K67"/>
  <c r="L67"/>
  <c r="I68"/>
  <c r="J68"/>
  <c r="K68"/>
  <c r="L68"/>
  <c r="I69"/>
  <c r="J69"/>
  <c r="K69"/>
  <c r="L69"/>
  <c r="I70"/>
  <c r="J70"/>
  <c r="K70"/>
  <c r="L70"/>
  <c r="I71"/>
  <c r="J71"/>
  <c r="K71"/>
  <c r="L71"/>
  <c r="I72"/>
  <c r="J72"/>
  <c r="K72"/>
  <c r="L72"/>
  <c r="I73"/>
  <c r="J73"/>
  <c r="K73"/>
  <c r="L73"/>
  <c r="I74"/>
  <c r="J74"/>
  <c r="K74"/>
  <c r="L74"/>
  <c r="I75"/>
  <c r="J75"/>
  <c r="K75"/>
  <c r="L75"/>
  <c r="I76"/>
  <c r="J76"/>
  <c r="K76"/>
  <c r="L76"/>
  <c r="I77"/>
  <c r="J77"/>
  <c r="K77"/>
  <c r="L77"/>
  <c r="I78"/>
  <c r="J78"/>
  <c r="K78"/>
  <c r="L78"/>
  <c r="I79"/>
  <c r="J79"/>
  <c r="K79"/>
  <c r="L79"/>
  <c r="I80"/>
  <c r="J80"/>
  <c r="K80"/>
  <c r="L80"/>
  <c r="I81"/>
  <c r="J81"/>
  <c r="K81"/>
  <c r="L81"/>
  <c r="I82"/>
  <c r="J82"/>
  <c r="K82"/>
  <c r="L82"/>
  <c r="I83"/>
  <c r="J83"/>
  <c r="K83"/>
  <c r="L83"/>
  <c r="I84"/>
  <c r="J84"/>
  <c r="K84"/>
  <c r="L84"/>
  <c r="I85"/>
  <c r="J85"/>
  <c r="K85"/>
  <c r="L85"/>
  <c r="I86"/>
  <c r="J86"/>
  <c r="K86"/>
  <c r="L86"/>
  <c r="I87"/>
  <c r="J87"/>
  <c r="K87"/>
  <c r="L87"/>
  <c r="I88"/>
  <c r="J88"/>
  <c r="K88"/>
  <c r="L88"/>
  <c r="I89"/>
  <c r="J89"/>
  <c r="K89"/>
  <c r="L89"/>
  <c r="I90"/>
  <c r="J90"/>
  <c r="K90"/>
  <c r="L90"/>
  <c r="I91"/>
  <c r="J91"/>
  <c r="K91"/>
  <c r="L91"/>
  <c r="I92"/>
  <c r="J92"/>
  <c r="K92"/>
  <c r="L92"/>
  <c r="I93"/>
  <c r="J93"/>
  <c r="K93"/>
  <c r="L93"/>
  <c r="I94"/>
  <c r="J94"/>
  <c r="K94"/>
  <c r="L94"/>
  <c r="I95"/>
  <c r="J95"/>
  <c r="K95"/>
  <c r="L95"/>
  <c r="I96"/>
  <c r="J96"/>
  <c r="K96"/>
  <c r="L96"/>
  <c r="I97"/>
  <c r="J97"/>
  <c r="K97"/>
  <c r="L97"/>
  <c r="I98"/>
  <c r="J98"/>
  <c r="K98"/>
  <c r="L98"/>
  <c r="I99"/>
  <c r="J99"/>
  <c r="K99"/>
  <c r="L99"/>
  <c r="I100"/>
  <c r="J100"/>
  <c r="K100"/>
  <c r="L100"/>
  <c r="I101"/>
  <c r="J101"/>
  <c r="K101"/>
  <c r="L101"/>
  <c r="I102"/>
  <c r="J102"/>
  <c r="K102"/>
  <c r="L102"/>
  <c r="I103"/>
  <c r="J103"/>
  <c r="K103"/>
  <c r="L103"/>
  <c r="I104"/>
  <c r="J104"/>
  <c r="K104"/>
  <c r="L104"/>
  <c r="I105"/>
  <c r="J105"/>
  <c r="K105"/>
  <c r="L105"/>
  <c r="I106"/>
  <c r="J106"/>
  <c r="K106"/>
  <c r="L106"/>
  <c r="I107"/>
  <c r="J107"/>
  <c r="K107"/>
  <c r="L107"/>
  <c r="I108"/>
  <c r="J108"/>
  <c r="K108"/>
  <c r="L108"/>
  <c r="I109"/>
  <c r="J109"/>
  <c r="K109"/>
  <c r="L109"/>
  <c r="I110"/>
  <c r="J110"/>
  <c r="K110"/>
  <c r="L110"/>
  <c r="I111"/>
  <c r="J111"/>
  <c r="K111"/>
  <c r="L111"/>
  <c r="I112"/>
  <c r="J112"/>
  <c r="K112"/>
  <c r="L112"/>
  <c r="I113"/>
  <c r="J113"/>
  <c r="K113"/>
  <c r="L113"/>
  <c r="I114"/>
  <c r="J114"/>
  <c r="K114"/>
  <c r="L114"/>
  <c r="I115"/>
  <c r="J115"/>
  <c r="K115"/>
  <c r="L115"/>
  <c r="I116"/>
  <c r="J116"/>
  <c r="K116"/>
  <c r="L116"/>
  <c r="I117"/>
  <c r="J117"/>
  <c r="K117"/>
  <c r="L117"/>
  <c r="I118"/>
  <c r="J118"/>
  <c r="K118"/>
  <c r="L118"/>
  <c r="I119"/>
  <c r="J119"/>
  <c r="K119"/>
  <c r="L119"/>
  <c r="I120"/>
  <c r="J120"/>
  <c r="K120"/>
  <c r="L120"/>
  <c r="I121"/>
  <c r="J121"/>
  <c r="K121"/>
  <c r="L121"/>
  <c r="I122"/>
  <c r="J122"/>
  <c r="K122"/>
  <c r="L122"/>
  <c r="I123"/>
  <c r="J123"/>
  <c r="K123"/>
  <c r="L123"/>
  <c r="I124"/>
  <c r="J124"/>
  <c r="K124"/>
  <c r="L124"/>
  <c r="I125"/>
  <c r="J125"/>
  <c r="K125"/>
  <c r="L125"/>
  <c r="I126"/>
  <c r="J126"/>
  <c r="K126"/>
  <c r="L126"/>
  <c r="I127"/>
  <c r="J127"/>
  <c r="K127"/>
  <c r="L127"/>
  <c r="I128"/>
  <c r="J128"/>
  <c r="K128"/>
  <c r="L128"/>
  <c r="I129"/>
  <c r="J129"/>
  <c r="K129"/>
  <c r="L129"/>
  <c r="I130"/>
  <c r="J130"/>
  <c r="K130"/>
  <c r="L130"/>
  <c r="I131"/>
  <c r="J131"/>
  <c r="K131"/>
  <c r="L131"/>
  <c r="I132"/>
  <c r="J132"/>
  <c r="K132"/>
  <c r="L132"/>
  <c r="I133"/>
  <c r="J133"/>
  <c r="K133"/>
  <c r="L133"/>
  <c r="I134"/>
  <c r="J134"/>
  <c r="K134"/>
  <c r="L134"/>
  <c r="I135"/>
  <c r="J135"/>
  <c r="K135"/>
  <c r="L135"/>
  <c r="I136"/>
  <c r="J136"/>
  <c r="K136"/>
  <c r="L136"/>
  <c r="I137"/>
  <c r="J137"/>
  <c r="K137"/>
  <c r="L137"/>
  <c r="I138"/>
  <c r="J138"/>
  <c r="K138"/>
  <c r="L138"/>
  <c r="I139"/>
  <c r="J139"/>
  <c r="K139"/>
  <c r="L139"/>
  <c r="I140"/>
  <c r="J140"/>
  <c r="K140"/>
  <c r="L140"/>
  <c r="I141"/>
  <c r="J141"/>
  <c r="K141"/>
  <c r="L141"/>
  <c r="I142"/>
  <c r="J142"/>
  <c r="K142"/>
  <c r="L142"/>
  <c r="I143"/>
  <c r="J143"/>
  <c r="K143"/>
  <c r="L143"/>
  <c r="I144"/>
  <c r="J144"/>
  <c r="K144"/>
  <c r="L144"/>
  <c r="I145"/>
  <c r="J145"/>
  <c r="K145"/>
  <c r="L145"/>
  <c r="I146"/>
  <c r="J146"/>
  <c r="K146"/>
  <c r="L146"/>
  <c r="I147"/>
  <c r="J147"/>
  <c r="K147"/>
  <c r="L147"/>
  <c r="I148"/>
  <c r="J148"/>
  <c r="K148"/>
  <c r="L148"/>
  <c r="I149"/>
  <c r="J149"/>
  <c r="K149"/>
  <c r="L149"/>
  <c r="I150"/>
  <c r="J150"/>
  <c r="K150"/>
  <c r="L150"/>
  <c r="I151"/>
  <c r="J151"/>
  <c r="K151"/>
  <c r="L151"/>
  <c r="I152"/>
  <c r="J152"/>
  <c r="K152"/>
  <c r="L152"/>
  <c r="I153"/>
  <c r="J153"/>
  <c r="K153"/>
  <c r="L153"/>
  <c r="I154"/>
  <c r="J154"/>
  <c r="K154"/>
  <c r="L154"/>
  <c r="I155"/>
  <c r="J155"/>
  <c r="K155"/>
  <c r="L155"/>
  <c r="I156"/>
  <c r="J156"/>
  <c r="K156"/>
  <c r="L156"/>
  <c r="I157"/>
  <c r="J157"/>
  <c r="K157"/>
  <c r="L157"/>
  <c r="I158"/>
  <c r="J158"/>
  <c r="K158"/>
  <c r="L158"/>
  <c r="I159"/>
  <c r="J159"/>
  <c r="K159"/>
  <c r="L159"/>
  <c r="I160"/>
  <c r="J160"/>
  <c r="K160"/>
  <c r="L160"/>
  <c r="I161"/>
  <c r="J161"/>
  <c r="K161"/>
  <c r="L161"/>
  <c r="I162"/>
  <c r="J162"/>
  <c r="K162"/>
  <c r="L162"/>
  <c r="I163"/>
  <c r="J163"/>
  <c r="K163"/>
  <c r="L163"/>
  <c r="I164"/>
  <c r="J164"/>
  <c r="K164"/>
  <c r="L164"/>
  <c r="I165"/>
  <c r="J165"/>
  <c r="K165"/>
  <c r="L165"/>
  <c r="I166"/>
  <c r="J166"/>
  <c r="K166"/>
  <c r="L166"/>
  <c r="I167"/>
  <c r="J167"/>
  <c r="K167"/>
  <c r="L167"/>
  <c r="I168"/>
  <c r="J168"/>
  <c r="K168"/>
  <c r="L168"/>
  <c r="I169"/>
  <c r="J169"/>
  <c r="K169"/>
  <c r="L169"/>
  <c r="I170"/>
  <c r="J170"/>
  <c r="K170"/>
  <c r="L170"/>
  <c r="I171"/>
  <c r="J171"/>
  <c r="K171"/>
  <c r="L171"/>
  <c r="I172"/>
  <c r="J172"/>
  <c r="K172"/>
  <c r="L172"/>
  <c r="I173"/>
  <c r="J173"/>
  <c r="K173"/>
  <c r="L173"/>
  <c r="I174"/>
  <c r="J174"/>
  <c r="K174"/>
  <c r="L174"/>
  <c r="I175"/>
  <c r="J175"/>
  <c r="K175"/>
  <c r="L175"/>
  <c r="I176"/>
  <c r="J176"/>
  <c r="K176"/>
  <c r="L176"/>
  <c r="I177"/>
  <c r="J177"/>
  <c r="K177"/>
  <c r="L177"/>
  <c r="I178"/>
  <c r="J178"/>
  <c r="K178"/>
  <c r="L178"/>
  <c r="I179"/>
  <c r="J179"/>
  <c r="K179"/>
  <c r="L179"/>
  <c r="I180"/>
  <c r="J180"/>
  <c r="K180"/>
  <c r="L180"/>
  <c r="I181"/>
  <c r="J181"/>
  <c r="K181"/>
  <c r="L181"/>
  <c r="I182"/>
  <c r="J182"/>
  <c r="K182"/>
  <c r="L182"/>
  <c r="I183"/>
  <c r="J183"/>
  <c r="K183"/>
  <c r="L183"/>
  <c r="I184"/>
  <c r="J184"/>
  <c r="K184"/>
  <c r="L184"/>
  <c r="I185"/>
  <c r="J185"/>
  <c r="K185"/>
  <c r="L185"/>
  <c r="I186"/>
  <c r="J186"/>
  <c r="K186"/>
  <c r="L186"/>
  <c r="I187"/>
  <c r="J187"/>
  <c r="K187"/>
  <c r="L187"/>
  <c r="I188"/>
  <c r="J188"/>
  <c r="K188"/>
  <c r="L188"/>
  <c r="I189"/>
  <c r="J189"/>
  <c r="K189"/>
  <c r="L189"/>
  <c r="I190"/>
  <c r="J190"/>
  <c r="K190"/>
  <c r="L190"/>
  <c r="I191"/>
  <c r="J191"/>
  <c r="K191"/>
  <c r="L191"/>
  <c r="I192"/>
  <c r="J192"/>
  <c r="K192"/>
  <c r="L192"/>
  <c r="I193"/>
  <c r="J193"/>
  <c r="K193"/>
  <c r="L193"/>
  <c r="I194"/>
  <c r="J194"/>
  <c r="K194"/>
  <c r="L194"/>
  <c r="I195"/>
  <c r="J195"/>
  <c r="K195"/>
  <c r="L195"/>
  <c r="I196"/>
  <c r="J196"/>
  <c r="K196"/>
  <c r="L196"/>
  <c r="I197"/>
  <c r="J197"/>
  <c r="K197"/>
  <c r="L197"/>
  <c r="I198"/>
  <c r="J198"/>
  <c r="K198"/>
  <c r="L198"/>
  <c r="I199"/>
  <c r="J199"/>
  <c r="K199"/>
  <c r="L199"/>
  <c r="I200"/>
  <c r="J200"/>
  <c r="K200"/>
  <c r="L200"/>
  <c r="L2"/>
  <c r="K2"/>
  <c r="J2"/>
  <c r="I2"/>
  <c r="G302" i="7"/>
  <c r="I302" s="1"/>
  <c r="G303"/>
  <c r="G304"/>
  <c r="G305"/>
  <c r="G306"/>
  <c r="I306" s="1"/>
  <c r="G309"/>
  <c r="I309" s="1"/>
  <c r="G311"/>
  <c r="G315"/>
  <c r="G316"/>
  <c r="G317"/>
  <c r="I317" s="1"/>
  <c r="G318"/>
  <c r="I318" s="1"/>
  <c r="G319"/>
  <c r="G321"/>
  <c r="I321" s="1"/>
  <c r="G323"/>
  <c r="G324"/>
  <c r="I324" s="1"/>
  <c r="G329"/>
  <c r="G330"/>
  <c r="I330" s="1"/>
  <c r="G333"/>
  <c r="I333" s="1"/>
  <c r="G335"/>
  <c r="I335" s="1"/>
  <c r="G337"/>
  <c r="G338"/>
  <c r="I338" s="1"/>
  <c r="G340"/>
  <c r="G344"/>
  <c r="I344" s="1"/>
  <c r="G346"/>
  <c r="G348"/>
  <c r="G349"/>
  <c r="I349" s="1"/>
  <c r="G351"/>
  <c r="G357"/>
  <c r="G359"/>
  <c r="G363"/>
  <c r="G365"/>
  <c r="I365" s="1"/>
  <c r="G366"/>
  <c r="G368"/>
  <c r="G370"/>
  <c r="I370" s="1"/>
  <c r="G372"/>
  <c r="G374"/>
  <c r="G375"/>
  <c r="G378"/>
  <c r="I378" s="1"/>
  <c r="G379"/>
  <c r="G382"/>
  <c r="G384"/>
  <c r="G307"/>
  <c r="G308"/>
  <c r="G310"/>
  <c r="G312"/>
  <c r="G313"/>
  <c r="I313" s="1"/>
  <c r="G314"/>
  <c r="G320"/>
  <c r="G322"/>
  <c r="I322" s="1"/>
  <c r="G325"/>
  <c r="I325" s="1"/>
  <c r="G326"/>
  <c r="G327"/>
  <c r="G328"/>
  <c r="G331"/>
  <c r="G332"/>
  <c r="G334"/>
  <c r="G336"/>
  <c r="G339"/>
  <c r="G341"/>
  <c r="G342"/>
  <c r="G343"/>
  <c r="G345"/>
  <c r="I345" s="1"/>
  <c r="G347"/>
  <c r="G350"/>
  <c r="G352"/>
  <c r="G353"/>
  <c r="I353" s="1"/>
  <c r="G354"/>
  <c r="G355"/>
  <c r="G356"/>
  <c r="G358"/>
  <c r="I358" s="1"/>
  <c r="G360"/>
  <c r="I360" s="1"/>
  <c r="G361"/>
  <c r="G362"/>
  <c r="I362" s="1"/>
  <c r="G364"/>
  <c r="G367"/>
  <c r="G369"/>
  <c r="G371"/>
  <c r="G373"/>
  <c r="I373" s="1"/>
  <c r="G376"/>
  <c r="G377"/>
  <c r="G380"/>
  <c r="G381"/>
  <c r="I381" s="1"/>
  <c r="G383"/>
  <c r="I386"/>
  <c r="I387"/>
  <c r="I388"/>
  <c r="I390"/>
  <c r="I385"/>
  <c r="I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8"/>
  <c r="I279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3"/>
  <c r="I304"/>
  <c r="I305"/>
  <c r="I307"/>
  <c r="I308"/>
  <c r="I310"/>
  <c r="I311"/>
  <c r="I312"/>
  <c r="I314"/>
  <c r="I315"/>
  <c r="I316"/>
  <c r="I319"/>
  <c r="I320"/>
  <c r="I323"/>
  <c r="I326"/>
  <c r="I327"/>
  <c r="I328"/>
  <c r="I329"/>
  <c r="I331"/>
  <c r="I332"/>
  <c r="I334"/>
  <c r="I336"/>
  <c r="I337"/>
  <c r="I339"/>
  <c r="I340"/>
  <c r="I341"/>
  <c r="I342"/>
  <c r="I343"/>
  <c r="I346"/>
  <c r="I347"/>
  <c r="I348"/>
  <c r="I350"/>
  <c r="I351"/>
  <c r="I352"/>
  <c r="I354"/>
  <c r="I355"/>
  <c r="I356"/>
  <c r="I357"/>
  <c r="I359"/>
  <c r="I361"/>
  <c r="I363"/>
  <c r="I364"/>
  <c r="I366"/>
  <c r="I367"/>
  <c r="I368"/>
  <c r="I369"/>
  <c r="I371"/>
  <c r="I372"/>
  <c r="I374"/>
  <c r="I375"/>
  <c r="I376"/>
  <c r="I377"/>
  <c r="I379"/>
  <c r="I380"/>
  <c r="I382"/>
  <c r="I383"/>
  <c r="I384"/>
  <c r="I7" i="19"/>
  <c r="I6"/>
  <c r="L46" i="1"/>
  <c r="AA46"/>
  <c r="AB46" s="1"/>
  <c r="AD46"/>
  <c r="AE46"/>
  <c r="AG46"/>
  <c r="AJ46" s="1"/>
  <c r="AK46" s="1"/>
  <c r="BC46"/>
  <c r="AZ46"/>
  <c r="V46"/>
  <c r="S46"/>
  <c r="F46"/>
  <c r="C46"/>
  <c r="B46"/>
  <c r="A46"/>
  <c r="L45"/>
  <c r="AA45"/>
  <c r="AB45"/>
  <c r="AD45"/>
  <c r="AE45" s="1"/>
  <c r="AG45"/>
  <c r="AJ45"/>
  <c r="AK45" s="1"/>
  <c r="AZ45"/>
  <c r="BC45" s="1"/>
  <c r="V45"/>
  <c r="S45"/>
  <c r="F45"/>
  <c r="C45"/>
  <c r="B45"/>
  <c r="A45"/>
  <c r="L44"/>
  <c r="AT44"/>
  <c r="AW44"/>
  <c r="AA44"/>
  <c r="AB44"/>
  <c r="AD44"/>
  <c r="AE44" s="1"/>
  <c r="AG44"/>
  <c r="AJ44"/>
  <c r="AK44"/>
  <c r="AZ44"/>
  <c r="BC44" s="1"/>
  <c r="AY44"/>
  <c r="AV44"/>
  <c r="V44"/>
  <c r="S44"/>
  <c r="F44"/>
  <c r="C44"/>
  <c r="AM44" s="1"/>
  <c r="AN44" s="1"/>
  <c r="B44"/>
  <c r="A44"/>
  <c r="L43"/>
  <c r="AT43"/>
  <c r="AW43"/>
  <c r="AA43"/>
  <c r="AD43"/>
  <c r="AE43"/>
  <c r="BC43"/>
  <c r="AZ43"/>
  <c r="AY43"/>
  <c r="AV43"/>
  <c r="V43"/>
  <c r="S43"/>
  <c r="F43"/>
  <c r="C43"/>
  <c r="AM43" s="1"/>
  <c r="AN43" s="1"/>
  <c r="B43"/>
  <c r="A43"/>
  <c r="L42"/>
  <c r="AA42"/>
  <c r="AB42"/>
  <c r="AD42"/>
  <c r="AE42"/>
  <c r="AG42"/>
  <c r="AJ42"/>
  <c r="AK42" s="1"/>
  <c r="AZ42"/>
  <c r="BC42" s="1"/>
  <c r="V42"/>
  <c r="S42"/>
  <c r="F42"/>
  <c r="C42"/>
  <c r="B42"/>
  <c r="A42"/>
  <c r="L41"/>
  <c r="AW41" s="1"/>
  <c r="AT41"/>
  <c r="AA41"/>
  <c r="AB41"/>
  <c r="AD41"/>
  <c r="AE41" s="1"/>
  <c r="AG41"/>
  <c r="AJ41"/>
  <c r="AK41"/>
  <c r="AZ41"/>
  <c r="BC41" s="1"/>
  <c r="AY41"/>
  <c r="V41"/>
  <c r="S41"/>
  <c r="F41"/>
  <c r="C41"/>
  <c r="AV41" s="1"/>
  <c r="B41"/>
  <c r="A41"/>
  <c r="L40"/>
  <c r="AT40"/>
  <c r="AW40"/>
  <c r="AA40"/>
  <c r="AB40"/>
  <c r="AD40"/>
  <c r="AE40"/>
  <c r="AG40"/>
  <c r="AJ40"/>
  <c r="AK40"/>
  <c r="BE40"/>
  <c r="AZ40"/>
  <c r="BC40" s="1"/>
  <c r="AY40"/>
  <c r="AV40"/>
  <c r="V40"/>
  <c r="S40"/>
  <c r="F40"/>
  <c r="C40"/>
  <c r="AM40" s="1"/>
  <c r="AN40" s="1"/>
  <c r="B40"/>
  <c r="A40"/>
  <c r="L39"/>
  <c r="AT39"/>
  <c r="AW39"/>
  <c r="AA39"/>
  <c r="AB39" s="1"/>
  <c r="AD39"/>
  <c r="AE39"/>
  <c r="AG39"/>
  <c r="AJ39" s="1"/>
  <c r="AK39" s="1"/>
  <c r="BC39"/>
  <c r="AZ39"/>
  <c r="AY39"/>
  <c r="AV39"/>
  <c r="V39"/>
  <c r="S39"/>
  <c r="F39"/>
  <c r="C39"/>
  <c r="AM39" s="1"/>
  <c r="AN39" s="1"/>
  <c r="B39"/>
  <c r="A39"/>
  <c r="L38"/>
  <c r="AA38"/>
  <c r="AB38" s="1"/>
  <c r="AD38"/>
  <c r="AE38"/>
  <c r="AG38"/>
  <c r="AJ38" s="1"/>
  <c r="AK38" s="1"/>
  <c r="BC38"/>
  <c r="AZ38"/>
  <c r="V38"/>
  <c r="S38"/>
  <c r="F38"/>
  <c r="C38"/>
  <c r="B38"/>
  <c r="A38"/>
  <c r="L37"/>
  <c r="AA37"/>
  <c r="AB37"/>
  <c r="AD37"/>
  <c r="AE37" s="1"/>
  <c r="AG37"/>
  <c r="AJ37"/>
  <c r="AK37" s="1"/>
  <c r="AZ37"/>
  <c r="BC37" s="1"/>
  <c r="V37"/>
  <c r="S37"/>
  <c r="F37"/>
  <c r="C37"/>
  <c r="B37"/>
  <c r="A37"/>
  <c r="L36"/>
  <c r="AT36"/>
  <c r="AW36"/>
  <c r="AA36"/>
  <c r="AB36"/>
  <c r="AD36"/>
  <c r="AE36" s="1"/>
  <c r="AG36"/>
  <c r="AJ36"/>
  <c r="AK36"/>
  <c r="AZ36"/>
  <c r="BC36" s="1"/>
  <c r="AY36"/>
  <c r="AV36"/>
  <c r="V36"/>
  <c r="S36"/>
  <c r="F36"/>
  <c r="C36"/>
  <c r="AM36" s="1"/>
  <c r="AN36" s="1"/>
  <c r="B36"/>
  <c r="A36"/>
  <c r="L35"/>
  <c r="AT35"/>
  <c r="AW35"/>
  <c r="AA35"/>
  <c r="AD35"/>
  <c r="AE35"/>
  <c r="BC35"/>
  <c r="AZ35"/>
  <c r="AY35"/>
  <c r="AV35"/>
  <c r="V35"/>
  <c r="S35"/>
  <c r="F35"/>
  <c r="C35"/>
  <c r="AM35" s="1"/>
  <c r="AN35" s="1"/>
  <c r="B35"/>
  <c r="A35"/>
  <c r="L34"/>
  <c r="AA34"/>
  <c r="AB34"/>
  <c r="AD34"/>
  <c r="AE34"/>
  <c r="AG34"/>
  <c r="AJ34"/>
  <c r="AK34" s="1"/>
  <c r="AZ34"/>
  <c r="BC34" s="1"/>
  <c r="V34"/>
  <c r="S34"/>
  <c r="F34"/>
  <c r="C34"/>
  <c r="B34"/>
  <c r="A34"/>
  <c r="L33"/>
  <c r="AW33" s="1"/>
  <c r="AT33"/>
  <c r="AA33"/>
  <c r="AB33"/>
  <c r="AD33"/>
  <c r="AE33" s="1"/>
  <c r="AG33"/>
  <c r="AJ33"/>
  <c r="AK33"/>
  <c r="AZ33"/>
  <c r="BC33" s="1"/>
  <c r="AY33"/>
  <c r="V33"/>
  <c r="S33"/>
  <c r="F33"/>
  <c r="C33"/>
  <c r="AV33" s="1"/>
  <c r="B33"/>
  <c r="A33"/>
  <c r="L32"/>
  <c r="AT32"/>
  <c r="AW32"/>
  <c r="AA32"/>
  <c r="AB32"/>
  <c r="AD32"/>
  <c r="AE32"/>
  <c r="AG32"/>
  <c r="AJ32"/>
  <c r="AK32"/>
  <c r="BE32"/>
  <c r="AZ32"/>
  <c r="BC32" s="1"/>
  <c r="AY32"/>
  <c r="AV32"/>
  <c r="V32"/>
  <c r="S32"/>
  <c r="F32"/>
  <c r="C32"/>
  <c r="AM32" s="1"/>
  <c r="AN32" s="1"/>
  <c r="B32"/>
  <c r="A32"/>
  <c r="L31"/>
  <c r="AT31"/>
  <c r="AW31"/>
  <c r="AA31"/>
  <c r="AB31" s="1"/>
  <c r="AD31"/>
  <c r="AE31"/>
  <c r="AG31"/>
  <c r="AJ31" s="1"/>
  <c r="AK31" s="1"/>
  <c r="BC31"/>
  <c r="AZ31"/>
  <c r="AY31"/>
  <c r="AV31"/>
  <c r="V31"/>
  <c r="S31"/>
  <c r="F31"/>
  <c r="C31"/>
  <c r="AM31" s="1"/>
  <c r="AN31" s="1"/>
  <c r="B31"/>
  <c r="A31"/>
  <c r="L30"/>
  <c r="AA30"/>
  <c r="AB30" s="1"/>
  <c r="AD30"/>
  <c r="AE30"/>
  <c r="AG30"/>
  <c r="AJ30" s="1"/>
  <c r="AK30" s="1"/>
  <c r="BC30"/>
  <c r="AZ30"/>
  <c r="V30"/>
  <c r="S30"/>
  <c r="F30"/>
  <c r="C30"/>
  <c r="B30"/>
  <c r="A30"/>
  <c r="L29"/>
  <c r="AA29"/>
  <c r="AB29"/>
  <c r="AD29"/>
  <c r="AE29" s="1"/>
  <c r="AG29"/>
  <c r="AJ29"/>
  <c r="AK29" s="1"/>
  <c r="AZ29"/>
  <c r="BC29" s="1"/>
  <c r="V29"/>
  <c r="S29"/>
  <c r="F29"/>
  <c r="C29"/>
  <c r="B29"/>
  <c r="A29"/>
  <c r="L28"/>
  <c r="AT28"/>
  <c r="AW28"/>
  <c r="AA28"/>
  <c r="AB28"/>
  <c r="AD28"/>
  <c r="AE28" s="1"/>
  <c r="AG28"/>
  <c r="AJ28"/>
  <c r="AK28"/>
  <c r="AZ28"/>
  <c r="BC28" s="1"/>
  <c r="AY28"/>
  <c r="AV28"/>
  <c r="V28"/>
  <c r="S28"/>
  <c r="F28"/>
  <c r="C28"/>
  <c r="AM28" s="1"/>
  <c r="AN28" s="1"/>
  <c r="B28"/>
  <c r="A28"/>
  <c r="L27"/>
  <c r="AT27"/>
  <c r="AW27"/>
  <c r="AA27"/>
  <c r="AD27"/>
  <c r="AE27"/>
  <c r="BC27"/>
  <c r="AZ27"/>
  <c r="AY27"/>
  <c r="AV27"/>
  <c r="V27"/>
  <c r="S27"/>
  <c r="F27"/>
  <c r="C27"/>
  <c r="AM27" s="1"/>
  <c r="AN27" s="1"/>
  <c r="B27"/>
  <c r="A27"/>
  <c r="L26"/>
  <c r="AA26"/>
  <c r="AB26"/>
  <c r="AD26"/>
  <c r="AE26"/>
  <c r="AG26"/>
  <c r="AJ26"/>
  <c r="AK26" s="1"/>
  <c r="AZ26"/>
  <c r="BC26" s="1"/>
  <c r="V26"/>
  <c r="S26"/>
  <c r="F26"/>
  <c r="C26"/>
  <c r="B26"/>
  <c r="A26"/>
  <c r="L25"/>
  <c r="AW25" s="1"/>
  <c r="AT25"/>
  <c r="AA25"/>
  <c r="AB25"/>
  <c r="AD25"/>
  <c r="AE25" s="1"/>
  <c r="AG25"/>
  <c r="AJ25"/>
  <c r="AK25"/>
  <c r="AZ25"/>
  <c r="BC25" s="1"/>
  <c r="AY25"/>
  <c r="V25"/>
  <c r="S25"/>
  <c r="F25"/>
  <c r="C25"/>
  <c r="AV25" s="1"/>
  <c r="B25"/>
  <c r="A25"/>
  <c r="L24"/>
  <c r="AT24"/>
  <c r="AW24"/>
  <c r="AA24"/>
  <c r="AB24"/>
  <c r="AD24"/>
  <c r="AE24"/>
  <c r="AG24"/>
  <c r="AJ24"/>
  <c r="AK24"/>
  <c r="BE24"/>
  <c r="AZ24"/>
  <c r="BC24" s="1"/>
  <c r="AY24"/>
  <c r="AV24"/>
  <c r="V24"/>
  <c r="S24"/>
  <c r="F24"/>
  <c r="C24"/>
  <c r="AM24" s="1"/>
  <c r="AN24" s="1"/>
  <c r="B24"/>
  <c r="A24"/>
  <c r="L23"/>
  <c r="AT23"/>
  <c r="AW23"/>
  <c r="AA23"/>
  <c r="AB23" s="1"/>
  <c r="AD23"/>
  <c r="AE23"/>
  <c r="AG23"/>
  <c r="AJ23" s="1"/>
  <c r="AK23" s="1"/>
  <c r="BC23"/>
  <c r="AZ23"/>
  <c r="AY23"/>
  <c r="AV23"/>
  <c r="V23"/>
  <c r="S23"/>
  <c r="F23"/>
  <c r="C23"/>
  <c r="AM23" s="1"/>
  <c r="AN23" s="1"/>
  <c r="B23"/>
  <c r="A23"/>
  <c r="L22"/>
  <c r="AA22"/>
  <c r="AB22" s="1"/>
  <c r="AD22"/>
  <c r="AE22"/>
  <c r="AG22"/>
  <c r="AJ22" s="1"/>
  <c r="AK22" s="1"/>
  <c r="BC22"/>
  <c r="AZ22"/>
  <c r="V22"/>
  <c r="S22"/>
  <c r="F22"/>
  <c r="C22"/>
  <c r="B22"/>
  <c r="A22"/>
  <c r="L21"/>
  <c r="AA21"/>
  <c r="AB21"/>
  <c r="AD21"/>
  <c r="AE21" s="1"/>
  <c r="AG21"/>
  <c r="AJ21"/>
  <c r="AK21" s="1"/>
  <c r="AZ21"/>
  <c r="BC21" s="1"/>
  <c r="V21"/>
  <c r="S21"/>
  <c r="F21"/>
  <c r="C21"/>
  <c r="B21"/>
  <c r="A21"/>
  <c r="L20"/>
  <c r="AT20"/>
  <c r="AW20"/>
  <c r="AA20"/>
  <c r="AB20"/>
  <c r="AD20"/>
  <c r="AE20" s="1"/>
  <c r="AG20"/>
  <c r="AJ20"/>
  <c r="AK20"/>
  <c r="AZ20"/>
  <c r="BC20" s="1"/>
  <c r="AY20"/>
  <c r="AV20"/>
  <c r="V20"/>
  <c r="S20"/>
  <c r="F20"/>
  <c r="C20"/>
  <c r="AM20" s="1"/>
  <c r="AN20" s="1"/>
  <c r="B20"/>
  <c r="A20"/>
  <c r="L19"/>
  <c r="AT19"/>
  <c r="AW19"/>
  <c r="AA19"/>
  <c r="AD19"/>
  <c r="AE19"/>
  <c r="BC19"/>
  <c r="AZ19"/>
  <c r="AY19"/>
  <c r="AV19"/>
  <c r="V19"/>
  <c r="S19"/>
  <c r="F19"/>
  <c r="C19"/>
  <c r="AM19" s="1"/>
  <c r="AN19" s="1"/>
  <c r="B19"/>
  <c r="A19"/>
  <c r="L18"/>
  <c r="AA18"/>
  <c r="AB18"/>
  <c r="AD18"/>
  <c r="AE18"/>
  <c r="AG18"/>
  <c r="AJ18"/>
  <c r="AK18" s="1"/>
  <c r="AZ18"/>
  <c r="BC18" s="1"/>
  <c r="V18"/>
  <c r="S18"/>
  <c r="F18"/>
  <c r="C18"/>
  <c r="B18"/>
  <c r="A18"/>
  <c r="L17"/>
  <c r="AW17" s="1"/>
  <c r="AT17"/>
  <c r="AA17"/>
  <c r="AB17"/>
  <c r="AD17"/>
  <c r="AE17" s="1"/>
  <c r="AG17"/>
  <c r="AJ17"/>
  <c r="AK17"/>
  <c r="AZ17"/>
  <c r="BC17" s="1"/>
  <c r="AY17"/>
  <c r="V17"/>
  <c r="S17"/>
  <c r="F17"/>
  <c r="C17"/>
  <c r="AV17" s="1"/>
  <c r="B17"/>
  <c r="A17"/>
  <c r="L16"/>
  <c r="AT16"/>
  <c r="AW16"/>
  <c r="AA16"/>
  <c r="AB16"/>
  <c r="AD16"/>
  <c r="AE16"/>
  <c r="AG16"/>
  <c r="AJ16"/>
  <c r="AK16"/>
  <c r="BE16"/>
  <c r="AZ16"/>
  <c r="BC16" s="1"/>
  <c r="AY16"/>
  <c r="AV16"/>
  <c r="V16"/>
  <c r="S16"/>
  <c r="F16"/>
  <c r="C16"/>
  <c r="AM16" s="1"/>
  <c r="AN16" s="1"/>
  <c r="B16"/>
  <c r="A16"/>
  <c r="L15"/>
  <c r="AT15"/>
  <c r="AW15"/>
  <c r="AA15"/>
  <c r="AB15" s="1"/>
  <c r="AD15"/>
  <c r="AE15"/>
  <c r="AG15"/>
  <c r="AJ15" s="1"/>
  <c r="AK15" s="1"/>
  <c r="BC15"/>
  <c r="AZ15"/>
  <c r="AY15"/>
  <c r="AV15"/>
  <c r="V15"/>
  <c r="S15"/>
  <c r="F15"/>
  <c r="C15"/>
  <c r="AM15" s="1"/>
  <c r="AN15" s="1"/>
  <c r="B15"/>
  <c r="A15"/>
  <c r="L14"/>
  <c r="AA14"/>
  <c r="AB14" s="1"/>
  <c r="AD14"/>
  <c r="AE14"/>
  <c r="AG14"/>
  <c r="AJ14" s="1"/>
  <c r="AK14" s="1"/>
  <c r="BC14"/>
  <c r="AZ14"/>
  <c r="V14"/>
  <c r="S14"/>
  <c r="F14"/>
  <c r="C14"/>
  <c r="B14"/>
  <c r="A14"/>
  <c r="L13"/>
  <c r="AA13"/>
  <c r="AB13"/>
  <c r="AD13"/>
  <c r="AE13" s="1"/>
  <c r="AG13"/>
  <c r="AJ13"/>
  <c r="AK13" s="1"/>
  <c r="AZ13"/>
  <c r="BC13" s="1"/>
  <c r="V13"/>
  <c r="S13"/>
  <c r="F13"/>
  <c r="C13"/>
  <c r="B13"/>
  <c r="A13"/>
  <c r="L12"/>
  <c r="AT12"/>
  <c r="AW12"/>
  <c r="AA12"/>
  <c r="AB12"/>
  <c r="AD12"/>
  <c r="AE12" s="1"/>
  <c r="AG12"/>
  <c r="AJ12"/>
  <c r="AK12"/>
  <c r="AZ12"/>
  <c r="BC12" s="1"/>
  <c r="AY12"/>
  <c r="AV12"/>
  <c r="V12"/>
  <c r="S12"/>
  <c r="F12"/>
  <c r="C12"/>
  <c r="AM12" s="1"/>
  <c r="AN12" s="1"/>
  <c r="B12"/>
  <c r="A12"/>
  <c r="L11"/>
  <c r="AT11"/>
  <c r="AW11"/>
  <c r="AA11"/>
  <c r="AD11"/>
  <c r="AE11"/>
  <c r="BC11"/>
  <c r="AZ11"/>
  <c r="AY11"/>
  <c r="AV11"/>
  <c r="V11"/>
  <c r="S11"/>
  <c r="F11"/>
  <c r="C11"/>
  <c r="AM11" s="1"/>
  <c r="AN11" s="1"/>
  <c r="B11"/>
  <c r="A11"/>
  <c r="L10"/>
  <c r="AA10"/>
  <c r="AB10"/>
  <c r="AD10"/>
  <c r="AE10"/>
  <c r="AG10"/>
  <c r="AJ10"/>
  <c r="AK10" s="1"/>
  <c r="AZ10"/>
  <c r="BC10" s="1"/>
  <c r="V10"/>
  <c r="S10"/>
  <c r="F10"/>
  <c r="C10"/>
  <c r="B10"/>
  <c r="A10"/>
  <c r="L9"/>
  <c r="AW9" s="1"/>
  <c r="AT9"/>
  <c r="AA9"/>
  <c r="AB9"/>
  <c r="AD9"/>
  <c r="AE9" s="1"/>
  <c r="AG9"/>
  <c r="AJ9"/>
  <c r="AK9"/>
  <c r="AZ9"/>
  <c r="BC9" s="1"/>
  <c r="AY9"/>
  <c r="V9"/>
  <c r="S9"/>
  <c r="F9"/>
  <c r="C9"/>
  <c r="AV9" s="1"/>
  <c r="B9"/>
  <c r="A9"/>
  <c r="L8"/>
  <c r="AT8"/>
  <c r="AW8"/>
  <c r="AA8"/>
  <c r="AB8"/>
  <c r="AD8"/>
  <c r="AE8"/>
  <c r="AG8"/>
  <c r="AJ8"/>
  <c r="AK8"/>
  <c r="BE8"/>
  <c r="AZ8"/>
  <c r="BC8" s="1"/>
  <c r="AY8"/>
  <c r="AV8"/>
  <c r="V8"/>
  <c r="S8"/>
  <c r="F8"/>
  <c r="C8"/>
  <c r="AM8" s="1"/>
  <c r="AN8" s="1"/>
  <c r="B8"/>
  <c r="A8"/>
  <c r="L7"/>
  <c r="AT7"/>
  <c r="AW7"/>
  <c r="AA7"/>
  <c r="AB7" s="1"/>
  <c r="AD7"/>
  <c r="AE7"/>
  <c r="AG7"/>
  <c r="AJ7" s="1"/>
  <c r="AK7" s="1"/>
  <c r="BC7"/>
  <c r="AZ7"/>
  <c r="AY7"/>
  <c r="AV7"/>
  <c r="V7"/>
  <c r="S7"/>
  <c r="F7"/>
  <c r="C7"/>
  <c r="AM7" s="1"/>
  <c r="AN7" s="1"/>
  <c r="B7"/>
  <c r="A7"/>
  <c r="BC6"/>
  <c r="AZ6"/>
  <c r="AY6"/>
  <c r="AW6"/>
  <c r="AV6"/>
  <c r="AT6"/>
  <c r="AM6"/>
  <c r="AN6" s="1"/>
  <c r="AD6"/>
  <c r="AE6" s="1"/>
  <c r="AA6"/>
  <c r="S6"/>
  <c r="B6"/>
  <c r="AG5"/>
  <c r="AJ5" s="1"/>
  <c r="AK5" s="1"/>
  <c r="AZ5"/>
  <c r="BC5" s="1"/>
  <c r="AY5"/>
  <c r="AW5"/>
  <c r="AV5"/>
  <c r="AT5"/>
  <c r="AN5"/>
  <c r="AM5"/>
  <c r="AD5"/>
  <c r="AE5" s="1"/>
  <c r="AB5"/>
  <c r="AA5"/>
  <c r="S5"/>
  <c r="A5"/>
  <c r="L4"/>
  <c r="AA4"/>
  <c r="AB4"/>
  <c r="AD4"/>
  <c r="AE4"/>
  <c r="AG4"/>
  <c r="AJ4"/>
  <c r="AK4" s="1"/>
  <c r="AZ4"/>
  <c r="BC4" s="1"/>
  <c r="V4"/>
  <c r="S4"/>
  <c r="F4"/>
  <c r="C4"/>
  <c r="B4"/>
  <c r="L3"/>
  <c r="AT3"/>
  <c r="AW3"/>
  <c r="AZ3"/>
  <c r="BC3"/>
  <c r="AY3"/>
  <c r="V3"/>
  <c r="S3"/>
  <c r="F3"/>
  <c r="C3"/>
  <c r="AM3" s="1"/>
  <c r="AN3" s="1"/>
  <c r="B3"/>
  <c r="AE23" i="27"/>
  <c r="AE2" i="7"/>
  <c r="Q2"/>
  <c r="R2" s="1"/>
  <c r="AF2" s="1"/>
  <c r="AE37" i="27"/>
  <c r="AE3" i="7"/>
  <c r="Q3"/>
  <c r="R3" s="1"/>
  <c r="AF3"/>
  <c r="Q4"/>
  <c r="R4"/>
  <c r="AF4" s="1"/>
  <c r="AE4"/>
  <c r="AE11" i="27"/>
  <c r="AE5" i="7"/>
  <c r="Q5"/>
  <c r="R5" s="1"/>
  <c r="AF5" s="1"/>
  <c r="Q6"/>
  <c r="R6" s="1"/>
  <c r="AF6" s="1"/>
  <c r="AE6"/>
  <c r="AE13" i="27"/>
  <c r="AE7" i="7"/>
  <c r="Q7"/>
  <c r="R7" s="1"/>
  <c r="AF7" s="1"/>
  <c r="AG7" s="1"/>
  <c r="AE3" i="27"/>
  <c r="AE8" i="7"/>
  <c r="Q8"/>
  <c r="R8"/>
  <c r="AF8"/>
  <c r="AG8" s="1"/>
  <c r="AE12" i="27"/>
  <c r="Q9" i="7"/>
  <c r="R9"/>
  <c r="AF9" s="1"/>
  <c r="AG9" s="1"/>
  <c r="AE24" i="27"/>
  <c r="AE10" i="7"/>
  <c r="Q10"/>
  <c r="R10" s="1"/>
  <c r="AF10" s="1"/>
  <c r="AG10" s="1"/>
  <c r="AE30" i="27"/>
  <c r="AE11" i="7"/>
  <c r="Q11"/>
  <c r="R11" s="1"/>
  <c r="AF11"/>
  <c r="AG11" s="1"/>
  <c r="Q12"/>
  <c r="R12"/>
  <c r="AF12" s="1"/>
  <c r="AG12" s="1"/>
  <c r="AE13"/>
  <c r="Q13"/>
  <c r="R13"/>
  <c r="AF13" s="1"/>
  <c r="AG13" s="1"/>
  <c r="AE42" i="27"/>
  <c r="AE14" i="7"/>
  <c r="Q14"/>
  <c r="R14"/>
  <c r="AF14"/>
  <c r="AG14" s="1"/>
  <c r="Q15"/>
  <c r="R15"/>
  <c r="AF15"/>
  <c r="AG15" s="1"/>
  <c r="AE35" i="27"/>
  <c r="AE15" i="7"/>
  <c r="AE16"/>
  <c r="Q16"/>
  <c r="R16" s="1"/>
  <c r="AF16" s="1"/>
  <c r="AG16" s="1"/>
  <c r="AE38" i="27"/>
  <c r="AE17" i="7"/>
  <c r="Q17"/>
  <c r="R17" s="1"/>
  <c r="AF17" s="1"/>
  <c r="AG17" s="1"/>
  <c r="Q18"/>
  <c r="R18"/>
  <c r="AF18" s="1"/>
  <c r="AG18" s="1"/>
  <c r="AE43" i="27"/>
  <c r="AE18" i="7"/>
  <c r="AE29" i="27"/>
  <c r="AE19" i="7"/>
  <c r="Q19"/>
  <c r="R19"/>
  <c r="AF19"/>
  <c r="AG19" s="1"/>
  <c r="Q20"/>
  <c r="R20" s="1"/>
  <c r="AF20" s="1"/>
  <c r="AG20" s="1"/>
  <c r="AE31" i="27"/>
  <c r="AE20" i="7"/>
  <c r="AE21"/>
  <c r="Q21"/>
  <c r="R21"/>
  <c r="AF21"/>
  <c r="AG21" s="1"/>
  <c r="AE4" i="27"/>
  <c r="AE8"/>
  <c r="AE22" i="7"/>
  <c r="Q22"/>
  <c r="R22" s="1"/>
  <c r="AF22" s="1"/>
  <c r="AG22"/>
  <c r="AE23"/>
  <c r="Q23"/>
  <c r="R23"/>
  <c r="AF23"/>
  <c r="AG23" s="1"/>
  <c r="AE24"/>
  <c r="Q24"/>
  <c r="R24"/>
  <c r="AF24" s="1"/>
  <c r="AG24" s="1"/>
  <c r="Q25"/>
  <c r="R25" s="1"/>
  <c r="AF25"/>
  <c r="AG25" s="1"/>
  <c r="AE40" i="27"/>
  <c r="AE26" i="7"/>
  <c r="Q26"/>
  <c r="R26" s="1"/>
  <c r="AF26" s="1"/>
  <c r="AG26"/>
  <c r="AE27"/>
  <c r="Q27"/>
  <c r="R27" s="1"/>
  <c r="AF27"/>
  <c r="AG27" s="1"/>
  <c r="Q28"/>
  <c r="R28"/>
  <c r="AF28" s="1"/>
  <c r="AG28" s="1"/>
  <c r="AE28"/>
  <c r="AE22" i="27"/>
  <c r="AE29" i="7"/>
  <c r="Q29"/>
  <c r="R29" s="1"/>
  <c r="AF29" s="1"/>
  <c r="AG29" s="1"/>
  <c r="Q30"/>
  <c r="R30" s="1"/>
  <c r="AF30" s="1"/>
  <c r="AG30" s="1"/>
  <c r="AE32" i="27"/>
  <c r="AE30" i="7"/>
  <c r="AE14" i="27"/>
  <c r="AE31" i="7"/>
  <c r="Q31"/>
  <c r="R31" s="1"/>
  <c r="AF31" s="1"/>
  <c r="AG31"/>
  <c r="AE26" i="27"/>
  <c r="AE32" i="7"/>
  <c r="Q32"/>
  <c r="R32"/>
  <c r="AF32" s="1"/>
  <c r="AG32" s="1"/>
  <c r="Q33"/>
  <c r="R33"/>
  <c r="AF33"/>
  <c r="AG33" s="1"/>
  <c r="Q34"/>
  <c r="R34" s="1"/>
  <c r="AF34" s="1"/>
  <c r="AE25" i="27"/>
  <c r="AE34" i="7"/>
  <c r="AG34"/>
  <c r="AE18" i="27"/>
  <c r="AE35" i="7"/>
  <c r="Q35"/>
  <c r="R35"/>
  <c r="AF35" s="1"/>
  <c r="AG35" s="1"/>
  <c r="AE36"/>
  <c r="Q36"/>
  <c r="R36"/>
  <c r="AF36" s="1"/>
  <c r="AG36" s="1"/>
  <c r="AE37"/>
  <c r="Q37"/>
  <c r="R37" s="1"/>
  <c r="AF37" s="1"/>
  <c r="AG37" s="1"/>
  <c r="AE38"/>
  <c r="Q38"/>
  <c r="R38"/>
  <c r="AF38" s="1"/>
  <c r="AG38" s="1"/>
  <c r="Q39"/>
  <c r="R39"/>
  <c r="AF39" s="1"/>
  <c r="AG39"/>
  <c r="AE40"/>
  <c r="Q40"/>
  <c r="R40" s="1"/>
  <c r="AF40"/>
  <c r="AG40" s="1"/>
  <c r="AE41"/>
  <c r="Q41"/>
  <c r="R41" s="1"/>
  <c r="AF41" s="1"/>
  <c r="AG41" s="1"/>
  <c r="AE42"/>
  <c r="Q42"/>
  <c r="R42" s="1"/>
  <c r="AF42" s="1"/>
  <c r="AG42"/>
  <c r="AE43"/>
  <c r="Q43"/>
  <c r="R43"/>
  <c r="AF43"/>
  <c r="AG43" s="1"/>
  <c r="Q44"/>
  <c r="R44" s="1"/>
  <c r="AF44"/>
  <c r="AE44"/>
  <c r="AE45"/>
  <c r="Q45"/>
  <c r="R45"/>
  <c r="AF45" s="1"/>
  <c r="AG45" s="1"/>
  <c r="Q46"/>
  <c r="R46"/>
  <c r="AF46" s="1"/>
  <c r="AG46" s="1"/>
  <c r="AE46"/>
  <c r="Q47"/>
  <c r="R47" s="1"/>
  <c r="AF47" s="1"/>
  <c r="AG47" s="1"/>
  <c r="AE47"/>
  <c r="AE48"/>
  <c r="Q48"/>
  <c r="R48"/>
  <c r="AF48" s="1"/>
  <c r="AG48" s="1"/>
  <c r="AE39" i="27"/>
  <c r="AE49" i="7"/>
  <c r="Q49"/>
  <c r="R49" s="1"/>
  <c r="AF49" s="1"/>
  <c r="AG49" s="1"/>
  <c r="AE10" i="27"/>
  <c r="AE50" i="7"/>
  <c r="Q50"/>
  <c r="R50" s="1"/>
  <c r="AF50"/>
  <c r="AG50" s="1"/>
  <c r="AE51"/>
  <c r="Q51"/>
  <c r="R51" s="1"/>
  <c r="AF51" s="1"/>
  <c r="AG51" s="1"/>
  <c r="Q52"/>
  <c r="R52"/>
  <c r="AF52" s="1"/>
  <c r="AG52" s="1"/>
  <c r="AE52"/>
  <c r="AE53"/>
  <c r="Q53"/>
  <c r="R53"/>
  <c r="AF53"/>
  <c r="AG53" s="1"/>
  <c r="Q54"/>
  <c r="R54"/>
  <c r="AF54"/>
  <c r="AG54" s="1"/>
  <c r="AE36" i="27"/>
  <c r="AE54" i="7"/>
  <c r="Q55"/>
  <c r="R55" s="1"/>
  <c r="AF55" s="1"/>
  <c r="AG55" s="1"/>
  <c r="AE55"/>
  <c r="AE56"/>
  <c r="Q56"/>
  <c r="R56"/>
  <c r="AF56" s="1"/>
  <c r="AG56" s="1"/>
  <c r="AD57"/>
  <c r="Q57"/>
  <c r="R57" s="1"/>
  <c r="AF57" s="1"/>
  <c r="AG57" s="1"/>
  <c r="AE57"/>
  <c r="Q58"/>
  <c r="R58"/>
  <c r="AF58" s="1"/>
  <c r="AE58"/>
  <c r="AE59"/>
  <c r="Q59"/>
  <c r="R59"/>
  <c r="AF59" s="1"/>
  <c r="AE60"/>
  <c r="Q60"/>
  <c r="R60"/>
  <c r="AF60" s="1"/>
  <c r="AE61"/>
  <c r="Q61"/>
  <c r="R61"/>
  <c r="AF61" s="1"/>
  <c r="AE62"/>
  <c r="Q62"/>
  <c r="R62" s="1"/>
  <c r="AF62"/>
  <c r="AE63"/>
  <c r="Q63"/>
  <c r="R63" s="1"/>
  <c r="AF63" s="1"/>
  <c r="AE64"/>
  <c r="Q64"/>
  <c r="R64" s="1"/>
  <c r="AF64"/>
  <c r="AE5" i="27"/>
  <c r="AE65" i="7"/>
  <c r="Q65"/>
  <c r="R65" s="1"/>
  <c r="AF65"/>
  <c r="Q66"/>
  <c r="R66" s="1"/>
  <c r="AF66" s="1"/>
  <c r="AE66"/>
  <c r="AE67"/>
  <c r="Q67"/>
  <c r="R67" s="1"/>
  <c r="AF67" s="1"/>
  <c r="Q68"/>
  <c r="R68" s="1"/>
  <c r="AF68" s="1"/>
  <c r="AE68"/>
  <c r="Q69"/>
  <c r="R69" s="1"/>
  <c r="AF69" s="1"/>
  <c r="AE69"/>
  <c r="Q70"/>
  <c r="R70" s="1"/>
  <c r="AF70"/>
  <c r="AE70"/>
  <c r="Q71"/>
  <c r="R71"/>
  <c r="AF71" s="1"/>
  <c r="AE71"/>
  <c r="AE72"/>
  <c r="Q72"/>
  <c r="R72" s="1"/>
  <c r="AF72" s="1"/>
  <c r="Q73"/>
  <c r="R73"/>
  <c r="AF73" s="1"/>
  <c r="AE73"/>
  <c r="AE74"/>
  <c r="Q74"/>
  <c r="R74"/>
  <c r="AF74" s="1"/>
  <c r="AG74" s="1"/>
  <c r="Q75"/>
  <c r="R75"/>
  <c r="AF75"/>
  <c r="AG75" s="1"/>
  <c r="AE75"/>
  <c r="AE76"/>
  <c r="Q76"/>
  <c r="R76"/>
  <c r="AF76" s="1"/>
  <c r="AE77"/>
  <c r="Q77"/>
  <c r="R77" s="1"/>
  <c r="AF77"/>
  <c r="AE78"/>
  <c r="Q78"/>
  <c r="R78"/>
  <c r="AF78" s="1"/>
  <c r="AE79"/>
  <c r="Q79"/>
  <c r="R79" s="1"/>
  <c r="AF79" s="1"/>
  <c r="AE80"/>
  <c r="Q80"/>
  <c r="R80" s="1"/>
  <c r="AF80" s="1"/>
  <c r="AE81"/>
  <c r="Q81"/>
  <c r="R81" s="1"/>
  <c r="AF81"/>
  <c r="AE82"/>
  <c r="Q82"/>
  <c r="R82" s="1"/>
  <c r="AF82" s="1"/>
  <c r="Q83"/>
  <c r="R83"/>
  <c r="AF83" s="1"/>
  <c r="AG83" s="1"/>
  <c r="AE83"/>
  <c r="AE84"/>
  <c r="Q84"/>
  <c r="R84"/>
  <c r="AF84" s="1"/>
  <c r="Q85"/>
  <c r="R85" s="1"/>
  <c r="AF85" s="1"/>
  <c r="AE85"/>
  <c r="Q86"/>
  <c r="R86" s="1"/>
  <c r="AF86"/>
  <c r="AE86"/>
  <c r="AE87"/>
  <c r="Q87"/>
  <c r="R87" s="1"/>
  <c r="AF87" s="1"/>
  <c r="AE88"/>
  <c r="Q88"/>
  <c r="R88"/>
  <c r="AF88" s="1"/>
  <c r="AE89"/>
  <c r="Q89"/>
  <c r="R89" s="1"/>
  <c r="AF89" s="1"/>
  <c r="AE90"/>
  <c r="Q90"/>
  <c r="R90"/>
  <c r="AF90" s="1"/>
  <c r="Q91"/>
  <c r="R91"/>
  <c r="AF91" s="1"/>
  <c r="AE91"/>
  <c r="AE92"/>
  <c r="Q92"/>
  <c r="R92"/>
  <c r="AF92" s="1"/>
  <c r="AE93"/>
  <c r="Q93"/>
  <c r="R93" s="1"/>
  <c r="AF93" s="1"/>
  <c r="AE94"/>
  <c r="Q94"/>
  <c r="R94"/>
  <c r="AF94" s="1"/>
  <c r="AE95"/>
  <c r="Q95"/>
  <c r="R95" s="1"/>
  <c r="AF95" s="1"/>
  <c r="AE96"/>
  <c r="Q96"/>
  <c r="R96" s="1"/>
  <c r="AF96" s="1"/>
  <c r="Q97"/>
  <c r="R97"/>
  <c r="AF97" s="1"/>
  <c r="AE97"/>
  <c r="AE98"/>
  <c r="Q98"/>
  <c r="R98"/>
  <c r="AF98" s="1"/>
  <c r="AE6" i="27"/>
  <c r="AE99" i="7"/>
  <c r="Q99"/>
  <c r="R99"/>
  <c r="AF99" s="1"/>
  <c r="AE100"/>
  <c r="Q100"/>
  <c r="R100" s="1"/>
  <c r="AF100"/>
  <c r="Q101"/>
  <c r="R101" s="1"/>
  <c r="AF101"/>
  <c r="AE101"/>
  <c r="AE102"/>
  <c r="Q102"/>
  <c r="R102" s="1"/>
  <c r="AF102" s="1"/>
  <c r="Q103"/>
  <c r="R103" s="1"/>
  <c r="AF103" s="1"/>
  <c r="AE103"/>
  <c r="AE104"/>
  <c r="Q104"/>
  <c r="R104" s="1"/>
  <c r="AF104"/>
  <c r="Q105"/>
  <c r="R105" s="1"/>
  <c r="AF105"/>
  <c r="AE105"/>
  <c r="AE106"/>
  <c r="Q106"/>
  <c r="R106" s="1"/>
  <c r="AE107"/>
  <c r="Q107"/>
  <c r="R107"/>
  <c r="AF107" s="1"/>
  <c r="AE108"/>
  <c r="Q108"/>
  <c r="R108" s="1"/>
  <c r="AF108" s="1"/>
  <c r="Q109"/>
  <c r="R109" s="1"/>
  <c r="AF109"/>
  <c r="AE109"/>
  <c r="AE110"/>
  <c r="Q110"/>
  <c r="R110" s="1"/>
  <c r="AF110"/>
  <c r="Q111"/>
  <c r="R111" s="1"/>
  <c r="AE111"/>
  <c r="AE112"/>
  <c r="Q112"/>
  <c r="R112" s="1"/>
  <c r="AF112" s="1"/>
  <c r="AE113"/>
  <c r="Q113"/>
  <c r="R113"/>
  <c r="AF113" s="1"/>
  <c r="AE114"/>
  <c r="Q114"/>
  <c r="R114" s="1"/>
  <c r="AF114" s="1"/>
  <c r="AE7" i="27"/>
  <c r="Q115" i="7"/>
  <c r="R115" s="1"/>
  <c r="AF115" s="1"/>
  <c r="AE115"/>
  <c r="Q116"/>
  <c r="R116" s="1"/>
  <c r="AF116"/>
  <c r="AE116"/>
  <c r="AE117"/>
  <c r="Q117"/>
  <c r="R117" s="1"/>
  <c r="AF117"/>
  <c r="Q118"/>
  <c r="R118" s="1"/>
  <c r="AF118"/>
  <c r="AE118"/>
  <c r="AE119"/>
  <c r="Q119"/>
  <c r="R119" s="1"/>
  <c r="Q120"/>
  <c r="R120" s="1"/>
  <c r="AF120" s="1"/>
  <c r="AE120"/>
  <c r="AE121"/>
  <c r="Q121"/>
  <c r="R121" s="1"/>
  <c r="AF121"/>
  <c r="Q122"/>
  <c r="R122" s="1"/>
  <c r="AF122" s="1"/>
  <c r="AE122"/>
  <c r="AE123"/>
  <c r="Q123"/>
  <c r="R123" s="1"/>
  <c r="AF123" s="1"/>
  <c r="AE124"/>
  <c r="Q124"/>
  <c r="R124" s="1"/>
  <c r="AF124" s="1"/>
  <c r="Q125"/>
  <c r="R125"/>
  <c r="AF125" s="1"/>
  <c r="AE125"/>
  <c r="AE126"/>
  <c r="Q126"/>
  <c r="R126"/>
  <c r="AF126" s="1"/>
  <c r="Q127"/>
  <c r="R127" s="1"/>
  <c r="AF127" s="1"/>
  <c r="AE127"/>
  <c r="AE128"/>
  <c r="Q128"/>
  <c r="R128" s="1"/>
  <c r="AF128" s="1"/>
  <c r="AE129"/>
  <c r="Q129"/>
  <c r="R129" s="1"/>
  <c r="AF129"/>
  <c r="Q130"/>
  <c r="R130" s="1"/>
  <c r="AE130"/>
  <c r="AE131"/>
  <c r="Q131"/>
  <c r="R131" s="1"/>
  <c r="AF131" s="1"/>
  <c r="AE132"/>
  <c r="Q132"/>
  <c r="R132"/>
  <c r="AF132" s="1"/>
  <c r="Q133"/>
  <c r="R133" s="1"/>
  <c r="AF133" s="1"/>
  <c r="AE133"/>
  <c r="AE134"/>
  <c r="Q134"/>
  <c r="R134" s="1"/>
  <c r="AF134" s="1"/>
  <c r="AE135"/>
  <c r="Q135"/>
  <c r="R135" s="1"/>
  <c r="AF135"/>
  <c r="Q136"/>
  <c r="R136" s="1"/>
  <c r="AE136"/>
  <c r="Q137"/>
  <c r="R137"/>
  <c r="AF137" s="1"/>
  <c r="AE137"/>
  <c r="AE138"/>
  <c r="Q138"/>
  <c r="R138"/>
  <c r="AF138" s="1"/>
  <c r="Q139"/>
  <c r="R139"/>
  <c r="AF139" s="1"/>
  <c r="AE139"/>
  <c r="AE140"/>
  <c r="Q140"/>
  <c r="R140"/>
  <c r="AF140" s="1"/>
  <c r="AE141"/>
  <c r="Q141"/>
  <c r="R141" s="1"/>
  <c r="AF141" s="1"/>
  <c r="Q142"/>
  <c r="R142" s="1"/>
  <c r="AF142"/>
  <c r="AE142"/>
  <c r="AE143"/>
  <c r="Q143"/>
  <c r="R143" s="1"/>
  <c r="AF143"/>
  <c r="AE144"/>
  <c r="Q144"/>
  <c r="R144" s="1"/>
  <c r="AF144" s="1"/>
  <c r="Q145"/>
  <c r="R145"/>
  <c r="AF145" s="1"/>
  <c r="AE145"/>
  <c r="Q146"/>
  <c r="R146" s="1"/>
  <c r="AE146"/>
  <c r="AE9" i="27"/>
  <c r="AE147" i="7"/>
  <c r="Q147"/>
  <c r="R147"/>
  <c r="AF147" s="1"/>
  <c r="AE148"/>
  <c r="Q148"/>
  <c r="R148" s="1"/>
  <c r="AF148" s="1"/>
  <c r="AE149"/>
  <c r="Q149"/>
  <c r="R149"/>
  <c r="AF149" s="1"/>
  <c r="AE150"/>
  <c r="Q150"/>
  <c r="R150" s="1"/>
  <c r="AF150" s="1"/>
  <c r="Q151"/>
  <c r="R151" s="1"/>
  <c r="AF151" s="1"/>
  <c r="AE151"/>
  <c r="AE152"/>
  <c r="Q152"/>
  <c r="R152" s="1"/>
  <c r="AF152" s="1"/>
  <c r="AE153"/>
  <c r="Q153"/>
  <c r="R153" s="1"/>
  <c r="AF153" s="1"/>
  <c r="AE33" i="27"/>
  <c r="AE154" i="7"/>
  <c r="Q154"/>
  <c r="R154" s="1"/>
  <c r="AF154" s="1"/>
  <c r="AE155"/>
  <c r="Q155"/>
  <c r="R155" s="1"/>
  <c r="AF155"/>
  <c r="AE156"/>
  <c r="Q156"/>
  <c r="R156"/>
  <c r="AF156" s="1"/>
  <c r="AE157"/>
  <c r="Q157"/>
  <c r="R157" s="1"/>
  <c r="AF157" s="1"/>
  <c r="AE158"/>
  <c r="Q158"/>
  <c r="R158"/>
  <c r="AF158" s="1"/>
  <c r="AE159"/>
  <c r="Q159"/>
  <c r="R159" s="1"/>
  <c r="AF159"/>
  <c r="AE160"/>
  <c r="Q160"/>
  <c r="R160"/>
  <c r="AF160" s="1"/>
  <c r="AE161"/>
  <c r="Q161"/>
  <c r="R161" s="1"/>
  <c r="AF161" s="1"/>
  <c r="AE162"/>
  <c r="Q162"/>
  <c r="R162"/>
  <c r="AF162" s="1"/>
  <c r="AE163"/>
  <c r="Q163"/>
  <c r="R163" s="1"/>
  <c r="AF163"/>
  <c r="AE164"/>
  <c r="Q164"/>
  <c r="R164" s="1"/>
  <c r="AF164" s="1"/>
  <c r="AE165"/>
  <c r="Q165"/>
  <c r="R165" s="1"/>
  <c r="AF165" s="1"/>
  <c r="AE166"/>
  <c r="Q166"/>
  <c r="R166"/>
  <c r="AF166" s="1"/>
  <c r="Q167"/>
  <c r="R167"/>
  <c r="AF167" s="1"/>
  <c r="AE167"/>
  <c r="AE168"/>
  <c r="Q168"/>
  <c r="R168"/>
  <c r="AF168" s="1"/>
  <c r="Q169"/>
  <c r="R169"/>
  <c r="AF169" s="1"/>
  <c r="AE169"/>
  <c r="Q170"/>
  <c r="R170" s="1"/>
  <c r="AF170" s="1"/>
  <c r="AE170"/>
  <c r="AE171"/>
  <c r="Q171"/>
  <c r="R171" s="1"/>
  <c r="AF171" s="1"/>
  <c r="AD172"/>
  <c r="Q172"/>
  <c r="R172"/>
  <c r="AF172" s="1"/>
  <c r="AG172" s="1"/>
  <c r="AE172"/>
  <c r="AE173"/>
  <c r="Q173"/>
  <c r="R173"/>
  <c r="AF173" s="1"/>
  <c r="AE174"/>
  <c r="Q174"/>
  <c r="R174" s="1"/>
  <c r="AF174" s="1"/>
  <c r="Q175"/>
  <c r="R175" s="1"/>
  <c r="AF175" s="1"/>
  <c r="AE175"/>
  <c r="AE176"/>
  <c r="Q176"/>
  <c r="R176" s="1"/>
  <c r="AF176"/>
  <c r="AE177"/>
  <c r="Q177"/>
  <c r="R177" s="1"/>
  <c r="AF177" s="1"/>
  <c r="AE178"/>
  <c r="Q178"/>
  <c r="R178" s="1"/>
  <c r="AF178" s="1"/>
  <c r="Q179"/>
  <c r="R179" s="1"/>
  <c r="AF179" s="1"/>
  <c r="AE179"/>
  <c r="AE180"/>
  <c r="Q180"/>
  <c r="R180" s="1"/>
  <c r="AF180" s="1"/>
  <c r="Q181"/>
  <c r="R181" s="1"/>
  <c r="AF181"/>
  <c r="AE181"/>
  <c r="Q182"/>
  <c r="R182"/>
  <c r="AF182" s="1"/>
  <c r="AE182"/>
  <c r="AE183"/>
  <c r="Q183"/>
  <c r="R183"/>
  <c r="AF183" s="1"/>
  <c r="AE184"/>
  <c r="Q184"/>
  <c r="R184" s="1"/>
  <c r="AF184" s="1"/>
  <c r="Q185"/>
  <c r="R185" s="1"/>
  <c r="AF185"/>
  <c r="AE185"/>
  <c r="Q186"/>
  <c r="R186"/>
  <c r="AF186" s="1"/>
  <c r="AE186"/>
  <c r="AE187"/>
  <c r="Q187"/>
  <c r="R187"/>
  <c r="AF187" s="1"/>
  <c r="Q188"/>
  <c r="R188"/>
  <c r="AF188" s="1"/>
  <c r="AE188"/>
  <c r="AE189"/>
  <c r="Q189"/>
  <c r="R189"/>
  <c r="AF189" s="1"/>
  <c r="AE190"/>
  <c r="Q190"/>
  <c r="R190" s="1"/>
  <c r="AF190"/>
  <c r="AE191"/>
  <c r="Q191"/>
  <c r="R191"/>
  <c r="AF191" s="1"/>
  <c r="AE192"/>
  <c r="Q192"/>
  <c r="R192" s="1"/>
  <c r="AF192" s="1"/>
  <c r="AE193"/>
  <c r="Q193"/>
  <c r="R193"/>
  <c r="AF193" s="1"/>
  <c r="AE194"/>
  <c r="Q194"/>
  <c r="R194" s="1"/>
  <c r="AF194" s="1"/>
  <c r="AE195"/>
  <c r="Q195"/>
  <c r="R195" s="1"/>
  <c r="AF195" s="1"/>
  <c r="AE196"/>
  <c r="Q196"/>
  <c r="R196" s="1"/>
  <c r="AF196" s="1"/>
  <c r="Q197"/>
  <c r="R197" s="1"/>
  <c r="AF197" s="1"/>
  <c r="AE197"/>
  <c r="AE2" i="27"/>
  <c r="AE198" i="7"/>
  <c r="Q198"/>
  <c r="R198"/>
  <c r="AF198" s="1"/>
  <c r="Q199"/>
  <c r="R199"/>
  <c r="AF199" s="1"/>
  <c r="AE199"/>
  <c r="Q200"/>
  <c r="R200" s="1"/>
  <c r="AF200"/>
  <c r="AE200"/>
  <c r="AE201"/>
  <c r="Q201"/>
  <c r="R201" s="1"/>
  <c r="AF201" s="1"/>
  <c r="AE202"/>
  <c r="Q202"/>
  <c r="R202" s="1"/>
  <c r="AF202" s="1"/>
  <c r="Q203"/>
  <c r="R203"/>
  <c r="AF203" s="1"/>
  <c r="AE203"/>
  <c r="Q204"/>
  <c r="R204" s="1"/>
  <c r="AF204"/>
  <c r="AG204" s="1"/>
  <c r="AE204"/>
  <c r="AE205"/>
  <c r="Q205"/>
  <c r="R205" s="1"/>
  <c r="AF205" s="1"/>
  <c r="AG205" s="1"/>
  <c r="Q206"/>
  <c r="R206" s="1"/>
  <c r="AF206"/>
  <c r="AG206" s="1"/>
  <c r="AE206"/>
  <c r="AE44" i="27"/>
  <c r="AE207" i="7"/>
  <c r="Q207"/>
  <c r="R207"/>
  <c r="AF207" s="1"/>
  <c r="AE27" i="27"/>
  <c r="AE208" i="7"/>
  <c r="Q208"/>
  <c r="R208"/>
  <c r="AF208" s="1"/>
  <c r="AE209"/>
  <c r="Q209"/>
  <c r="R209" s="1"/>
  <c r="AF209"/>
  <c r="AE210"/>
  <c r="Q210"/>
  <c r="R210"/>
  <c r="AF210" s="1"/>
  <c r="AE211"/>
  <c r="Q211"/>
  <c r="R211" s="1"/>
  <c r="AF211" s="1"/>
  <c r="AE212"/>
  <c r="Q212"/>
  <c r="R212"/>
  <c r="AF212" s="1"/>
  <c r="AE41" i="27"/>
  <c r="AE213" i="7"/>
  <c r="Q213"/>
  <c r="R213"/>
  <c r="AF213" s="1"/>
  <c r="Q214"/>
  <c r="R214" s="1"/>
  <c r="AF214" s="1"/>
  <c r="AE214"/>
  <c r="AE28" i="27"/>
  <c r="AE215" i="7"/>
  <c r="Q215"/>
  <c r="R215" s="1"/>
  <c r="AE216"/>
  <c r="Q216"/>
  <c r="R216"/>
  <c r="AF216" s="1"/>
  <c r="Q217"/>
  <c r="R217"/>
  <c r="AF217" s="1"/>
  <c r="AE217"/>
  <c r="AE218"/>
  <c r="Q218"/>
  <c r="R218"/>
  <c r="AF218" s="1"/>
  <c r="AE219"/>
  <c r="Q219"/>
  <c r="R219" s="1"/>
  <c r="AF219" s="1"/>
  <c r="AE220"/>
  <c r="Q220"/>
  <c r="R220"/>
  <c r="AF220" s="1"/>
  <c r="AE221"/>
  <c r="Q221"/>
  <c r="R221" s="1"/>
  <c r="AF221"/>
  <c r="Q222"/>
  <c r="R222" s="1"/>
  <c r="AF222"/>
  <c r="AE222"/>
  <c r="AE223"/>
  <c r="Q223"/>
  <c r="R223" s="1"/>
  <c r="AF223" s="1"/>
  <c r="AE224"/>
  <c r="Q224"/>
  <c r="R224"/>
  <c r="AF224" s="1"/>
  <c r="AE225"/>
  <c r="Q225"/>
  <c r="R225" s="1"/>
  <c r="AF225" s="1"/>
  <c r="AE226"/>
  <c r="Q226"/>
  <c r="R226"/>
  <c r="AF226" s="1"/>
  <c r="Q227"/>
  <c r="R227"/>
  <c r="AF227" s="1"/>
  <c r="AE227"/>
  <c r="Q228"/>
  <c r="R228" s="1"/>
  <c r="AF228" s="1"/>
  <c r="AE228"/>
  <c r="Q229"/>
  <c r="R229"/>
  <c r="AF229" s="1"/>
  <c r="AE229"/>
  <c r="Q230"/>
  <c r="R230" s="1"/>
  <c r="AF230" s="1"/>
  <c r="AG230" s="1"/>
  <c r="AE230"/>
  <c r="Q231"/>
  <c r="R231"/>
  <c r="AF231" s="1"/>
  <c r="AE21" i="27"/>
  <c r="AE231" i="7"/>
  <c r="AG231"/>
  <c r="AE232"/>
  <c r="Q232"/>
  <c r="R232" s="1"/>
  <c r="AF232"/>
  <c r="AG232" s="1"/>
  <c r="AE233"/>
  <c r="Q233"/>
  <c r="R233" s="1"/>
  <c r="AF233" s="1"/>
  <c r="AG233"/>
  <c r="AD234"/>
  <c r="AE234"/>
  <c r="Q234"/>
  <c r="R234"/>
  <c r="AF234" s="1"/>
  <c r="AG234"/>
  <c r="AD235"/>
  <c r="AE235"/>
  <c r="Q235"/>
  <c r="R235"/>
  <c r="AF235" s="1"/>
  <c r="AG235" s="1"/>
  <c r="Q236"/>
  <c r="R236" s="1"/>
  <c r="AF236" s="1"/>
  <c r="AG236" s="1"/>
  <c r="AD236"/>
  <c r="AE236"/>
  <c r="AD237"/>
  <c r="AE237"/>
  <c r="Q237"/>
  <c r="R237"/>
  <c r="AF237" s="1"/>
  <c r="AG237" s="1"/>
  <c r="Q238"/>
  <c r="R238"/>
  <c r="AF238" s="1"/>
  <c r="AG238" s="1"/>
  <c r="AD238"/>
  <c r="AE238"/>
  <c r="Q239"/>
  <c r="R239"/>
  <c r="AF239" s="1"/>
  <c r="AG239" s="1"/>
  <c r="AD239"/>
  <c r="AE239"/>
  <c r="AD240"/>
  <c r="AE240"/>
  <c r="Q240"/>
  <c r="R240" s="1"/>
  <c r="AF240" s="1"/>
  <c r="AG240" s="1"/>
  <c r="AD241"/>
  <c r="AE241"/>
  <c r="AG241" s="1"/>
  <c r="Q241"/>
  <c r="R241" s="1"/>
  <c r="AF241" s="1"/>
  <c r="AD242"/>
  <c r="AE242"/>
  <c r="Q242"/>
  <c r="R242" s="1"/>
  <c r="AF242" s="1"/>
  <c r="AG242"/>
  <c r="AD243"/>
  <c r="AE243"/>
  <c r="Q243"/>
  <c r="R243"/>
  <c r="AF243" s="1"/>
  <c r="AG243" s="1"/>
  <c r="Q244"/>
  <c r="R244"/>
  <c r="AF244" s="1"/>
  <c r="AD244"/>
  <c r="AE244"/>
  <c r="AD245"/>
  <c r="AE245"/>
  <c r="Q245"/>
  <c r="R245"/>
  <c r="AF245" s="1"/>
  <c r="AG245"/>
  <c r="AD246"/>
  <c r="AE246"/>
  <c r="Q246"/>
  <c r="R246"/>
  <c r="AF246" s="1"/>
  <c r="AD247"/>
  <c r="AE247"/>
  <c r="Q247"/>
  <c r="R247"/>
  <c r="AF247" s="1"/>
  <c r="AG247" s="1"/>
  <c r="AD248"/>
  <c r="AE248"/>
  <c r="Q248"/>
  <c r="R248"/>
  <c r="AF248" s="1"/>
  <c r="AG248" s="1"/>
  <c r="Q249"/>
  <c r="R249"/>
  <c r="AF249" s="1"/>
  <c r="AG249" s="1"/>
  <c r="AD249"/>
  <c r="AE249"/>
  <c r="Q250"/>
  <c r="R250"/>
  <c r="AF250" s="1"/>
  <c r="AG250" s="1"/>
  <c r="AD250"/>
  <c r="AE250"/>
  <c r="Q251"/>
  <c r="R251"/>
  <c r="AF251" s="1"/>
  <c r="AD251"/>
  <c r="AG251" s="1"/>
  <c r="AE251"/>
  <c r="AD252"/>
  <c r="AE252"/>
  <c r="Q252"/>
  <c r="R252" s="1"/>
  <c r="AF252" s="1"/>
  <c r="AG252" s="1"/>
  <c r="AD253"/>
  <c r="Q253"/>
  <c r="R253" s="1"/>
  <c r="AF253"/>
  <c r="AG253" s="1"/>
  <c r="AE253"/>
  <c r="Q254"/>
  <c r="R254"/>
  <c r="AF254" s="1"/>
  <c r="AG254" s="1"/>
  <c r="AD254"/>
  <c r="AE254"/>
  <c r="AE34" i="27"/>
  <c r="AD255" i="7"/>
  <c r="AE255"/>
  <c r="Q255"/>
  <c r="R255" s="1"/>
  <c r="AF255"/>
  <c r="AG255" s="1"/>
  <c r="AD256"/>
  <c r="AE256"/>
  <c r="Q256"/>
  <c r="R256" s="1"/>
  <c r="AF256"/>
  <c r="AG256" s="1"/>
  <c r="AD257"/>
  <c r="AE257"/>
  <c r="Q257"/>
  <c r="R257" s="1"/>
  <c r="AF257"/>
  <c r="AG257" s="1"/>
  <c r="Q258"/>
  <c r="R258" s="1"/>
  <c r="AF258"/>
  <c r="AG258" s="1"/>
  <c r="AD258"/>
  <c r="AE258"/>
  <c r="AD259"/>
  <c r="AE259"/>
  <c r="Q259"/>
  <c r="R259" s="1"/>
  <c r="AF259"/>
  <c r="AG259" s="1"/>
  <c r="AD260"/>
  <c r="AE260"/>
  <c r="Q260"/>
  <c r="R260" s="1"/>
  <c r="AF260"/>
  <c r="AG260" s="1"/>
  <c r="AD261"/>
  <c r="AE261"/>
  <c r="Q261"/>
  <c r="R261" s="1"/>
  <c r="AF261"/>
  <c r="AG261" s="1"/>
  <c r="AD262"/>
  <c r="AE262"/>
  <c r="Q262"/>
  <c r="R262" s="1"/>
  <c r="AF262"/>
  <c r="AG262" s="1"/>
  <c r="AD263"/>
  <c r="AE263"/>
  <c r="Q263"/>
  <c r="R263" s="1"/>
  <c r="AF263"/>
  <c r="AG263" s="1"/>
  <c r="AD264"/>
  <c r="AE264"/>
  <c r="Q264"/>
  <c r="R264" s="1"/>
  <c r="AF264"/>
  <c r="AG264" s="1"/>
  <c r="AD265"/>
  <c r="AE265"/>
  <c r="Q265"/>
  <c r="R265" s="1"/>
  <c r="AF265"/>
  <c r="AG265" s="1"/>
  <c r="AD266"/>
  <c r="AE266"/>
  <c r="Q266"/>
  <c r="R266" s="1"/>
  <c r="AF266"/>
  <c r="AG266" s="1"/>
  <c r="AD267"/>
  <c r="AE267"/>
  <c r="Q267"/>
  <c r="R267" s="1"/>
  <c r="AF267"/>
  <c r="AG267" s="1"/>
  <c r="AD268"/>
  <c r="AE268"/>
  <c r="Q268"/>
  <c r="R268" s="1"/>
  <c r="AF268"/>
  <c r="AG268" s="1"/>
  <c r="AD269"/>
  <c r="AE269"/>
  <c r="Q269"/>
  <c r="R269" s="1"/>
  <c r="AF269"/>
  <c r="AG269" s="1"/>
  <c r="AD270"/>
  <c r="AE270"/>
  <c r="Q270"/>
  <c r="R270" s="1"/>
  <c r="AF270"/>
  <c r="AG270" s="1"/>
  <c r="AD271"/>
  <c r="AE271"/>
  <c r="Q271"/>
  <c r="R271" s="1"/>
  <c r="AF271"/>
  <c r="AG271" s="1"/>
  <c r="Q272"/>
  <c r="R272" s="1"/>
  <c r="AF272"/>
  <c r="AG272" s="1"/>
  <c r="AD272"/>
  <c r="AE272"/>
  <c r="AD273"/>
  <c r="AE273"/>
  <c r="Q273"/>
  <c r="R273" s="1"/>
  <c r="AF273"/>
  <c r="AG273" s="1"/>
  <c r="AD274"/>
  <c r="AE274"/>
  <c r="Q274"/>
  <c r="R274" s="1"/>
  <c r="AF274"/>
  <c r="AG274" s="1"/>
  <c r="Q275"/>
  <c r="R275" s="1"/>
  <c r="AF275"/>
  <c r="AG275" s="1"/>
  <c r="AD275"/>
  <c r="AE275"/>
  <c r="AD276"/>
  <c r="AE276"/>
  <c r="Q276"/>
  <c r="R276" s="1"/>
  <c r="AF276"/>
  <c r="AG276" s="1"/>
  <c r="Q277"/>
  <c r="R277" s="1"/>
  <c r="AF277"/>
  <c r="AG277" s="1"/>
  <c r="AD277"/>
  <c r="AE277"/>
  <c r="AD278"/>
  <c r="AE278"/>
  <c r="Q278"/>
  <c r="R278" s="1"/>
  <c r="AF278"/>
  <c r="AG278" s="1"/>
  <c r="Q279"/>
  <c r="R279" s="1"/>
  <c r="AF279"/>
  <c r="AG279" s="1"/>
  <c r="AD279"/>
  <c r="AE279"/>
  <c r="AD280"/>
  <c r="AE280"/>
  <c r="Q280"/>
  <c r="R280" s="1"/>
  <c r="AF280"/>
  <c r="AG280" s="1"/>
  <c r="AD281"/>
  <c r="AE281"/>
  <c r="Q281"/>
  <c r="R281" s="1"/>
  <c r="AF281"/>
  <c r="AG281" s="1"/>
  <c r="AD282"/>
  <c r="AE282"/>
  <c r="Q282"/>
  <c r="R282" s="1"/>
  <c r="AF282"/>
  <c r="AG282" s="1"/>
  <c r="AD283"/>
  <c r="AE283"/>
  <c r="Q283"/>
  <c r="R283"/>
  <c r="AF283" s="1"/>
  <c r="AG283" s="1"/>
  <c r="AD284"/>
  <c r="AE284"/>
  <c r="Q284"/>
  <c r="R284" s="1"/>
  <c r="AD285"/>
  <c r="AE285"/>
  <c r="Q285"/>
  <c r="R285"/>
  <c r="AF285" s="1"/>
  <c r="AG285" s="1"/>
  <c r="AD286"/>
  <c r="AE286"/>
  <c r="Q286"/>
  <c r="R286" s="1"/>
  <c r="Q287"/>
  <c r="R287" s="1"/>
  <c r="AF287"/>
  <c r="AD287"/>
  <c r="AE287"/>
  <c r="AE112" i="27"/>
  <c r="AE45"/>
  <c r="AD288" i="7"/>
  <c r="AE288"/>
  <c r="Q288"/>
  <c r="R288"/>
  <c r="AF288" s="1"/>
  <c r="AG288" s="1"/>
  <c r="AD289"/>
  <c r="AE289"/>
  <c r="Q289"/>
  <c r="R289" s="1"/>
  <c r="AF289" s="1"/>
  <c r="AG289" s="1"/>
  <c r="Q290"/>
  <c r="R290" s="1"/>
  <c r="AF290"/>
  <c r="AG290" s="1"/>
  <c r="AD290"/>
  <c r="AE290"/>
  <c r="AD291"/>
  <c r="AE291"/>
  <c r="Q291"/>
  <c r="R291" s="1"/>
  <c r="AF291"/>
  <c r="Q292"/>
  <c r="R292" s="1"/>
  <c r="AF292" s="1"/>
  <c r="AG292" s="1"/>
  <c r="AD292"/>
  <c r="AE292"/>
  <c r="AD293"/>
  <c r="AE293"/>
  <c r="Q293"/>
  <c r="R293" s="1"/>
  <c r="AF293" s="1"/>
  <c r="AG293" s="1"/>
  <c r="AD294"/>
  <c r="AE294"/>
  <c r="Q294"/>
  <c r="R294" s="1"/>
  <c r="AF294" s="1"/>
  <c r="AG294" s="1"/>
  <c r="AD295"/>
  <c r="AE295"/>
  <c r="Q295"/>
  <c r="R295" s="1"/>
  <c r="AF295" s="1"/>
  <c r="AG295" s="1"/>
  <c r="AD296"/>
  <c r="AE296"/>
  <c r="Q296"/>
  <c r="R296" s="1"/>
  <c r="AF296" s="1"/>
  <c r="AG296" s="1"/>
  <c r="AD297"/>
  <c r="AE297"/>
  <c r="Q297"/>
  <c r="R297" s="1"/>
  <c r="AF297" s="1"/>
  <c r="AG297" s="1"/>
  <c r="AD298"/>
  <c r="AE298"/>
  <c r="Q298"/>
  <c r="R298" s="1"/>
  <c r="AF298" s="1"/>
  <c r="AG298" s="1"/>
  <c r="AD299"/>
  <c r="AE299"/>
  <c r="Q299"/>
  <c r="R299" s="1"/>
  <c r="AF299" s="1"/>
  <c r="AG299" s="1"/>
  <c r="Q300"/>
  <c r="R300" s="1"/>
  <c r="AF300"/>
  <c r="AG300" s="1"/>
  <c r="AD300"/>
  <c r="AE300"/>
  <c r="Q301"/>
  <c r="R301"/>
  <c r="AF301" s="1"/>
  <c r="AG301" s="1"/>
  <c r="AD301"/>
  <c r="AE301"/>
  <c r="Q302"/>
  <c r="R302" s="1"/>
  <c r="AF302"/>
  <c r="AG302" s="1"/>
  <c r="AD302"/>
  <c r="AE302"/>
  <c r="Q303"/>
  <c r="R303"/>
  <c r="AF303" s="1"/>
  <c r="AD303"/>
  <c r="AE303"/>
  <c r="AG303"/>
  <c r="Q304"/>
  <c r="R304" s="1"/>
  <c r="AF304"/>
  <c r="AD304"/>
  <c r="AE304"/>
  <c r="AD305"/>
  <c r="AE305"/>
  <c r="Q305"/>
  <c r="R305" s="1"/>
  <c r="AF305"/>
  <c r="AG305" s="1"/>
  <c r="Q306"/>
  <c r="R306" s="1"/>
  <c r="AF306" s="1"/>
  <c r="AD306"/>
  <c r="AE306"/>
  <c r="AD307"/>
  <c r="AE307"/>
  <c r="Q307"/>
  <c r="R307" s="1"/>
  <c r="AF307" s="1"/>
  <c r="AG307" s="1"/>
  <c r="Q308"/>
  <c r="R308" s="1"/>
  <c r="AF308"/>
  <c r="AG308" s="1"/>
  <c r="AD309"/>
  <c r="AE309"/>
  <c r="Q309"/>
  <c r="R309" s="1"/>
  <c r="AF309" s="1"/>
  <c r="AD310"/>
  <c r="AE310"/>
  <c r="Q310"/>
  <c r="R310" s="1"/>
  <c r="AF310" s="1"/>
  <c r="AG310" s="1"/>
  <c r="AD311"/>
  <c r="AE311"/>
  <c r="Q311"/>
  <c r="R311" s="1"/>
  <c r="AF311" s="1"/>
  <c r="AD312"/>
  <c r="AE312"/>
  <c r="Q312"/>
  <c r="R312" s="1"/>
  <c r="AF312"/>
  <c r="AG312" s="1"/>
  <c r="AD313"/>
  <c r="AE313"/>
  <c r="Q313"/>
  <c r="R313" s="1"/>
  <c r="AF313" s="1"/>
  <c r="AG313" s="1"/>
  <c r="AD314"/>
  <c r="AE314"/>
  <c r="Q314"/>
  <c r="R314" s="1"/>
  <c r="AF314"/>
  <c r="AG314" s="1"/>
  <c r="AD315"/>
  <c r="AE315"/>
  <c r="Q315"/>
  <c r="R315" s="1"/>
  <c r="AF315" s="1"/>
  <c r="AG315" s="1"/>
  <c r="AD316"/>
  <c r="AE316"/>
  <c r="Q316"/>
  <c r="R316" s="1"/>
  <c r="AF316"/>
  <c r="AG316" s="1"/>
  <c r="AD317"/>
  <c r="AE317"/>
  <c r="Q317"/>
  <c r="R317" s="1"/>
  <c r="AF317" s="1"/>
  <c r="AD318"/>
  <c r="AE318"/>
  <c r="Q318"/>
  <c r="R318" s="1"/>
  <c r="AF318" s="1"/>
  <c r="AG318" s="1"/>
  <c r="Q319"/>
  <c r="R319" s="1"/>
  <c r="AF319" s="1"/>
  <c r="AG319" s="1"/>
  <c r="AD319"/>
  <c r="AE319"/>
  <c r="Q320"/>
  <c r="R320" s="1"/>
  <c r="AF320"/>
  <c r="AG320" s="1"/>
  <c r="Q321"/>
  <c r="R321"/>
  <c r="AF321" s="1"/>
  <c r="AG321" s="1"/>
  <c r="AD321"/>
  <c r="AE321"/>
  <c r="Q322"/>
  <c r="R322" s="1"/>
  <c r="AF322"/>
  <c r="AG322" s="1"/>
  <c r="Q323"/>
  <c r="R323" s="1"/>
  <c r="AD323"/>
  <c r="AE323"/>
  <c r="Q324"/>
  <c r="R324" s="1"/>
  <c r="AF324" s="1"/>
  <c r="AD324"/>
  <c r="AE324"/>
  <c r="AD325"/>
  <c r="AE325"/>
  <c r="Q325"/>
  <c r="R325" s="1"/>
  <c r="AF325"/>
  <c r="AG325" s="1"/>
  <c r="AD326"/>
  <c r="AE326"/>
  <c r="Q326"/>
  <c r="R326" s="1"/>
  <c r="AF326"/>
  <c r="AG326" s="1"/>
  <c r="Q327"/>
  <c r="R327" s="1"/>
  <c r="AF327" s="1"/>
  <c r="AG327" s="1"/>
  <c r="AD328"/>
  <c r="AE328"/>
  <c r="Q328"/>
  <c r="R328" s="1"/>
  <c r="AF328" s="1"/>
  <c r="AG328" s="1"/>
  <c r="AD329"/>
  <c r="AE329"/>
  <c r="Q329"/>
  <c r="R329" s="1"/>
  <c r="AF329" s="1"/>
  <c r="AG329" s="1"/>
  <c r="AD330"/>
  <c r="AE330"/>
  <c r="Q330"/>
  <c r="R330" s="1"/>
  <c r="AF330" s="1"/>
  <c r="AG330" s="1"/>
  <c r="AD331"/>
  <c r="AE331"/>
  <c r="Q331"/>
  <c r="R331" s="1"/>
  <c r="AF331" s="1"/>
  <c r="AG331" s="1"/>
  <c r="AD332"/>
  <c r="AE332"/>
  <c r="Q332"/>
  <c r="R332" s="1"/>
  <c r="AF332" s="1"/>
  <c r="AG332" s="1"/>
  <c r="AD333"/>
  <c r="AE333"/>
  <c r="Q333"/>
  <c r="R333" s="1"/>
  <c r="AF333" s="1"/>
  <c r="AG333" s="1"/>
  <c r="AD334"/>
  <c r="AE334"/>
  <c r="Q334"/>
  <c r="R334" s="1"/>
  <c r="AF334" s="1"/>
  <c r="AG334" s="1"/>
  <c r="AD335"/>
  <c r="AE335"/>
  <c r="Q335"/>
  <c r="R335" s="1"/>
  <c r="AF335" s="1"/>
  <c r="AG335" s="1"/>
  <c r="Q336"/>
  <c r="R336" s="1"/>
  <c r="AF336"/>
  <c r="AG336" s="1"/>
  <c r="AD337"/>
  <c r="AE337"/>
  <c r="Q337"/>
  <c r="R337" s="1"/>
  <c r="AF337"/>
  <c r="AG337" s="1"/>
  <c r="Q338"/>
  <c r="R338" s="1"/>
  <c r="AF338" s="1"/>
  <c r="AG338" s="1"/>
  <c r="AD338"/>
  <c r="AE338"/>
  <c r="AD339"/>
  <c r="AE339"/>
  <c r="Q339"/>
  <c r="R339"/>
  <c r="AF339" s="1"/>
  <c r="AG339" s="1"/>
  <c r="Q340"/>
  <c r="R340" s="1"/>
  <c r="AF340" s="1"/>
  <c r="AG340" s="1"/>
  <c r="AD340"/>
  <c r="AE340"/>
  <c r="Q341"/>
  <c r="R341" s="1"/>
  <c r="AF341" s="1"/>
  <c r="AG341" s="1"/>
  <c r="AD342"/>
  <c r="AE342"/>
  <c r="Q342"/>
  <c r="R342"/>
  <c r="AF342" s="1"/>
  <c r="AG342" s="1"/>
  <c r="AD343"/>
  <c r="AE343"/>
  <c r="Q343"/>
  <c r="R343" s="1"/>
  <c r="AF343" s="1"/>
  <c r="AG343" s="1"/>
  <c r="AD344"/>
  <c r="AE344"/>
  <c r="Q344"/>
  <c r="R344"/>
  <c r="AF344" s="1"/>
  <c r="AG344" s="1"/>
  <c r="AD345"/>
  <c r="AE345"/>
  <c r="Q345"/>
  <c r="R345" s="1"/>
  <c r="AF345" s="1"/>
  <c r="AG345" s="1"/>
  <c r="AD346"/>
  <c r="AE346"/>
  <c r="Q346"/>
  <c r="R346" s="1"/>
  <c r="AF346" s="1"/>
  <c r="AG346" s="1"/>
  <c r="AD347"/>
  <c r="AE347"/>
  <c r="Q347"/>
  <c r="R347" s="1"/>
  <c r="AF347" s="1"/>
  <c r="AG347" s="1"/>
  <c r="Q348"/>
  <c r="R348" s="1"/>
  <c r="AF348"/>
  <c r="AG348" s="1"/>
  <c r="AD348"/>
  <c r="AE348"/>
  <c r="AD349"/>
  <c r="AE349"/>
  <c r="Q349"/>
  <c r="R349" s="1"/>
  <c r="AF349"/>
  <c r="AD350"/>
  <c r="AE350"/>
  <c r="Q350"/>
  <c r="R350" s="1"/>
  <c r="AF350" s="1"/>
  <c r="AG350" s="1"/>
  <c r="Q351"/>
  <c r="R351" s="1"/>
  <c r="AF351" s="1"/>
  <c r="AD351"/>
  <c r="AE351"/>
  <c r="AG351"/>
  <c r="Q352"/>
  <c r="R352" s="1"/>
  <c r="AF352"/>
  <c r="AG352" s="1"/>
  <c r="Q353"/>
  <c r="R353" s="1"/>
  <c r="AF353" s="1"/>
  <c r="AG353"/>
  <c r="AD354"/>
  <c r="AE354"/>
  <c r="Q354"/>
  <c r="R354"/>
  <c r="AF354" s="1"/>
  <c r="AG354" s="1"/>
  <c r="Q355"/>
  <c r="R355" s="1"/>
  <c r="AF355"/>
  <c r="AG355" s="1"/>
  <c r="Q356"/>
  <c r="R356"/>
  <c r="AF356" s="1"/>
  <c r="AG356" s="1"/>
  <c r="Q357"/>
  <c r="R357" s="1"/>
  <c r="AF357"/>
  <c r="AG357" s="1"/>
  <c r="AD357"/>
  <c r="AE357"/>
  <c r="Q358"/>
  <c r="R358" s="1"/>
  <c r="AF358" s="1"/>
  <c r="AG358"/>
  <c r="Q359"/>
  <c r="R359" s="1"/>
  <c r="AF359"/>
  <c r="AD359"/>
  <c r="AE359"/>
  <c r="AD360"/>
  <c r="AE360"/>
  <c r="Q360"/>
  <c r="R360" s="1"/>
  <c r="AF360"/>
  <c r="AG360" s="1"/>
  <c r="Q361"/>
  <c r="R361" s="1"/>
  <c r="AF361" s="1"/>
  <c r="AG361" s="1"/>
  <c r="Q362"/>
  <c r="R362" s="1"/>
  <c r="AF362"/>
  <c r="AG362" s="1"/>
  <c r="Q363"/>
  <c r="R363" s="1"/>
  <c r="AF363" s="1"/>
  <c r="AD363"/>
  <c r="AE363"/>
  <c r="Q364"/>
  <c r="R364" s="1"/>
  <c r="AF364" s="1"/>
  <c r="AG364" s="1"/>
  <c r="Q365"/>
  <c r="R365"/>
  <c r="AF365" s="1"/>
  <c r="AD365"/>
  <c r="AE365"/>
  <c r="AG365"/>
  <c r="AD366"/>
  <c r="AE366"/>
  <c r="Q366"/>
  <c r="R366"/>
  <c r="AF366" s="1"/>
  <c r="AG366" s="1"/>
  <c r="AD367"/>
  <c r="AE367"/>
  <c r="Q367"/>
  <c r="R367" s="1"/>
  <c r="AF367" s="1"/>
  <c r="AG367"/>
  <c r="Q368"/>
  <c r="R368" s="1"/>
  <c r="AF368" s="1"/>
  <c r="AD368"/>
  <c r="AE368"/>
  <c r="Q369"/>
  <c r="R369" s="1"/>
  <c r="AF369" s="1"/>
  <c r="AG369" s="1"/>
  <c r="AD370"/>
  <c r="AE370"/>
  <c r="Q370"/>
  <c r="R370" s="1"/>
  <c r="AF370" s="1"/>
  <c r="AG370" s="1"/>
  <c r="AD371"/>
  <c r="AE371"/>
  <c r="Q371"/>
  <c r="R371" s="1"/>
  <c r="AF371" s="1"/>
  <c r="AG371" s="1"/>
  <c r="AD372"/>
  <c r="AE372"/>
  <c r="Q372"/>
  <c r="R372" s="1"/>
  <c r="AF372" s="1"/>
  <c r="AG372" s="1"/>
  <c r="AD373"/>
  <c r="AE373"/>
  <c r="Q373"/>
  <c r="R373" s="1"/>
  <c r="AF373" s="1"/>
  <c r="AG373" s="1"/>
  <c r="Q374"/>
  <c r="R374" s="1"/>
  <c r="AF374"/>
  <c r="AG374" s="1"/>
  <c r="AD374"/>
  <c r="AE374"/>
  <c r="AD375"/>
  <c r="AE375"/>
  <c r="Q375"/>
  <c r="R375" s="1"/>
  <c r="AF375" s="1"/>
  <c r="AG375" s="1"/>
  <c r="Q376"/>
  <c r="R376"/>
  <c r="AF376" s="1"/>
  <c r="AG376" s="1"/>
  <c r="Q377"/>
  <c r="R377" s="1"/>
  <c r="AF377" s="1"/>
  <c r="AG377" s="1"/>
  <c r="AD378"/>
  <c r="AE378"/>
  <c r="Q378"/>
  <c r="R378" s="1"/>
  <c r="AF378" s="1"/>
  <c r="Q379"/>
  <c r="R379" s="1"/>
  <c r="AF379" s="1"/>
  <c r="AD379"/>
  <c r="AE379"/>
  <c r="Q380"/>
  <c r="R380" s="1"/>
  <c r="AF380" s="1"/>
  <c r="AG380" s="1"/>
  <c r="AD381"/>
  <c r="AE381"/>
  <c r="Q381"/>
  <c r="R381" s="1"/>
  <c r="AF381" s="1"/>
  <c r="AG381" s="1"/>
  <c r="AD382"/>
  <c r="AE382"/>
  <c r="Q382"/>
  <c r="R382" s="1"/>
  <c r="AF382" s="1"/>
  <c r="AD383"/>
  <c r="AE383"/>
  <c r="Q383"/>
  <c r="R383" s="1"/>
  <c r="AF383"/>
  <c r="AG383" s="1"/>
  <c r="Q384"/>
  <c r="R384" s="1"/>
  <c r="AD384"/>
  <c r="AE384"/>
  <c r="Q385"/>
  <c r="R385" s="1"/>
  <c r="AF385" s="1"/>
  <c r="AG385" s="1"/>
  <c r="AD386"/>
  <c r="AE386"/>
  <c r="Q386"/>
  <c r="R386" s="1"/>
  <c r="AF386" s="1"/>
  <c r="Q387"/>
  <c r="R387" s="1"/>
  <c r="AF387" s="1"/>
  <c r="AD387"/>
  <c r="AE387"/>
  <c r="Q388"/>
  <c r="R388" s="1"/>
  <c r="AF388" s="1"/>
  <c r="AG388" s="1"/>
  <c r="Q389"/>
  <c r="R389"/>
  <c r="AF389" s="1"/>
  <c r="AD389"/>
  <c r="AE389"/>
  <c r="AG389"/>
  <c r="Q390"/>
  <c r="R390" s="1"/>
  <c r="AF390"/>
  <c r="AD390"/>
  <c r="AE390"/>
  <c r="Q391"/>
  <c r="R391"/>
  <c r="AF391" s="1"/>
  <c r="AG391" s="1"/>
  <c r="Q392"/>
  <c r="R392" s="1"/>
  <c r="AF392"/>
  <c r="AG392" s="1"/>
  <c r="AD393"/>
  <c r="AE393"/>
  <c r="Q393"/>
  <c r="R393" s="1"/>
  <c r="AF393"/>
  <c r="AG393" s="1"/>
  <c r="Q394"/>
  <c r="R394" s="1"/>
  <c r="AF394" s="1"/>
  <c r="AG394"/>
  <c r="Q395"/>
  <c r="R395" s="1"/>
  <c r="AF395"/>
  <c r="AG395" s="1"/>
  <c r="Q396"/>
  <c r="R396" s="1"/>
  <c r="AF396" s="1"/>
  <c r="AG396"/>
  <c r="Q397"/>
  <c r="R397" s="1"/>
  <c r="AF397"/>
  <c r="AG397" s="1"/>
  <c r="Q398"/>
  <c r="R398" s="1"/>
  <c r="AF398" s="1"/>
  <c r="AG398"/>
  <c r="Q399"/>
  <c r="R399" s="1"/>
  <c r="AF399"/>
  <c r="AG399" s="1"/>
  <c r="AD400"/>
  <c r="AE400"/>
  <c r="Q400"/>
  <c r="R400" s="1"/>
  <c r="AF400"/>
  <c r="AG400" s="1"/>
  <c r="AD401"/>
  <c r="AE401"/>
  <c r="Q401"/>
  <c r="R401" s="1"/>
  <c r="AF401"/>
  <c r="AG401" s="1"/>
  <c r="Q402"/>
  <c r="R402" s="1"/>
  <c r="AF402" s="1"/>
  <c r="AG402"/>
  <c r="Q403"/>
  <c r="R403" s="1"/>
  <c r="AF403"/>
  <c r="AG403" s="1"/>
  <c r="Q404"/>
  <c r="R404" s="1"/>
  <c r="AF404" s="1"/>
  <c r="AG404"/>
  <c r="AD405"/>
  <c r="AE405"/>
  <c r="Q405"/>
  <c r="R405"/>
  <c r="AF405" s="1"/>
  <c r="AG405" s="1"/>
  <c r="AD406"/>
  <c r="AE406"/>
  <c r="Q406"/>
  <c r="R406" s="1"/>
  <c r="AF406" s="1"/>
  <c r="AG406"/>
  <c r="Q407"/>
  <c r="R407" s="1"/>
  <c r="AF407"/>
  <c r="AG407" s="1"/>
  <c r="Q408"/>
  <c r="R408" s="1"/>
  <c r="AF408" s="1"/>
  <c r="AG408"/>
  <c r="Q409"/>
  <c r="R409" s="1"/>
  <c r="AF409"/>
  <c r="AG409" s="1"/>
  <c r="AD410"/>
  <c r="AE410"/>
  <c r="Q410"/>
  <c r="R410" s="1"/>
  <c r="AF410"/>
  <c r="AG410" s="1"/>
  <c r="AD411"/>
  <c r="AE411"/>
  <c r="Q411"/>
  <c r="R411" s="1"/>
  <c r="AF411"/>
  <c r="AG411" s="1"/>
  <c r="AD412"/>
  <c r="AE412"/>
  <c r="Q412"/>
  <c r="R412" s="1"/>
  <c r="AF412"/>
  <c r="AG412" s="1"/>
  <c r="AD413"/>
  <c r="AE413"/>
  <c r="Q413"/>
  <c r="R413" s="1"/>
  <c r="AF413"/>
  <c r="AG413" s="1"/>
  <c r="Q414"/>
  <c r="R414" s="1"/>
  <c r="AF414" s="1"/>
  <c r="AG414"/>
  <c r="Q415"/>
  <c r="R415" s="1"/>
  <c r="AF415"/>
  <c r="AG415" s="1"/>
  <c r="Q416"/>
  <c r="R416" s="1"/>
  <c r="AF416" s="1"/>
  <c r="AG416"/>
  <c r="Q417"/>
  <c r="R417" s="1"/>
  <c r="AF417"/>
  <c r="AG417" s="1"/>
  <c r="Q418"/>
  <c r="R418" s="1"/>
  <c r="AF418" s="1"/>
  <c r="AG418"/>
  <c r="Q419"/>
  <c r="R419" s="1"/>
  <c r="AF419"/>
  <c r="AG419" s="1"/>
  <c r="AD420"/>
  <c r="AE420"/>
  <c r="Q420"/>
  <c r="R420" s="1"/>
  <c r="AF420"/>
  <c r="AG420" s="1"/>
  <c r="Q421"/>
  <c r="R421"/>
  <c r="AF421" s="1"/>
  <c r="AG421" s="1"/>
  <c r="Q422"/>
  <c r="R422" s="1"/>
  <c r="AF422"/>
  <c r="AG422" s="1"/>
  <c r="AD423"/>
  <c r="AE423"/>
  <c r="Q423"/>
  <c r="R423" s="1"/>
  <c r="AF423"/>
  <c r="AG423" s="1"/>
  <c r="AD424"/>
  <c r="AE424"/>
  <c r="Q424"/>
  <c r="R424" s="1"/>
  <c r="AF424"/>
  <c r="AG424" s="1"/>
  <c r="Q425"/>
  <c r="R425"/>
  <c r="AF425" s="1"/>
  <c r="AG425" s="1"/>
  <c r="Q426"/>
  <c r="R426" s="1"/>
  <c r="AF426"/>
  <c r="AG426" s="1"/>
  <c r="Q427"/>
  <c r="R427"/>
  <c r="AF427" s="1"/>
  <c r="AG427" s="1"/>
  <c r="AD428"/>
  <c r="AE428"/>
  <c r="Q428"/>
  <c r="R428" s="1"/>
  <c r="AF428" s="1"/>
  <c r="AG428"/>
  <c r="Q429"/>
  <c r="R429" s="1"/>
  <c r="AF429"/>
  <c r="AG429" s="1"/>
  <c r="Q430"/>
  <c r="R430" s="1"/>
  <c r="AF430" s="1"/>
  <c r="AG430"/>
  <c r="Q431"/>
  <c r="R431" s="1"/>
  <c r="AF431"/>
  <c r="AG431" s="1"/>
  <c r="Q432"/>
  <c r="R432" s="1"/>
  <c r="AF432" s="1"/>
  <c r="AG432"/>
  <c r="AD433"/>
  <c r="AE433"/>
  <c r="Q433"/>
  <c r="R433"/>
  <c r="AF433" s="1"/>
  <c r="AG433" s="1"/>
  <c r="Q434"/>
  <c r="R434" s="1"/>
  <c r="AF434"/>
  <c r="AG434" s="1"/>
  <c r="Q435"/>
  <c r="R435"/>
  <c r="AF435" s="1"/>
  <c r="AG435" s="1"/>
  <c r="AD436"/>
  <c r="AE436"/>
  <c r="Q436"/>
  <c r="R436" s="1"/>
  <c r="AF436" s="1"/>
  <c r="AG436"/>
  <c r="AD437"/>
  <c r="AE437"/>
  <c r="Q437"/>
  <c r="R437"/>
  <c r="AF437" s="1"/>
  <c r="AG437" s="1"/>
  <c r="AD438"/>
  <c r="AE438"/>
  <c r="Q438"/>
  <c r="R438" s="1"/>
  <c r="AF438" s="1"/>
  <c r="AG438"/>
  <c r="AD439"/>
  <c r="AE439"/>
  <c r="Q439"/>
  <c r="R439"/>
  <c r="AF439" s="1"/>
  <c r="AG439" s="1"/>
  <c r="AD440"/>
  <c r="AE440"/>
  <c r="Q440"/>
  <c r="R440" s="1"/>
  <c r="AF440" s="1"/>
  <c r="AG440"/>
  <c r="AD441"/>
  <c r="AE441"/>
  <c r="Q441"/>
  <c r="R441"/>
  <c r="AF441" s="1"/>
  <c r="AG441" s="1"/>
  <c r="Q442"/>
  <c r="R442" s="1"/>
  <c r="AF442"/>
  <c r="AG442" s="1"/>
  <c r="Q443"/>
  <c r="R443"/>
  <c r="AF443" s="1"/>
  <c r="AG443" s="1"/>
  <c r="Q444"/>
  <c r="R444"/>
  <c r="AF444" s="1"/>
  <c r="AG444"/>
  <c r="Q445"/>
  <c r="R445" s="1"/>
  <c r="AF445" s="1"/>
  <c r="AG445" s="1"/>
  <c r="Q446"/>
  <c r="R446"/>
  <c r="AF446" s="1"/>
  <c r="AG446"/>
  <c r="Q447"/>
  <c r="R447"/>
  <c r="AF447" s="1"/>
  <c r="AG447" s="1"/>
  <c r="Q448"/>
  <c r="R448"/>
  <c r="AF448" s="1"/>
  <c r="AG448" s="1"/>
  <c r="Q449"/>
  <c r="R449"/>
  <c r="AF449" s="1"/>
  <c r="AG449" s="1"/>
  <c r="Q450"/>
  <c r="R450" s="1"/>
  <c r="AF450" s="1"/>
  <c r="AG450"/>
  <c r="Q451"/>
  <c r="R451"/>
  <c r="AF451" s="1"/>
  <c r="AG451" s="1"/>
  <c r="Q452"/>
  <c r="R452"/>
  <c r="AF452" s="1"/>
  <c r="AG452"/>
  <c r="Q453"/>
  <c r="R453" s="1"/>
  <c r="AF453" s="1"/>
  <c r="AG453" s="1"/>
  <c r="Q454"/>
  <c r="R454"/>
  <c r="AF454" s="1"/>
  <c r="AG454" s="1"/>
  <c r="Q455"/>
  <c r="R455"/>
  <c r="AF455" s="1"/>
  <c r="AG455" s="1"/>
  <c r="AD456"/>
  <c r="AE456"/>
  <c r="Q456"/>
  <c r="R456"/>
  <c r="AF456" s="1"/>
  <c r="AG456"/>
  <c r="AD457"/>
  <c r="AE457"/>
  <c r="Q457"/>
  <c r="R457"/>
  <c r="AF457" s="1"/>
  <c r="AG457" s="1"/>
  <c r="Q458"/>
  <c r="R458" s="1"/>
  <c r="AF458" s="1"/>
  <c r="AG458"/>
  <c r="Q459"/>
  <c r="R459"/>
  <c r="AF459" s="1"/>
  <c r="AG459" s="1"/>
  <c r="Q460"/>
  <c r="R460"/>
  <c r="AF460" s="1"/>
  <c r="AG460"/>
  <c r="AD461"/>
  <c r="AE461"/>
  <c r="Q461"/>
  <c r="R461"/>
  <c r="AF461" s="1"/>
  <c r="AG461" s="1"/>
  <c r="Q462"/>
  <c r="R462" s="1"/>
  <c r="AF462" s="1"/>
  <c r="AG462"/>
  <c r="Q463"/>
  <c r="R463"/>
  <c r="AF463" s="1"/>
  <c r="AG463" s="1"/>
  <c r="Q464"/>
  <c r="R464"/>
  <c r="AF464" s="1"/>
  <c r="AG464"/>
  <c r="AD465"/>
  <c r="AE465"/>
  <c r="Q465"/>
  <c r="R465"/>
  <c r="AF465" s="1"/>
  <c r="AG465" s="1"/>
  <c r="AD466"/>
  <c r="AE466"/>
  <c r="Q466"/>
  <c r="R466"/>
  <c r="AF466" s="1"/>
  <c r="AG466"/>
  <c r="AD467"/>
  <c r="AE467"/>
  <c r="Q467"/>
  <c r="R467"/>
  <c r="AF467" s="1"/>
  <c r="AG467" s="1"/>
  <c r="Q468"/>
  <c r="R468"/>
  <c r="AF468" s="1"/>
  <c r="AG468"/>
  <c r="Q469"/>
  <c r="R469" s="1"/>
  <c r="AF469" s="1"/>
  <c r="AG469" s="1"/>
  <c r="Q470"/>
  <c r="R470"/>
  <c r="AF470" s="1"/>
  <c r="AG470"/>
  <c r="AD471"/>
  <c r="AE471"/>
  <c r="Q471"/>
  <c r="R471"/>
  <c r="AF471" s="1"/>
  <c r="AG471" s="1"/>
  <c r="Q472"/>
  <c r="R472"/>
  <c r="AF472" s="1"/>
  <c r="AG472"/>
  <c r="Q473"/>
  <c r="R473" s="1"/>
  <c r="AF473" s="1"/>
  <c r="AG473" s="1"/>
  <c r="Q474"/>
  <c r="R474"/>
  <c r="AF474" s="1"/>
  <c r="AG474" s="1"/>
  <c r="Q475"/>
  <c r="R475"/>
  <c r="AF475" s="1"/>
  <c r="AG475" s="1"/>
  <c r="Q476"/>
  <c r="R476"/>
  <c r="AF476" s="1"/>
  <c r="AG476" s="1"/>
  <c r="Q477"/>
  <c r="R477"/>
  <c r="AF477" s="1"/>
  <c r="AG477" s="1"/>
  <c r="Q478"/>
  <c r="R478" s="1"/>
  <c r="AF478" s="1"/>
  <c r="AG478"/>
  <c r="Q479"/>
  <c r="R479"/>
  <c r="AF479" s="1"/>
  <c r="AG479" s="1"/>
  <c r="Q480"/>
  <c r="R480"/>
  <c r="AF480" s="1"/>
  <c r="AG480"/>
  <c r="Q481"/>
  <c r="R481" s="1"/>
  <c r="AF481" s="1"/>
  <c r="AG481" s="1"/>
  <c r="Q482"/>
  <c r="R482"/>
  <c r="AF482" s="1"/>
  <c r="AG482"/>
  <c r="Q483"/>
  <c r="R483"/>
  <c r="AF483" s="1"/>
  <c r="AG483" s="1"/>
  <c r="Q484"/>
  <c r="R484"/>
  <c r="AF484" s="1"/>
  <c r="AG484" s="1"/>
  <c r="Q485"/>
  <c r="R485"/>
  <c r="AF485" s="1"/>
  <c r="AG485" s="1"/>
  <c r="Q486"/>
  <c r="R486" s="1"/>
  <c r="AF486" s="1"/>
  <c r="AG486"/>
  <c r="Q487"/>
  <c r="R487"/>
  <c r="AF487" s="1"/>
  <c r="AG487" s="1"/>
  <c r="Q488"/>
  <c r="R488"/>
  <c r="AF488" s="1"/>
  <c r="AG488"/>
  <c r="Q489"/>
  <c r="R489" s="1"/>
  <c r="AF489" s="1"/>
  <c r="AG489" s="1"/>
  <c r="Q490"/>
  <c r="R490"/>
  <c r="AF490" s="1"/>
  <c r="AG490"/>
  <c r="Q491"/>
  <c r="R491"/>
  <c r="AF491" s="1"/>
  <c r="AG491" s="1"/>
  <c r="Q492"/>
  <c r="R492"/>
  <c r="AF492" s="1"/>
  <c r="AG492" s="1"/>
  <c r="Q493"/>
  <c r="R493"/>
  <c r="AF493" s="1"/>
  <c r="AG493" s="1"/>
  <c r="Q494"/>
  <c r="R494" s="1"/>
  <c r="AF494" s="1"/>
  <c r="AG494"/>
  <c r="Q495"/>
  <c r="R495"/>
  <c r="AF495" s="1"/>
  <c r="AG495" s="1"/>
  <c r="Q496"/>
  <c r="R496"/>
  <c r="AF496" s="1"/>
  <c r="AG496"/>
  <c r="Q497"/>
  <c r="R497" s="1"/>
  <c r="AF497" s="1"/>
  <c r="AG497" s="1"/>
  <c r="Q498"/>
  <c r="R498"/>
  <c r="AF498" s="1"/>
  <c r="AG498"/>
  <c r="Q499"/>
  <c r="R499"/>
  <c r="AF499" s="1"/>
  <c r="AG499" s="1"/>
  <c r="Q500"/>
  <c r="R500"/>
  <c r="AF500" s="1"/>
  <c r="AG500" s="1"/>
  <c r="Q501"/>
  <c r="R501"/>
  <c r="AF501" s="1"/>
  <c r="AG501" s="1"/>
  <c r="Q502"/>
  <c r="R502" s="1"/>
  <c r="AF502" s="1"/>
  <c r="AG502"/>
  <c r="Q503"/>
  <c r="R503"/>
  <c r="AF503" s="1"/>
  <c r="AG503" s="1"/>
  <c r="Q504"/>
  <c r="R504"/>
  <c r="AF504" s="1"/>
  <c r="AG504"/>
  <c r="Q505"/>
  <c r="R505" s="1"/>
  <c r="AF505" s="1"/>
  <c r="AG505" s="1"/>
  <c r="Q506"/>
  <c r="R506"/>
  <c r="AF506" s="1"/>
  <c r="AG506" s="1"/>
  <c r="Q507"/>
  <c r="R507"/>
  <c r="AF507" s="1"/>
  <c r="AG507" s="1"/>
  <c r="Q508"/>
  <c r="R508"/>
  <c r="AF508" s="1"/>
  <c r="AG508" s="1"/>
  <c r="Q509"/>
  <c r="R509"/>
  <c r="AF509" s="1"/>
  <c r="AG509" s="1"/>
  <c r="Q510"/>
  <c r="R510" s="1"/>
  <c r="AF510" s="1"/>
  <c r="AG510"/>
  <c r="Q511"/>
  <c r="R511"/>
  <c r="AF511" s="1"/>
  <c r="AG511" s="1"/>
  <c r="Q512"/>
  <c r="R512"/>
  <c r="AF512" s="1"/>
  <c r="AG512"/>
  <c r="Q513"/>
  <c r="R513" s="1"/>
  <c r="AF513" s="1"/>
  <c r="AG513" s="1"/>
  <c r="Q514"/>
  <c r="R514"/>
  <c r="AF514" s="1"/>
  <c r="AG514"/>
  <c r="Q515"/>
  <c r="R515"/>
  <c r="AF515" s="1"/>
  <c r="AG515" s="1"/>
  <c r="Q516"/>
  <c r="R516"/>
  <c r="AF516" s="1"/>
  <c r="AG516" s="1"/>
  <c r="Q517"/>
  <c r="R517"/>
  <c r="AF517" s="1"/>
  <c r="AG517" s="1"/>
  <c r="Q518"/>
  <c r="R518" s="1"/>
  <c r="AF518" s="1"/>
  <c r="AG518"/>
  <c r="Q519"/>
  <c r="R519"/>
  <c r="AF519" s="1"/>
  <c r="AG519" s="1"/>
  <c r="Q520"/>
  <c r="R520"/>
  <c r="AF520" s="1"/>
  <c r="AG520"/>
  <c r="Q521"/>
  <c r="R521" s="1"/>
  <c r="AF521" s="1"/>
  <c r="AG521" s="1"/>
  <c r="Q522"/>
  <c r="R522"/>
  <c r="AF522" s="1"/>
  <c r="AG522"/>
  <c r="Q523"/>
  <c r="R523"/>
  <c r="AF523" s="1"/>
  <c r="AG523" s="1"/>
  <c r="Q524"/>
  <c r="R524"/>
  <c r="AF524" s="1"/>
  <c r="AG524" s="1"/>
  <c r="Q525"/>
  <c r="R525"/>
  <c r="AF525" s="1"/>
  <c r="AG525" s="1"/>
  <c r="Q526"/>
  <c r="R526" s="1"/>
  <c r="AF526" s="1"/>
  <c r="AG526"/>
  <c r="Q527"/>
  <c r="R527"/>
  <c r="AF527" s="1"/>
  <c r="AG527" s="1"/>
  <c r="Q528"/>
  <c r="R528"/>
  <c r="AF528" s="1"/>
  <c r="AG528"/>
  <c r="Q529"/>
  <c r="R529" s="1"/>
  <c r="AF529" s="1"/>
  <c r="AG529" s="1"/>
  <c r="Q530"/>
  <c r="R530"/>
  <c r="AF530" s="1"/>
  <c r="AG530"/>
  <c r="Q531"/>
  <c r="R531"/>
  <c r="AF531" s="1"/>
  <c r="AG531" s="1"/>
  <c r="Q532"/>
  <c r="R532"/>
  <c r="AF532" s="1"/>
  <c r="AG532" s="1"/>
  <c r="Q533"/>
  <c r="R533"/>
  <c r="AF533" s="1"/>
  <c r="AG533" s="1"/>
  <c r="Q534"/>
  <c r="R534" s="1"/>
  <c r="AF534" s="1"/>
  <c r="AG534"/>
  <c r="Q535"/>
  <c r="R535"/>
  <c r="AF535" s="1"/>
  <c r="AG535" s="1"/>
  <c r="Q536"/>
  <c r="R536"/>
  <c r="AF536" s="1"/>
  <c r="AG536"/>
  <c r="Q537"/>
  <c r="R537" s="1"/>
  <c r="AF537" s="1"/>
  <c r="AG537" s="1"/>
  <c r="Q538"/>
  <c r="R538"/>
  <c r="AF538" s="1"/>
  <c r="AG538" s="1"/>
  <c r="Q539"/>
  <c r="R539"/>
  <c r="AF539" s="1"/>
  <c r="AG539" s="1"/>
  <c r="Q540"/>
  <c r="R540"/>
  <c r="AF540" s="1"/>
  <c r="AG540" s="1"/>
  <c r="Q541"/>
  <c r="R541"/>
  <c r="AF541" s="1"/>
  <c r="AG541" s="1"/>
  <c r="Q542"/>
  <c r="R542" s="1"/>
  <c r="AF542" s="1"/>
  <c r="AG542"/>
  <c r="Q543"/>
  <c r="R543"/>
  <c r="AF543" s="1"/>
  <c r="AG543" s="1"/>
  <c r="Q544"/>
  <c r="R544"/>
  <c r="AF544" s="1"/>
  <c r="AG544"/>
  <c r="Q545"/>
  <c r="R545" s="1"/>
  <c r="AF545" s="1"/>
  <c r="AG545" s="1"/>
  <c r="Q546"/>
  <c r="R546"/>
  <c r="AF546" s="1"/>
  <c r="AG546"/>
  <c r="Q547"/>
  <c r="R547"/>
  <c r="AF547" s="1"/>
  <c r="AG547" s="1"/>
  <c r="Q548"/>
  <c r="R548"/>
  <c r="AF548" s="1"/>
  <c r="AG548" s="1"/>
  <c r="Q549"/>
  <c r="R549"/>
  <c r="AF549" s="1"/>
  <c r="AG549" s="1"/>
  <c r="Q550"/>
  <c r="R550" s="1"/>
  <c r="AF550" s="1"/>
  <c r="AG550"/>
  <c r="Q551"/>
  <c r="R551"/>
  <c r="AF551" s="1"/>
  <c r="AG551" s="1"/>
  <c r="Q552"/>
  <c r="R552"/>
  <c r="AF552" s="1"/>
  <c r="AG552"/>
  <c r="Q553"/>
  <c r="R553" s="1"/>
  <c r="AF553" s="1"/>
  <c r="AG553" s="1"/>
  <c r="Q554"/>
  <c r="R554"/>
  <c r="AF554" s="1"/>
  <c r="AG554"/>
  <c r="Q555"/>
  <c r="R555"/>
  <c r="AF555" s="1"/>
  <c r="AG555" s="1"/>
  <c r="Q556"/>
  <c r="R556"/>
  <c r="AF556" s="1"/>
  <c r="AG556" s="1"/>
  <c r="Q557"/>
  <c r="R557"/>
  <c r="AF557" s="1"/>
  <c r="AG557" s="1"/>
  <c r="Q558"/>
  <c r="R558" s="1"/>
  <c r="AF558" s="1"/>
  <c r="AG558"/>
  <c r="Q559"/>
  <c r="R559"/>
  <c r="AF559" s="1"/>
  <c r="AG559" s="1"/>
  <c r="Q560"/>
  <c r="R560"/>
  <c r="AF560" s="1"/>
  <c r="AG560"/>
  <c r="Q561"/>
  <c r="R561" s="1"/>
  <c r="AF561" s="1"/>
  <c r="AG561" s="1"/>
  <c r="Q562"/>
  <c r="R562"/>
  <c r="AF562" s="1"/>
  <c r="AG562"/>
  <c r="Q563"/>
  <c r="R563"/>
  <c r="AF563" s="1"/>
  <c r="AG563" s="1"/>
  <c r="Q564"/>
  <c r="R564"/>
  <c r="AF564" s="1"/>
  <c r="AG564" s="1"/>
  <c r="Q565"/>
  <c r="R565"/>
  <c r="AF565" s="1"/>
  <c r="AG565" s="1"/>
  <c r="Q566"/>
  <c r="R566" s="1"/>
  <c r="AF566" s="1"/>
  <c r="AG566"/>
  <c r="Q567"/>
  <c r="R567"/>
  <c r="AF567" s="1"/>
  <c r="AG567" s="1"/>
  <c r="Q568"/>
  <c r="R568"/>
  <c r="AF568" s="1"/>
  <c r="AG568"/>
  <c r="Q569"/>
  <c r="R569" s="1"/>
  <c r="AF569" s="1"/>
  <c r="AG569" s="1"/>
  <c r="Q570"/>
  <c r="R570"/>
  <c r="AF570" s="1"/>
  <c r="AG570" s="1"/>
  <c r="Q571"/>
  <c r="R571"/>
  <c r="AF571" s="1"/>
  <c r="AG571" s="1"/>
  <c r="Q572"/>
  <c r="R572"/>
  <c r="AF572" s="1"/>
  <c r="AG572" s="1"/>
  <c r="Q573"/>
  <c r="R573"/>
  <c r="AF573" s="1"/>
  <c r="AG573" s="1"/>
  <c r="Q574"/>
  <c r="R574" s="1"/>
  <c r="AF574" s="1"/>
  <c r="AG574"/>
  <c r="Q575"/>
  <c r="R575"/>
  <c r="AF575" s="1"/>
  <c r="AG575" s="1"/>
  <c r="Q576"/>
  <c r="R576"/>
  <c r="AF576" s="1"/>
  <c r="AG576"/>
  <c r="Q577"/>
  <c r="R577" s="1"/>
  <c r="AF577" s="1"/>
  <c r="AG577" s="1"/>
  <c r="Q578"/>
  <c r="R578"/>
  <c r="AF578" s="1"/>
  <c r="AG578"/>
  <c r="Q579"/>
  <c r="R579"/>
  <c r="AF579" s="1"/>
  <c r="AG579" s="1"/>
  <c r="Q580"/>
  <c r="R580"/>
  <c r="AF580" s="1"/>
  <c r="AG580" s="1"/>
  <c r="Q581"/>
  <c r="R581"/>
  <c r="AF581" s="1"/>
  <c r="AG581" s="1"/>
  <c r="Q582"/>
  <c r="R582" s="1"/>
  <c r="AF582" s="1"/>
  <c r="AG582"/>
  <c r="Q583"/>
  <c r="R583"/>
  <c r="AF583" s="1"/>
  <c r="AG583" s="1"/>
  <c r="Q584"/>
  <c r="R584"/>
  <c r="AF584" s="1"/>
  <c r="AG584"/>
  <c r="Q585"/>
  <c r="R585" s="1"/>
  <c r="AF585" s="1"/>
  <c r="AG585" s="1"/>
  <c r="Q586"/>
  <c r="R586"/>
  <c r="AF586" s="1"/>
  <c r="AG586"/>
  <c r="Q587"/>
  <c r="R587"/>
  <c r="AF587" s="1"/>
  <c r="AG587" s="1"/>
  <c r="Q588"/>
  <c r="R588"/>
  <c r="AF588" s="1"/>
  <c r="AG588" s="1"/>
  <c r="Q589"/>
  <c r="R589"/>
  <c r="AF589" s="1"/>
  <c r="AG589" s="1"/>
  <c r="Q590"/>
  <c r="R590" s="1"/>
  <c r="AF590" s="1"/>
  <c r="AG590"/>
  <c r="Q591"/>
  <c r="R591"/>
  <c r="AF591" s="1"/>
  <c r="AG591" s="1"/>
  <c r="Q592"/>
  <c r="R592"/>
  <c r="AF592" s="1"/>
  <c r="AG592"/>
  <c r="Q593"/>
  <c r="R593" s="1"/>
  <c r="AF593" s="1"/>
  <c r="AG593" s="1"/>
  <c r="Q594"/>
  <c r="R594"/>
  <c r="AF594" s="1"/>
  <c r="AG594"/>
  <c r="Q595"/>
  <c r="R595"/>
  <c r="AF595" s="1"/>
  <c r="AG595" s="1"/>
  <c r="Q596"/>
  <c r="R596"/>
  <c r="AF596" s="1"/>
  <c r="AG596" s="1"/>
  <c r="Q597"/>
  <c r="R597"/>
  <c r="AF597" s="1"/>
  <c r="AG597" s="1"/>
  <c r="Q598"/>
  <c r="R598" s="1"/>
  <c r="AF598" s="1"/>
  <c r="AG598"/>
  <c r="Q599"/>
  <c r="R599"/>
  <c r="AF599" s="1"/>
  <c r="AG599" s="1"/>
  <c r="Q600"/>
  <c r="R600"/>
  <c r="AF600" s="1"/>
  <c r="AG600"/>
  <c r="Q601"/>
  <c r="R601" s="1"/>
  <c r="AF601" s="1"/>
  <c r="AG601" s="1"/>
  <c r="Q602"/>
  <c r="R602"/>
  <c r="AF602" s="1"/>
  <c r="AG602" s="1"/>
  <c r="Q603"/>
  <c r="R603"/>
  <c r="AF603" s="1"/>
  <c r="AG603" s="1"/>
  <c r="Q604"/>
  <c r="R604"/>
  <c r="AF604" s="1"/>
  <c r="AG604" s="1"/>
  <c r="Q605"/>
  <c r="R605"/>
  <c r="AF605" s="1"/>
  <c r="AG605" s="1"/>
  <c r="Q606"/>
  <c r="R606" s="1"/>
  <c r="AF606" s="1"/>
  <c r="AG606"/>
  <c r="Q607"/>
  <c r="R607"/>
  <c r="AF607" s="1"/>
  <c r="AG607" s="1"/>
  <c r="Q608"/>
  <c r="R608"/>
  <c r="AF608" s="1"/>
  <c r="AG608"/>
  <c r="Q609"/>
  <c r="R609" s="1"/>
  <c r="AF609" s="1"/>
  <c r="AG609" s="1"/>
  <c r="Q610"/>
  <c r="R610"/>
  <c r="AF610" s="1"/>
  <c r="AG610"/>
  <c r="Q611"/>
  <c r="R611"/>
  <c r="AF611" s="1"/>
  <c r="AG611" s="1"/>
  <c r="Q612"/>
  <c r="R612"/>
  <c r="AF612" s="1"/>
  <c r="AG612" s="1"/>
  <c r="Q613"/>
  <c r="R613"/>
  <c r="AF613" s="1"/>
  <c r="AG613" s="1"/>
  <c r="Q614"/>
  <c r="R614" s="1"/>
  <c r="AF614" s="1"/>
  <c r="AG614"/>
  <c r="Q615"/>
  <c r="R615"/>
  <c r="AF615" s="1"/>
  <c r="AG615" s="1"/>
  <c r="Q616"/>
  <c r="R616"/>
  <c r="AF616" s="1"/>
  <c r="AG616"/>
  <c r="Q617"/>
  <c r="R617" s="1"/>
  <c r="AF617" s="1"/>
  <c r="AG617" s="1"/>
  <c r="Q618"/>
  <c r="R618"/>
  <c r="AF618" s="1"/>
  <c r="AG618"/>
  <c r="Q619"/>
  <c r="R619"/>
  <c r="AF619" s="1"/>
  <c r="AG619" s="1"/>
  <c r="Q620"/>
  <c r="R620"/>
  <c r="AF620" s="1"/>
  <c r="AG620" s="1"/>
  <c r="Q621"/>
  <c r="R621"/>
  <c r="AF621" s="1"/>
  <c r="AG621" s="1"/>
  <c r="Q622"/>
  <c r="R622" s="1"/>
  <c r="AF622" s="1"/>
  <c r="AG622"/>
  <c r="Q623"/>
  <c r="R623"/>
  <c r="AF623" s="1"/>
  <c r="AG623" s="1"/>
  <c r="Q624"/>
  <c r="R624"/>
  <c r="AF624" s="1"/>
  <c r="AG624"/>
  <c r="Q625"/>
  <c r="R625" s="1"/>
  <c r="AF625" s="1"/>
  <c r="AG625" s="1"/>
  <c r="Q626"/>
  <c r="R626"/>
  <c r="AF626" s="1"/>
  <c r="AG626"/>
  <c r="Q627"/>
  <c r="R627"/>
  <c r="AF627" s="1"/>
  <c r="AG627" s="1"/>
  <c r="Q628"/>
  <c r="R628"/>
  <c r="AF628" s="1"/>
  <c r="AG628" s="1"/>
  <c r="Q629"/>
  <c r="R629"/>
  <c r="AF629" s="1"/>
  <c r="AG629" s="1"/>
  <c r="Q630"/>
  <c r="R630" s="1"/>
  <c r="AF630" s="1"/>
  <c r="AG630"/>
  <c r="Q631"/>
  <c r="R631"/>
  <c r="AF631" s="1"/>
  <c r="AG631" s="1"/>
  <c r="Q632"/>
  <c r="R632"/>
  <c r="AF632" s="1"/>
  <c r="AG632"/>
  <c r="Q633"/>
  <c r="R633" s="1"/>
  <c r="AF633" s="1"/>
  <c r="AG633" s="1"/>
  <c r="Q634"/>
  <c r="R634"/>
  <c r="AF634" s="1"/>
  <c r="AG634" s="1"/>
  <c r="Q635"/>
  <c r="R635"/>
  <c r="AF635" s="1"/>
  <c r="AG635" s="1"/>
  <c r="Q636"/>
  <c r="R636"/>
  <c r="AF636" s="1"/>
  <c r="AG636" s="1"/>
  <c r="Q637"/>
  <c r="R637"/>
  <c r="AF637" s="1"/>
  <c r="AG637" s="1"/>
  <c r="Q638"/>
  <c r="R638" s="1"/>
  <c r="AF638" s="1"/>
  <c r="AG638"/>
  <c r="Q639"/>
  <c r="R639"/>
  <c r="AF639" s="1"/>
  <c r="AG639" s="1"/>
  <c r="Q640"/>
  <c r="R640" s="1"/>
  <c r="AF640" s="1"/>
  <c r="AG640" s="1"/>
  <c r="Q641"/>
  <c r="R641"/>
  <c r="AF641" s="1"/>
  <c r="AG641" s="1"/>
  <c r="Q642"/>
  <c r="R642" s="1"/>
  <c r="AF642" s="1"/>
  <c r="AG642" s="1"/>
  <c r="Q643"/>
  <c r="R643"/>
  <c r="AF643" s="1"/>
  <c r="AG643" s="1"/>
  <c r="Q644"/>
  <c r="R644" s="1"/>
  <c r="AF644" s="1"/>
  <c r="AG644" s="1"/>
  <c r="Q645"/>
  <c r="R645" s="1"/>
  <c r="AF645" s="1"/>
  <c r="AG645" s="1"/>
  <c r="Q646"/>
  <c r="R646" s="1"/>
  <c r="AF646" s="1"/>
  <c r="AG646" s="1"/>
  <c r="Q647"/>
  <c r="R647"/>
  <c r="AF647" s="1"/>
  <c r="AG647" s="1"/>
  <c r="Q648"/>
  <c r="R648" s="1"/>
  <c r="AF648" s="1"/>
  <c r="AG648" s="1"/>
  <c r="Q649"/>
  <c r="R649"/>
  <c r="AF649" s="1"/>
  <c r="AG649" s="1"/>
  <c r="Q650"/>
  <c r="R650" s="1"/>
  <c r="AF650" s="1"/>
  <c r="AG650" s="1"/>
  <c r="Q651"/>
  <c r="R651"/>
  <c r="AF651" s="1"/>
  <c r="AG651" s="1"/>
  <c r="Q652"/>
  <c r="R652" s="1"/>
  <c r="AF652" s="1"/>
  <c r="AG652" s="1"/>
  <c r="Q653"/>
  <c r="R653" s="1"/>
  <c r="AF653" s="1"/>
  <c r="AG653" s="1"/>
  <c r="Q654"/>
  <c r="R654" s="1"/>
  <c r="AF654" s="1"/>
  <c r="AG654" s="1"/>
  <c r="Q655"/>
  <c r="R655"/>
  <c r="AF655" s="1"/>
  <c r="AG655" s="1"/>
  <c r="Q656"/>
  <c r="R656" s="1"/>
  <c r="AF656" s="1"/>
  <c r="AG656" s="1"/>
  <c r="Q657"/>
  <c r="R657"/>
  <c r="AF657" s="1"/>
  <c r="AG657" s="1"/>
  <c r="Q658"/>
  <c r="R658" s="1"/>
  <c r="AF658" s="1"/>
  <c r="AG658" s="1"/>
  <c r="Q659"/>
  <c r="R659"/>
  <c r="AF659" s="1"/>
  <c r="AG659" s="1"/>
  <c r="Q660"/>
  <c r="R660" s="1"/>
  <c r="AF660" s="1"/>
  <c r="AG660" s="1"/>
  <c r="Q661"/>
  <c r="R661" s="1"/>
  <c r="AF661" s="1"/>
  <c r="AG661" s="1"/>
  <c r="Q662"/>
  <c r="R662" s="1"/>
  <c r="AF662" s="1"/>
  <c r="AG662" s="1"/>
  <c r="Q663"/>
  <c r="R663"/>
  <c r="AF663" s="1"/>
  <c r="AG663" s="1"/>
  <c r="Q664"/>
  <c r="R664" s="1"/>
  <c r="AF664" s="1"/>
  <c r="AG664" s="1"/>
  <c r="Q665"/>
  <c r="R665"/>
  <c r="AF665" s="1"/>
  <c r="AG665" s="1"/>
  <c r="Q666"/>
  <c r="R666" s="1"/>
  <c r="AF666" s="1"/>
  <c r="AG666" s="1"/>
  <c r="Q667"/>
  <c r="R667"/>
  <c r="AF667" s="1"/>
  <c r="AG667" s="1"/>
  <c r="Q668"/>
  <c r="R668" s="1"/>
  <c r="AF668" s="1"/>
  <c r="AG668" s="1"/>
  <c r="Q669"/>
  <c r="R669" s="1"/>
  <c r="AF669" s="1"/>
  <c r="AG669" s="1"/>
  <c r="Q670"/>
  <c r="R670" s="1"/>
  <c r="AF670" s="1"/>
  <c r="AG670" s="1"/>
  <c r="Q671"/>
  <c r="R671"/>
  <c r="AF671" s="1"/>
  <c r="AG671" s="1"/>
  <c r="Q672"/>
  <c r="R672" s="1"/>
  <c r="AF672" s="1"/>
  <c r="AG672" s="1"/>
  <c r="Q673"/>
  <c r="R673"/>
  <c r="AF673" s="1"/>
  <c r="AG673" s="1"/>
  <c r="Q674"/>
  <c r="R674" s="1"/>
  <c r="AF674" s="1"/>
  <c r="AG674" s="1"/>
  <c r="Q675"/>
  <c r="R675"/>
  <c r="AF675" s="1"/>
  <c r="AG675" s="1"/>
  <c r="Q676"/>
  <c r="R676" s="1"/>
  <c r="AF676" s="1"/>
  <c r="AG676" s="1"/>
  <c r="Q677"/>
  <c r="R677" s="1"/>
  <c r="AF677" s="1"/>
  <c r="AG677" s="1"/>
  <c r="Q678"/>
  <c r="R678" s="1"/>
  <c r="AF678" s="1"/>
  <c r="AG678" s="1"/>
  <c r="Q679"/>
  <c r="R679"/>
  <c r="AF679" s="1"/>
  <c r="AG679" s="1"/>
  <c r="Q680"/>
  <c r="R680" s="1"/>
  <c r="AF680" s="1"/>
  <c r="AG680" s="1"/>
  <c r="Q681"/>
  <c r="R681"/>
  <c r="AF681" s="1"/>
  <c r="AG681" s="1"/>
  <c r="Q682"/>
  <c r="R682" s="1"/>
  <c r="AF682" s="1"/>
  <c r="AG682" s="1"/>
  <c r="Q683"/>
  <c r="R683"/>
  <c r="AF683" s="1"/>
  <c r="AG683" s="1"/>
  <c r="Q684"/>
  <c r="R684" s="1"/>
  <c r="AF684" s="1"/>
  <c r="AG684" s="1"/>
  <c r="Q685"/>
  <c r="R685" s="1"/>
  <c r="AF685" s="1"/>
  <c r="AG685" s="1"/>
  <c r="Q686"/>
  <c r="R686" s="1"/>
  <c r="AF686" s="1"/>
  <c r="AG686" s="1"/>
  <c r="Q687"/>
  <c r="R687"/>
  <c r="AF687" s="1"/>
  <c r="AG687" s="1"/>
  <c r="Q688"/>
  <c r="R688" s="1"/>
  <c r="AF688" s="1"/>
  <c r="AG688" s="1"/>
  <c r="Q689"/>
  <c r="R689"/>
  <c r="AF689" s="1"/>
  <c r="AG689" s="1"/>
  <c r="Q690"/>
  <c r="R690" s="1"/>
  <c r="AF690" s="1"/>
  <c r="AG690" s="1"/>
  <c r="Q691"/>
  <c r="R691"/>
  <c r="AF691" s="1"/>
  <c r="AG691" s="1"/>
  <c r="Q692"/>
  <c r="R692" s="1"/>
  <c r="AF692" s="1"/>
  <c r="AG692" s="1"/>
  <c r="Q693"/>
  <c r="R693" s="1"/>
  <c r="AF693" s="1"/>
  <c r="AG693" s="1"/>
  <c r="Q694"/>
  <c r="R694" s="1"/>
  <c r="AF694" s="1"/>
  <c r="AG694" s="1"/>
  <c r="Q695"/>
  <c r="R695"/>
  <c r="AF695" s="1"/>
  <c r="AG695" s="1"/>
  <c r="Q696"/>
  <c r="R696" s="1"/>
  <c r="AF696" s="1"/>
  <c r="AG696" s="1"/>
  <c r="Q697"/>
  <c r="R697"/>
  <c r="AF697" s="1"/>
  <c r="AG697" s="1"/>
  <c r="Q698"/>
  <c r="R698" s="1"/>
  <c r="AF698" s="1"/>
  <c r="AG698" s="1"/>
  <c r="Q699"/>
  <c r="R699"/>
  <c r="AF699" s="1"/>
  <c r="AG699" s="1"/>
  <c r="Q700"/>
  <c r="R700" s="1"/>
  <c r="AF700" s="1"/>
  <c r="AG700" s="1"/>
  <c r="Q701"/>
  <c r="R701" s="1"/>
  <c r="AF701" s="1"/>
  <c r="AG701" s="1"/>
  <c r="Q702"/>
  <c r="R702" s="1"/>
  <c r="AF702" s="1"/>
  <c r="AG702" s="1"/>
  <c r="Q703"/>
  <c r="R703"/>
  <c r="AF703" s="1"/>
  <c r="AG703" s="1"/>
  <c r="Q704"/>
  <c r="R704" s="1"/>
  <c r="AF704" s="1"/>
  <c r="AG704" s="1"/>
  <c r="Q705"/>
  <c r="R705"/>
  <c r="AF705" s="1"/>
  <c r="AG705" s="1"/>
  <c r="Q706"/>
  <c r="R706" s="1"/>
  <c r="AF706" s="1"/>
  <c r="AG706" s="1"/>
  <c r="Q707"/>
  <c r="R707"/>
  <c r="AF707" s="1"/>
  <c r="AG707" s="1"/>
  <c r="Q708"/>
  <c r="R708" s="1"/>
  <c r="AF708" s="1"/>
  <c r="AG708" s="1"/>
  <c r="Q709"/>
  <c r="R709" s="1"/>
  <c r="AF709" s="1"/>
  <c r="AG709" s="1"/>
  <c r="Q710"/>
  <c r="R710" s="1"/>
  <c r="AF710" s="1"/>
  <c r="AG710" s="1"/>
  <c r="Q711"/>
  <c r="R711"/>
  <c r="AF711" s="1"/>
  <c r="AG711" s="1"/>
  <c r="Q712"/>
  <c r="R712" s="1"/>
  <c r="AF712" s="1"/>
  <c r="AG712" s="1"/>
  <c r="Q713"/>
  <c r="R713"/>
  <c r="AF713" s="1"/>
  <c r="AG713" s="1"/>
  <c r="Q714"/>
  <c r="R714" s="1"/>
  <c r="AF714" s="1"/>
  <c r="AG714" s="1"/>
  <c r="Q715"/>
  <c r="R715"/>
  <c r="AF715" s="1"/>
  <c r="AG715" s="1"/>
  <c r="Q716"/>
  <c r="R716" s="1"/>
  <c r="AF716" s="1"/>
  <c r="AG716" s="1"/>
  <c r="Q717"/>
  <c r="R717" s="1"/>
  <c r="AF717" s="1"/>
  <c r="AG717" s="1"/>
  <c r="Q718"/>
  <c r="R718" s="1"/>
  <c r="AF718" s="1"/>
  <c r="AG718" s="1"/>
  <c r="Q719"/>
  <c r="R719"/>
  <c r="AF719" s="1"/>
  <c r="AG719" s="1"/>
  <c r="Q720"/>
  <c r="R720" s="1"/>
  <c r="AF720" s="1"/>
  <c r="AG720" s="1"/>
  <c r="Q721"/>
  <c r="R721"/>
  <c r="AF721" s="1"/>
  <c r="AG721" s="1"/>
  <c r="Q722"/>
  <c r="R722" s="1"/>
  <c r="AF722" s="1"/>
  <c r="AG722" s="1"/>
  <c r="Q723"/>
  <c r="R723"/>
  <c r="AF723" s="1"/>
  <c r="AG723" s="1"/>
  <c r="Q724"/>
  <c r="R724" s="1"/>
  <c r="AF724" s="1"/>
  <c r="AG724" s="1"/>
  <c r="Q725"/>
  <c r="R725" s="1"/>
  <c r="AF725" s="1"/>
  <c r="AG725" s="1"/>
  <c r="Q726"/>
  <c r="R726" s="1"/>
  <c r="AF726" s="1"/>
  <c r="AG726" s="1"/>
  <c r="Q727"/>
  <c r="R727"/>
  <c r="AF727" s="1"/>
  <c r="AG727" s="1"/>
  <c r="Q728"/>
  <c r="R728" s="1"/>
  <c r="AF728" s="1"/>
  <c r="AG728" s="1"/>
  <c r="Q729"/>
  <c r="R729"/>
  <c r="AF729" s="1"/>
  <c r="AG729" s="1"/>
  <c r="Q730"/>
  <c r="R730" s="1"/>
  <c r="AF730" s="1"/>
  <c r="AG730" s="1"/>
  <c r="Q731"/>
  <c r="R731"/>
  <c r="AF731" s="1"/>
  <c r="AG731" s="1"/>
  <c r="Q732"/>
  <c r="R732" s="1"/>
  <c r="AF732" s="1"/>
  <c r="AG732" s="1"/>
  <c r="Q733"/>
  <c r="R733" s="1"/>
  <c r="AF733" s="1"/>
  <c r="AG733" s="1"/>
  <c r="Q734"/>
  <c r="R734" s="1"/>
  <c r="AF734" s="1"/>
  <c r="AG734" s="1"/>
  <c r="Q735"/>
  <c r="R735"/>
  <c r="AF735" s="1"/>
  <c r="AG735" s="1"/>
  <c r="Q736"/>
  <c r="R736" s="1"/>
  <c r="AF736" s="1"/>
  <c r="AG736" s="1"/>
  <c r="Q737"/>
  <c r="R737"/>
  <c r="AF737" s="1"/>
  <c r="AG737" s="1"/>
  <c r="Q738"/>
  <c r="R738" s="1"/>
  <c r="AF738" s="1"/>
  <c r="AG738" s="1"/>
  <c r="Q739"/>
  <c r="R739"/>
  <c r="AF739" s="1"/>
  <c r="AG739" s="1"/>
  <c r="Q740"/>
  <c r="R740" s="1"/>
  <c r="AF740" s="1"/>
  <c r="AG740" s="1"/>
  <c r="Q741"/>
  <c r="R741" s="1"/>
  <c r="AF741" s="1"/>
  <c r="AG741" s="1"/>
  <c r="Q742"/>
  <c r="R742" s="1"/>
  <c r="AF742" s="1"/>
  <c r="AG742" s="1"/>
  <c r="Q743"/>
  <c r="R743"/>
  <c r="AF743" s="1"/>
  <c r="AG743" s="1"/>
  <c r="Q744"/>
  <c r="R744" s="1"/>
  <c r="AF744" s="1"/>
  <c r="AG744" s="1"/>
  <c r="Q745"/>
  <c r="R745"/>
  <c r="AF745" s="1"/>
  <c r="AG745" s="1"/>
  <c r="Q746"/>
  <c r="R746" s="1"/>
  <c r="AF746" s="1"/>
  <c r="AG746" s="1"/>
  <c r="Q747"/>
  <c r="R747"/>
  <c r="AF747" s="1"/>
  <c r="AG747" s="1"/>
  <c r="Q748"/>
  <c r="R748" s="1"/>
  <c r="AF748" s="1"/>
  <c r="AG748" s="1"/>
  <c r="Q749"/>
  <c r="R749" s="1"/>
  <c r="AF749" s="1"/>
  <c r="AG749" s="1"/>
  <c r="Q750"/>
  <c r="R750" s="1"/>
  <c r="AF750" s="1"/>
  <c r="AG750" s="1"/>
  <c r="Q751"/>
  <c r="R751"/>
  <c r="AF751" s="1"/>
  <c r="AG751" s="1"/>
  <c r="Q752"/>
  <c r="R752" s="1"/>
  <c r="AF752" s="1"/>
  <c r="AG752" s="1"/>
  <c r="Q753"/>
  <c r="R753"/>
  <c r="AF753" s="1"/>
  <c r="AG753" s="1"/>
  <c r="Q754"/>
  <c r="R754" s="1"/>
  <c r="AF754" s="1"/>
  <c r="AG754" s="1"/>
  <c r="Q755"/>
  <c r="R755"/>
  <c r="AF755" s="1"/>
  <c r="AG755" s="1"/>
  <c r="Q756"/>
  <c r="R756" s="1"/>
  <c r="AF756" s="1"/>
  <c r="AG756" s="1"/>
  <c r="Q757"/>
  <c r="R757" s="1"/>
  <c r="AF757" s="1"/>
  <c r="AG757" s="1"/>
  <c r="Q758"/>
  <c r="R758" s="1"/>
  <c r="AF758" s="1"/>
  <c r="AG758" s="1"/>
  <c r="Q759"/>
  <c r="R759"/>
  <c r="AF759" s="1"/>
  <c r="AG759" s="1"/>
  <c r="Q760"/>
  <c r="R760" s="1"/>
  <c r="AF760" s="1"/>
  <c r="AG760" s="1"/>
  <c r="Q761"/>
  <c r="R761"/>
  <c r="AF761" s="1"/>
  <c r="AG761" s="1"/>
  <c r="Q762"/>
  <c r="R762" s="1"/>
  <c r="AF762" s="1"/>
  <c r="AG762" s="1"/>
  <c r="Q763"/>
  <c r="R763"/>
  <c r="AF763" s="1"/>
  <c r="AG763" s="1"/>
  <c r="Q764"/>
  <c r="R764" s="1"/>
  <c r="AF764" s="1"/>
  <c r="AG764" s="1"/>
  <c r="Q765"/>
  <c r="R765" s="1"/>
  <c r="AF765" s="1"/>
  <c r="AG765" s="1"/>
  <c r="Q766"/>
  <c r="R766" s="1"/>
  <c r="AF766" s="1"/>
  <c r="AG766" s="1"/>
  <c r="Q767"/>
  <c r="R767"/>
  <c r="AF767" s="1"/>
  <c r="AG767" s="1"/>
  <c r="Q768"/>
  <c r="R768" s="1"/>
  <c r="AF768" s="1"/>
  <c r="AG768" s="1"/>
  <c r="Q769"/>
  <c r="R769"/>
  <c r="AF769" s="1"/>
  <c r="AG769" s="1"/>
  <c r="Q770"/>
  <c r="R770" s="1"/>
  <c r="AF770" s="1"/>
  <c r="AG770" s="1"/>
  <c r="Q771"/>
  <c r="R771"/>
  <c r="AF771" s="1"/>
  <c r="AG771" s="1"/>
  <c r="Q772"/>
  <c r="R772" s="1"/>
  <c r="AF772" s="1"/>
  <c r="AG772" s="1"/>
  <c r="Q773"/>
  <c r="R773" s="1"/>
  <c r="AF773" s="1"/>
  <c r="AG773" s="1"/>
  <c r="Q774"/>
  <c r="R774" s="1"/>
  <c r="AF774" s="1"/>
  <c r="AG774" s="1"/>
  <c r="Q775"/>
  <c r="R775"/>
  <c r="AF775" s="1"/>
  <c r="AG775" s="1"/>
  <c r="Q776"/>
  <c r="R776" s="1"/>
  <c r="AF776" s="1"/>
  <c r="AG776" s="1"/>
  <c r="Q777"/>
  <c r="R777"/>
  <c r="AF777" s="1"/>
  <c r="AG777" s="1"/>
  <c r="Q778"/>
  <c r="R778" s="1"/>
  <c r="AF778" s="1"/>
  <c r="AG778" s="1"/>
  <c r="Q779"/>
  <c r="R779"/>
  <c r="AF779" s="1"/>
  <c r="AG779" s="1"/>
  <c r="Q780"/>
  <c r="R780" s="1"/>
  <c r="AF780" s="1"/>
  <c r="AG780" s="1"/>
  <c r="Q781"/>
  <c r="R781" s="1"/>
  <c r="AF781" s="1"/>
  <c r="AG781" s="1"/>
  <c r="Q782"/>
  <c r="R782" s="1"/>
  <c r="AF782" s="1"/>
  <c r="AG782" s="1"/>
  <c r="Q783"/>
  <c r="R783"/>
  <c r="AF783" s="1"/>
  <c r="AG783" s="1"/>
  <c r="Q784"/>
  <c r="R784" s="1"/>
  <c r="AF784" s="1"/>
  <c r="AG784" s="1"/>
  <c r="Q785"/>
  <c r="R785"/>
  <c r="AF785" s="1"/>
  <c r="AG785" s="1"/>
  <c r="Q786"/>
  <c r="R786" s="1"/>
  <c r="AF786" s="1"/>
  <c r="AG786" s="1"/>
  <c r="Q787"/>
  <c r="R787"/>
  <c r="AF787" s="1"/>
  <c r="AG787" s="1"/>
  <c r="Q788"/>
  <c r="R788" s="1"/>
  <c r="AF788" s="1"/>
  <c r="AG788" s="1"/>
  <c r="Q789"/>
  <c r="R789" s="1"/>
  <c r="AF789" s="1"/>
  <c r="AG789" s="1"/>
  <c r="Q790"/>
  <c r="R790" s="1"/>
  <c r="AF790" s="1"/>
  <c r="AG790" s="1"/>
  <c r="Q791"/>
  <c r="R791"/>
  <c r="AF791" s="1"/>
  <c r="AG791" s="1"/>
  <c r="Q792"/>
  <c r="R792" s="1"/>
  <c r="AF792" s="1"/>
  <c r="AG792" s="1"/>
  <c r="Q793"/>
  <c r="R793"/>
  <c r="AF793" s="1"/>
  <c r="AG793" s="1"/>
  <c r="Q794"/>
  <c r="R794" s="1"/>
  <c r="AF794" s="1"/>
  <c r="AG794" s="1"/>
  <c r="Q795"/>
  <c r="R795"/>
  <c r="AF795" s="1"/>
  <c r="AG795" s="1"/>
  <c r="Q796"/>
  <c r="R796" s="1"/>
  <c r="AF796" s="1"/>
  <c r="AG796" s="1"/>
  <c r="Q797"/>
  <c r="R797" s="1"/>
  <c r="AF797" s="1"/>
  <c r="AG797" s="1"/>
  <c r="Q798"/>
  <c r="R798" s="1"/>
  <c r="AF798" s="1"/>
  <c r="AG798" s="1"/>
  <c r="Q799"/>
  <c r="R799"/>
  <c r="AF799" s="1"/>
  <c r="AG799" s="1"/>
  <c r="Q800"/>
  <c r="R800" s="1"/>
  <c r="AF800" s="1"/>
  <c r="AG800" s="1"/>
  <c r="Q801"/>
  <c r="R801"/>
  <c r="AF801" s="1"/>
  <c r="AG801" s="1"/>
  <c r="Q802"/>
  <c r="R802" s="1"/>
  <c r="AF802" s="1"/>
  <c r="AG802" s="1"/>
  <c r="Q803"/>
  <c r="R803"/>
  <c r="AF803" s="1"/>
  <c r="AG803" s="1"/>
  <c r="Q804"/>
  <c r="R804" s="1"/>
  <c r="AF804" s="1"/>
  <c r="AG804" s="1"/>
  <c r="Q805"/>
  <c r="R805" s="1"/>
  <c r="AF805" s="1"/>
  <c r="AG805" s="1"/>
  <c r="Q806"/>
  <c r="R806" s="1"/>
  <c r="AF806" s="1"/>
  <c r="AG806" s="1"/>
  <c r="Q807"/>
  <c r="R807"/>
  <c r="AF807" s="1"/>
  <c r="AG807" s="1"/>
  <c r="Q808"/>
  <c r="R808" s="1"/>
  <c r="AF808" s="1"/>
  <c r="AG808" s="1"/>
  <c r="Q809"/>
  <c r="R809"/>
  <c r="AF809" s="1"/>
  <c r="AG809" s="1"/>
  <c r="Q810"/>
  <c r="R810" s="1"/>
  <c r="AF810" s="1"/>
  <c r="AG810" s="1"/>
  <c r="Q811"/>
  <c r="R811"/>
  <c r="AF811" s="1"/>
  <c r="AG811" s="1"/>
  <c r="Q812"/>
  <c r="R812" s="1"/>
  <c r="AF812" s="1"/>
  <c r="AG812" s="1"/>
  <c r="Q813"/>
  <c r="R813" s="1"/>
  <c r="AF813" s="1"/>
  <c r="AG813" s="1"/>
  <c r="Q814"/>
  <c r="R814" s="1"/>
  <c r="AF814" s="1"/>
  <c r="AG814" s="1"/>
  <c r="Q815"/>
  <c r="R815"/>
  <c r="AF815" s="1"/>
  <c r="AG815" s="1"/>
  <c r="Q816"/>
  <c r="R816" s="1"/>
  <c r="AF816" s="1"/>
  <c r="AG816" s="1"/>
  <c r="Q817"/>
  <c r="R817"/>
  <c r="AF817" s="1"/>
  <c r="AG817" s="1"/>
  <c r="Q818"/>
  <c r="R818" s="1"/>
  <c r="AF818" s="1"/>
  <c r="AG818" s="1"/>
  <c r="Q819"/>
  <c r="R819"/>
  <c r="AF819" s="1"/>
  <c r="AG819" s="1"/>
  <c r="Q820"/>
  <c r="R820" s="1"/>
  <c r="AF820" s="1"/>
  <c r="AG820" s="1"/>
  <c r="Q821"/>
  <c r="R821" s="1"/>
  <c r="AF821" s="1"/>
  <c r="AG821" s="1"/>
  <c r="Q822"/>
  <c r="R822" s="1"/>
  <c r="AF822" s="1"/>
  <c r="AG822" s="1"/>
  <c r="Q823"/>
  <c r="R823"/>
  <c r="AF823" s="1"/>
  <c r="AG823" s="1"/>
  <c r="Q824"/>
  <c r="R824" s="1"/>
  <c r="AF824" s="1"/>
  <c r="AG824" s="1"/>
  <c r="Q825"/>
  <c r="R825"/>
  <c r="AF825" s="1"/>
  <c r="AG825" s="1"/>
  <c r="Q826"/>
  <c r="R826" s="1"/>
  <c r="AF826" s="1"/>
  <c r="AG826" s="1"/>
  <c r="Q827"/>
  <c r="R827"/>
  <c r="AF827" s="1"/>
  <c r="AG827" s="1"/>
  <c r="Q828"/>
  <c r="R828" s="1"/>
  <c r="AF828" s="1"/>
  <c r="AG828" s="1"/>
  <c r="Q829"/>
  <c r="R829" s="1"/>
  <c r="AF829" s="1"/>
  <c r="AG829" s="1"/>
  <c r="Q830"/>
  <c r="R830" s="1"/>
  <c r="AF830" s="1"/>
  <c r="AG830" s="1"/>
  <c r="Q831"/>
  <c r="R831"/>
  <c r="AF831" s="1"/>
  <c r="AG831" s="1"/>
  <c r="Q832"/>
  <c r="R832" s="1"/>
  <c r="AF832" s="1"/>
  <c r="AG832" s="1"/>
  <c r="Q833"/>
  <c r="R833"/>
  <c r="AF833" s="1"/>
  <c r="AG833" s="1"/>
  <c r="Q834"/>
  <c r="R834" s="1"/>
  <c r="AF834" s="1"/>
  <c r="AG834" s="1"/>
  <c r="Q835"/>
  <c r="R835"/>
  <c r="AF835" s="1"/>
  <c r="AG835" s="1"/>
  <c r="Q836"/>
  <c r="R836" s="1"/>
  <c r="AF836" s="1"/>
  <c r="AG836" s="1"/>
  <c r="Q837"/>
  <c r="R837" s="1"/>
  <c r="AF837" s="1"/>
  <c r="AG837" s="1"/>
  <c r="Q838"/>
  <c r="R838" s="1"/>
  <c r="AF838" s="1"/>
  <c r="AG838" s="1"/>
  <c r="Q839"/>
  <c r="R839"/>
  <c r="AF839" s="1"/>
  <c r="AG839" s="1"/>
  <c r="Q840"/>
  <c r="R840" s="1"/>
  <c r="AF840" s="1"/>
  <c r="AG840" s="1"/>
  <c r="Q841"/>
  <c r="R841"/>
  <c r="AF841" s="1"/>
  <c r="AG841" s="1"/>
  <c r="Q842"/>
  <c r="R842" s="1"/>
  <c r="AF842" s="1"/>
  <c r="AG842" s="1"/>
  <c r="Q843"/>
  <c r="R843"/>
  <c r="AF843" s="1"/>
  <c r="AG843" s="1"/>
  <c r="Q844"/>
  <c r="R844" s="1"/>
  <c r="AF844" s="1"/>
  <c r="AG844" s="1"/>
  <c r="Q845"/>
  <c r="R845" s="1"/>
  <c r="AF845" s="1"/>
  <c r="AG845"/>
  <c r="Q846"/>
  <c r="R846"/>
  <c r="AF846" s="1"/>
  <c r="AG846" s="1"/>
  <c r="Q847"/>
  <c r="R847"/>
  <c r="AF847" s="1"/>
  <c r="AG847"/>
  <c r="Q848"/>
  <c r="R848" s="1"/>
  <c r="AF848" s="1"/>
  <c r="AG848" s="1"/>
  <c r="Q849"/>
  <c r="R849"/>
  <c r="AF849" s="1"/>
  <c r="AG849"/>
  <c r="Q850"/>
  <c r="R850"/>
  <c r="AF850" s="1"/>
  <c r="AG850" s="1"/>
  <c r="Q851"/>
  <c r="R851"/>
  <c r="AF851" s="1"/>
  <c r="AG851" s="1"/>
  <c r="Q852"/>
  <c r="R852"/>
  <c r="AF852" s="1"/>
  <c r="AG852" s="1"/>
  <c r="Q853"/>
  <c r="R853" s="1"/>
  <c r="AF853" s="1"/>
  <c r="AG853"/>
  <c r="Q854"/>
  <c r="R854"/>
  <c r="AF854" s="1"/>
  <c r="AG854" s="1"/>
  <c r="Q855"/>
  <c r="R855"/>
  <c r="AF855" s="1"/>
  <c r="AG855"/>
  <c r="Q856"/>
  <c r="R856" s="1"/>
  <c r="AF856" s="1"/>
  <c r="AG856" s="1"/>
  <c r="Q857"/>
  <c r="R857"/>
  <c r="AF857" s="1"/>
  <c r="AG857" s="1"/>
  <c r="Q858"/>
  <c r="R858"/>
  <c r="AF858" s="1"/>
  <c r="AG858" s="1"/>
  <c r="Q859"/>
  <c r="R859"/>
  <c r="AF859" s="1"/>
  <c r="AG859" s="1"/>
  <c r="Q860"/>
  <c r="R860"/>
  <c r="AF860" s="1"/>
  <c r="AG860" s="1"/>
  <c r="Q861"/>
  <c r="R861" s="1"/>
  <c r="AF861" s="1"/>
  <c r="AG861"/>
  <c r="Q862"/>
  <c r="R862"/>
  <c r="AF862" s="1"/>
  <c r="AG862" s="1"/>
  <c r="Q863"/>
  <c r="R863"/>
  <c r="AF863" s="1"/>
  <c r="AG863"/>
  <c r="Q864"/>
  <c r="R864" s="1"/>
  <c r="AF864" s="1"/>
  <c r="AG864" s="1"/>
  <c r="Q865"/>
  <c r="R865"/>
  <c r="AF865" s="1"/>
  <c r="AG865"/>
  <c r="Q866"/>
  <c r="R866"/>
  <c r="AF866" s="1"/>
  <c r="AG866" s="1"/>
  <c r="Q867"/>
  <c r="R867"/>
  <c r="AF867" s="1"/>
  <c r="AG867" s="1"/>
  <c r="Q868"/>
  <c r="R868"/>
  <c r="AF868" s="1"/>
  <c r="AG868" s="1"/>
  <c r="Q869"/>
  <c r="R869" s="1"/>
  <c r="AF869" s="1"/>
  <c r="AG869"/>
  <c r="Q870"/>
  <c r="R870"/>
  <c r="AF870" s="1"/>
  <c r="AG870" s="1"/>
  <c r="Q871"/>
  <c r="R871"/>
  <c r="AF871" s="1"/>
  <c r="AG871"/>
  <c r="Q872"/>
  <c r="R872" s="1"/>
  <c r="AF872" s="1"/>
  <c r="AG872" s="1"/>
  <c r="Q873"/>
  <c r="R873"/>
  <c r="AF873" s="1"/>
  <c r="AG873"/>
  <c r="Q874"/>
  <c r="R874"/>
  <c r="AF874" s="1"/>
  <c r="AG874" s="1"/>
  <c r="Q875"/>
  <c r="R875"/>
  <c r="AF875" s="1"/>
  <c r="AG875" s="1"/>
  <c r="Q876"/>
  <c r="R876"/>
  <c r="AF876" s="1"/>
  <c r="AG876" s="1"/>
  <c r="Q877"/>
  <c r="R877" s="1"/>
  <c r="AF877" s="1"/>
  <c r="AG877"/>
  <c r="Q878"/>
  <c r="R878"/>
  <c r="AF878" s="1"/>
  <c r="AG878" s="1"/>
  <c r="Q879"/>
  <c r="R879"/>
  <c r="AF879" s="1"/>
  <c r="AG879"/>
  <c r="Q880"/>
  <c r="R880" s="1"/>
  <c r="AF880" s="1"/>
  <c r="AG880" s="1"/>
  <c r="Q881"/>
  <c r="R881"/>
  <c r="AF881" s="1"/>
  <c r="AG881"/>
  <c r="Q882"/>
  <c r="R882"/>
  <c r="AF882" s="1"/>
  <c r="AG882" s="1"/>
  <c r="Q883"/>
  <c r="R883"/>
  <c r="AF883" s="1"/>
  <c r="AG883" s="1"/>
  <c r="Q884"/>
  <c r="R884"/>
  <c r="AF884" s="1"/>
  <c r="AG884" s="1"/>
  <c r="Q885"/>
  <c r="R885" s="1"/>
  <c r="AF885" s="1"/>
  <c r="AG885"/>
  <c r="Q886"/>
  <c r="R886"/>
  <c r="AF886" s="1"/>
  <c r="AG886" s="1"/>
  <c r="Q887"/>
  <c r="R887"/>
  <c r="AF887" s="1"/>
  <c r="AG887"/>
  <c r="Q888"/>
  <c r="R888" s="1"/>
  <c r="AF888" s="1"/>
  <c r="AG888" s="1"/>
  <c r="Q889"/>
  <c r="R889"/>
  <c r="AF889" s="1"/>
  <c r="AG889" s="1"/>
  <c r="Q890"/>
  <c r="R890"/>
  <c r="AF890" s="1"/>
  <c r="AG890" s="1"/>
  <c r="Q891"/>
  <c r="R891"/>
  <c r="AF891" s="1"/>
  <c r="AG891" s="1"/>
  <c r="Q892"/>
  <c r="R892"/>
  <c r="AF892" s="1"/>
  <c r="AG892" s="1"/>
  <c r="Q893"/>
  <c r="R893" s="1"/>
  <c r="AF893" s="1"/>
  <c r="AG893"/>
  <c r="Q894"/>
  <c r="R894"/>
  <c r="AF894" s="1"/>
  <c r="AG894" s="1"/>
  <c r="Q895"/>
  <c r="R895"/>
  <c r="AF895" s="1"/>
  <c r="AG895"/>
  <c r="Q896"/>
  <c r="R896" s="1"/>
  <c r="AF896" s="1"/>
  <c r="AG896" s="1"/>
  <c r="Q897"/>
  <c r="R897"/>
  <c r="AF897" s="1"/>
  <c r="AG897"/>
  <c r="Q898"/>
  <c r="R898"/>
  <c r="AF898" s="1"/>
  <c r="AG898" s="1"/>
  <c r="Q899"/>
  <c r="R899"/>
  <c r="AF899" s="1"/>
  <c r="AG899" s="1"/>
  <c r="Q900"/>
  <c r="R900"/>
  <c r="AF900" s="1"/>
  <c r="AG900" s="1"/>
  <c r="Q901"/>
  <c r="R901" s="1"/>
  <c r="AF901" s="1"/>
  <c r="AG901"/>
  <c r="Q902"/>
  <c r="R902"/>
  <c r="AF902" s="1"/>
  <c r="AG902" s="1"/>
  <c r="Q903"/>
  <c r="R903"/>
  <c r="AF903" s="1"/>
  <c r="AG903"/>
  <c r="Q904"/>
  <c r="R904" s="1"/>
  <c r="AF904" s="1"/>
  <c r="AG904" s="1"/>
  <c r="Q905"/>
  <c r="R905"/>
  <c r="AF905" s="1"/>
  <c r="AG905"/>
  <c r="Q906"/>
  <c r="R906"/>
  <c r="AF906" s="1"/>
  <c r="AG906" s="1"/>
  <c r="Q907"/>
  <c r="R907"/>
  <c r="AF907" s="1"/>
  <c r="AG907" s="1"/>
  <c r="Q908"/>
  <c r="R908"/>
  <c r="AF908" s="1"/>
  <c r="AG908" s="1"/>
  <c r="Q909"/>
  <c r="R909" s="1"/>
  <c r="AF909" s="1"/>
  <c r="AG909"/>
  <c r="Q910"/>
  <c r="R910"/>
  <c r="AF910" s="1"/>
  <c r="AG910" s="1"/>
  <c r="Q911"/>
  <c r="R911"/>
  <c r="AF911" s="1"/>
  <c r="AG911"/>
  <c r="Q912"/>
  <c r="R912" s="1"/>
  <c r="AF912" s="1"/>
  <c r="AG912" s="1"/>
  <c r="Q913"/>
  <c r="R913"/>
  <c r="AF913" s="1"/>
  <c r="AG913"/>
  <c r="Q914"/>
  <c r="R914"/>
  <c r="AF914" s="1"/>
  <c r="AG914" s="1"/>
  <c r="Q915"/>
  <c r="R915"/>
  <c r="AF915" s="1"/>
  <c r="AG915" s="1"/>
  <c r="Q916"/>
  <c r="R916"/>
  <c r="AF916" s="1"/>
  <c r="AG916" s="1"/>
  <c r="Q917"/>
  <c r="R917" s="1"/>
  <c r="AF917" s="1"/>
  <c r="AG917"/>
  <c r="Q918"/>
  <c r="R918"/>
  <c r="AF918" s="1"/>
  <c r="AG918" s="1"/>
  <c r="Q919"/>
  <c r="R919"/>
  <c r="AF919" s="1"/>
  <c r="AG919"/>
  <c r="Q920"/>
  <c r="R920" s="1"/>
  <c r="AF920" s="1"/>
  <c r="AG920" s="1"/>
  <c r="Q921"/>
  <c r="R921"/>
  <c r="AF921" s="1"/>
  <c r="AG921" s="1"/>
  <c r="Q922"/>
  <c r="R922"/>
  <c r="AF922" s="1"/>
  <c r="AG922" s="1"/>
  <c r="Q923"/>
  <c r="R923"/>
  <c r="AF923" s="1"/>
  <c r="AG923" s="1"/>
  <c r="Q924"/>
  <c r="R924"/>
  <c r="AF924" s="1"/>
  <c r="AG924" s="1"/>
  <c r="Q925"/>
  <c r="R925" s="1"/>
  <c r="AF925" s="1"/>
  <c r="AG925"/>
  <c r="Q926"/>
  <c r="R926"/>
  <c r="AF926" s="1"/>
  <c r="AG926" s="1"/>
  <c r="Q927"/>
  <c r="R927"/>
  <c r="AF927" s="1"/>
  <c r="AG927"/>
  <c r="Q928"/>
  <c r="R928" s="1"/>
  <c r="AF928" s="1"/>
  <c r="AG928" s="1"/>
  <c r="Q929"/>
  <c r="R929"/>
  <c r="AF929" s="1"/>
  <c r="AG929"/>
  <c r="Q930"/>
  <c r="R930"/>
  <c r="AF930" s="1"/>
  <c r="AG930" s="1"/>
  <c r="Q931"/>
  <c r="R931"/>
  <c r="AF931" s="1"/>
  <c r="AG931" s="1"/>
  <c r="Q932"/>
  <c r="R932"/>
  <c r="AF932" s="1"/>
  <c r="AG932" s="1"/>
  <c r="Q933"/>
  <c r="R933" s="1"/>
  <c r="AF933" s="1"/>
  <c r="AG933"/>
  <c r="Q934"/>
  <c r="R934"/>
  <c r="AF934" s="1"/>
  <c r="AG934" s="1"/>
  <c r="Q935"/>
  <c r="R935"/>
  <c r="AF935" s="1"/>
  <c r="AG935"/>
  <c r="Q936"/>
  <c r="R936" s="1"/>
  <c r="AF936" s="1"/>
  <c r="AG936" s="1"/>
  <c r="Q937"/>
  <c r="R937"/>
  <c r="AF937" s="1"/>
  <c r="AG937"/>
  <c r="Q938"/>
  <c r="R938"/>
  <c r="AF938" s="1"/>
  <c r="AG938" s="1"/>
  <c r="Q939"/>
  <c r="R939"/>
  <c r="AF939" s="1"/>
  <c r="AG939" s="1"/>
  <c r="Q940"/>
  <c r="R940"/>
  <c r="AF940" s="1"/>
  <c r="AG940" s="1"/>
  <c r="Q941"/>
  <c r="R941" s="1"/>
  <c r="AF941" s="1"/>
  <c r="AG941"/>
  <c r="Q942"/>
  <c r="R942"/>
  <c r="AF942" s="1"/>
  <c r="AG942" s="1"/>
  <c r="Q943"/>
  <c r="R943"/>
  <c r="AF943" s="1"/>
  <c r="AG943"/>
  <c r="Q944"/>
  <c r="R944" s="1"/>
  <c r="AF944" s="1"/>
  <c r="AG944" s="1"/>
  <c r="Q945"/>
  <c r="R945"/>
  <c r="AF945" s="1"/>
  <c r="AG945"/>
  <c r="Q946"/>
  <c r="R946"/>
  <c r="AF946" s="1"/>
  <c r="AG946" s="1"/>
  <c r="Q947"/>
  <c r="R947"/>
  <c r="AF947" s="1"/>
  <c r="AG947" s="1"/>
  <c r="Q948"/>
  <c r="R948"/>
  <c r="AF948" s="1"/>
  <c r="AG948" s="1"/>
  <c r="Q949"/>
  <c r="R949" s="1"/>
  <c r="AF949" s="1"/>
  <c r="AG949"/>
  <c r="Q950"/>
  <c r="R950"/>
  <c r="AF950" s="1"/>
  <c r="AG950" s="1"/>
  <c r="Q951"/>
  <c r="R951"/>
  <c r="AF951" s="1"/>
  <c r="AG951"/>
  <c r="Q952"/>
  <c r="R952" s="1"/>
  <c r="AF952" s="1"/>
  <c r="AG952" s="1"/>
  <c r="Q953"/>
  <c r="R953"/>
  <c r="AF953" s="1"/>
  <c r="AG953" s="1"/>
  <c r="Q954"/>
  <c r="R954"/>
  <c r="AF954" s="1"/>
  <c r="AG954" s="1"/>
  <c r="Q955"/>
  <c r="R955"/>
  <c r="AF955" s="1"/>
  <c r="AG955" s="1"/>
  <c r="Q956"/>
  <c r="R956"/>
  <c r="AF956" s="1"/>
  <c r="AG956" s="1"/>
  <c r="Q957"/>
  <c r="R957" s="1"/>
  <c r="AF957" s="1"/>
  <c r="AG957"/>
  <c r="Q958"/>
  <c r="R958"/>
  <c r="AF958" s="1"/>
  <c r="AG958" s="1"/>
  <c r="Q959"/>
  <c r="R959"/>
  <c r="AF959" s="1"/>
  <c r="AG959"/>
  <c r="Q960"/>
  <c r="R960"/>
  <c r="AF960" s="1"/>
  <c r="AG960" s="1"/>
  <c r="Q961"/>
  <c r="R961"/>
  <c r="AF961" s="1"/>
  <c r="AG961"/>
  <c r="Q962"/>
  <c r="R962"/>
  <c r="AF962" s="1"/>
  <c r="AG962" s="1"/>
  <c r="Q963"/>
  <c r="R963"/>
  <c r="AF963" s="1"/>
  <c r="AG963"/>
  <c r="Q964"/>
  <c r="R964"/>
  <c r="AF964" s="1"/>
  <c r="AG964" s="1"/>
  <c r="Q965"/>
  <c r="R965"/>
  <c r="AF965" s="1"/>
  <c r="AG965" s="1"/>
  <c r="Q966"/>
  <c r="R966"/>
  <c r="AF966" s="1"/>
  <c r="AG966" s="1"/>
  <c r="Q967"/>
  <c r="R967"/>
  <c r="AF967" s="1"/>
  <c r="AG967"/>
  <c r="Q968"/>
  <c r="R968"/>
  <c r="AF968" s="1"/>
  <c r="AG968" s="1"/>
  <c r="Q969"/>
  <c r="R969"/>
  <c r="AF969" s="1"/>
  <c r="AG969"/>
  <c r="Q970"/>
  <c r="R970"/>
  <c r="AF970" s="1"/>
  <c r="AG970" s="1"/>
  <c r="Q971"/>
  <c r="R971"/>
  <c r="AF971" s="1"/>
  <c r="AG971"/>
  <c r="Q972"/>
  <c r="R972"/>
  <c r="AF972" s="1"/>
  <c r="AG972" s="1"/>
  <c r="Q973"/>
  <c r="R973"/>
  <c r="AF973" s="1"/>
  <c r="AG973" s="1"/>
  <c r="Q974"/>
  <c r="R974"/>
  <c r="AF974" s="1"/>
  <c r="AG974" s="1"/>
  <c r="Q975"/>
  <c r="R975"/>
  <c r="AF975" s="1"/>
  <c r="AG975"/>
  <c r="Q976"/>
  <c r="R976"/>
  <c r="AF976" s="1"/>
  <c r="AG976" s="1"/>
  <c r="Q977"/>
  <c r="R977"/>
  <c r="AF977" s="1"/>
  <c r="AG977"/>
  <c r="Q978"/>
  <c r="R978"/>
  <c r="AF978" s="1"/>
  <c r="AG978" s="1"/>
  <c r="Q979"/>
  <c r="R979"/>
  <c r="AF979" s="1"/>
  <c r="AG979"/>
  <c r="Q980"/>
  <c r="R980"/>
  <c r="AF980" s="1"/>
  <c r="AG980" s="1"/>
  <c r="Q981"/>
  <c r="R981"/>
  <c r="AF981" s="1"/>
  <c r="AG981" s="1"/>
  <c r="Q982"/>
  <c r="R982"/>
  <c r="AF982" s="1"/>
  <c r="AG982" s="1"/>
  <c r="Q983"/>
  <c r="R983"/>
  <c r="AF983" s="1"/>
  <c r="AG983"/>
  <c r="Q984"/>
  <c r="R984"/>
  <c r="AF984" s="1"/>
  <c r="AG984" s="1"/>
  <c r="Q985"/>
  <c r="R985"/>
  <c r="AF985" s="1"/>
  <c r="AG985"/>
  <c r="Q986"/>
  <c r="R986"/>
  <c r="AF986" s="1"/>
  <c r="AG986" s="1"/>
  <c r="Q987"/>
  <c r="R987"/>
  <c r="AF987" s="1"/>
  <c r="AG987"/>
  <c r="Q988"/>
  <c r="R988"/>
  <c r="AF988" s="1"/>
  <c r="AG988" s="1"/>
  <c r="Q989"/>
  <c r="R989"/>
  <c r="AF989" s="1"/>
  <c r="AG989" s="1"/>
  <c r="Q990"/>
  <c r="R990"/>
  <c r="AF990" s="1"/>
  <c r="AG990" s="1"/>
  <c r="Q991"/>
  <c r="R991"/>
  <c r="AF991" s="1"/>
  <c r="AG991"/>
  <c r="Q992"/>
  <c r="R992"/>
  <c r="AF992" s="1"/>
  <c r="AG992" s="1"/>
  <c r="Q993"/>
  <c r="R993"/>
  <c r="AF993" s="1"/>
  <c r="AG993"/>
  <c r="Q994"/>
  <c r="R994"/>
  <c r="AF994" s="1"/>
  <c r="AG994" s="1"/>
  <c r="Q995"/>
  <c r="R995"/>
  <c r="AF995" s="1"/>
  <c r="AG995"/>
  <c r="Q996"/>
  <c r="R996"/>
  <c r="AF996" s="1"/>
  <c r="AG996" s="1"/>
  <c r="Q997"/>
  <c r="R997"/>
  <c r="AF997" s="1"/>
  <c r="AG997" s="1"/>
  <c r="Q998"/>
  <c r="R998"/>
  <c r="AF998" s="1"/>
  <c r="AG998" s="1"/>
  <c r="Q999"/>
  <c r="R999"/>
  <c r="AF999" s="1"/>
  <c r="AG999"/>
  <c r="Q1000"/>
  <c r="R1000"/>
  <c r="AF1000" s="1"/>
  <c r="AG1000" s="1"/>
  <c r="Q1001"/>
  <c r="R1001"/>
  <c r="AF1001" s="1"/>
  <c r="AG1001"/>
  <c r="Q1002"/>
  <c r="R1002"/>
  <c r="AF1002" s="1"/>
  <c r="AG1002" s="1"/>
  <c r="Q1003"/>
  <c r="R1003"/>
  <c r="AF1003" s="1"/>
  <c r="AG1003"/>
  <c r="Q1004"/>
  <c r="R1004"/>
  <c r="AF1004" s="1"/>
  <c r="AG1004" s="1"/>
  <c r="Q1005"/>
  <c r="R1005"/>
  <c r="AF1005" s="1"/>
  <c r="AG1005" s="1"/>
  <c r="Q1006"/>
  <c r="R1006"/>
  <c r="AF1006" s="1"/>
  <c r="AG1006" s="1"/>
  <c r="Q1007"/>
  <c r="R1007"/>
  <c r="AF1007" s="1"/>
  <c r="AG1007"/>
  <c r="Q1008"/>
  <c r="R1008"/>
  <c r="AF1008" s="1"/>
  <c r="AG1008" s="1"/>
  <c r="Q1009"/>
  <c r="R1009"/>
  <c r="AF1009" s="1"/>
  <c r="AG1009"/>
  <c r="Q1010"/>
  <c r="R1010"/>
  <c r="AF1010" s="1"/>
  <c r="AG1010" s="1"/>
  <c r="Q1011"/>
  <c r="R1011"/>
  <c r="AF1011" s="1"/>
  <c r="AG1011"/>
  <c r="Q1012"/>
  <c r="R1012"/>
  <c r="AF1012" s="1"/>
  <c r="AG1012" s="1"/>
  <c r="Q1013"/>
  <c r="R1013"/>
  <c r="AF1013" s="1"/>
  <c r="AG1013" s="1"/>
  <c r="Q1014"/>
  <c r="R1014"/>
  <c r="AF1014" s="1"/>
  <c r="AG1014" s="1"/>
  <c r="Q1015"/>
  <c r="R1015"/>
  <c r="AF1015" s="1"/>
  <c r="AG1015"/>
  <c r="Q1016"/>
  <c r="R1016"/>
  <c r="AF1016" s="1"/>
  <c r="AG1016" s="1"/>
  <c r="Q1017"/>
  <c r="R1017"/>
  <c r="AF1017" s="1"/>
  <c r="AG1017"/>
  <c r="Q1018"/>
  <c r="R1018"/>
  <c r="AF1018" s="1"/>
  <c r="AG1018" s="1"/>
  <c r="Q1019"/>
  <c r="R1019"/>
  <c r="AF1019" s="1"/>
  <c r="AG1019"/>
  <c r="Q1020"/>
  <c r="R1020"/>
  <c r="AF1020" s="1"/>
  <c r="AG1020" s="1"/>
  <c r="Q1021"/>
  <c r="R1021"/>
  <c r="AF1021" s="1"/>
  <c r="AG1021" s="1"/>
  <c r="Q1022"/>
  <c r="R1022"/>
  <c r="AF1022" s="1"/>
  <c r="AG1022" s="1"/>
  <c r="Q1023"/>
  <c r="R1023"/>
  <c r="AF1023" s="1"/>
  <c r="AG1023"/>
  <c r="Q1024"/>
  <c r="R1024"/>
  <c r="AF1024" s="1"/>
  <c r="AG1024" s="1"/>
  <c r="Q1025"/>
  <c r="R1025"/>
  <c r="AF1025" s="1"/>
  <c r="AG1025"/>
  <c r="Q1026"/>
  <c r="R1026"/>
  <c r="AF1026" s="1"/>
  <c r="AG1026" s="1"/>
  <c r="Q1027"/>
  <c r="R1027"/>
  <c r="AF1027" s="1"/>
  <c r="AG1027"/>
  <c r="Q1028"/>
  <c r="R1028"/>
  <c r="AF1028" s="1"/>
  <c r="AG1028" s="1"/>
  <c r="Q1029"/>
  <c r="R1029"/>
  <c r="AF1029" s="1"/>
  <c r="AG1029" s="1"/>
  <c r="Q1030"/>
  <c r="R1030"/>
  <c r="AF1030" s="1"/>
  <c r="AG1030" s="1"/>
  <c r="Q1031"/>
  <c r="R1031"/>
  <c r="AF1031" s="1"/>
  <c r="AG1031"/>
  <c r="Q1032"/>
  <c r="R1032"/>
  <c r="AF1032" s="1"/>
  <c r="AG1032" s="1"/>
  <c r="Q1033"/>
  <c r="R1033"/>
  <c r="AF1033" s="1"/>
  <c r="AG1033"/>
  <c r="Q1034"/>
  <c r="R1034"/>
  <c r="AF1034" s="1"/>
  <c r="AG1034" s="1"/>
  <c r="Q1035"/>
  <c r="R1035"/>
  <c r="AF1035" s="1"/>
  <c r="AG1035"/>
  <c r="Q1036"/>
  <c r="R1036"/>
  <c r="AF1036" s="1"/>
  <c r="AG1036" s="1"/>
  <c r="Q1037"/>
  <c r="R1037"/>
  <c r="AF1037" s="1"/>
  <c r="AG1037" s="1"/>
  <c r="Q1038"/>
  <c r="R1038"/>
  <c r="AF1038" s="1"/>
  <c r="AG1038" s="1"/>
  <c r="Q1039"/>
  <c r="R1039"/>
  <c r="AF1039" s="1"/>
  <c r="AG1039"/>
  <c r="Q1040"/>
  <c r="R1040"/>
  <c r="AF1040" s="1"/>
  <c r="AG1040" s="1"/>
  <c r="Q1041"/>
  <c r="R1041"/>
  <c r="AF1041" s="1"/>
  <c r="AG1041"/>
  <c r="Q1042"/>
  <c r="R1042"/>
  <c r="AF1042" s="1"/>
  <c r="AG1042" s="1"/>
  <c r="Q1043"/>
  <c r="R1043"/>
  <c r="AF1043" s="1"/>
  <c r="AG1043"/>
  <c r="Q1044"/>
  <c r="R1044"/>
  <c r="AF1044" s="1"/>
  <c r="AG1044" s="1"/>
  <c r="Q1045"/>
  <c r="R1045"/>
  <c r="AF1045" s="1"/>
  <c r="AG1045" s="1"/>
  <c r="Q1046"/>
  <c r="R1046"/>
  <c r="AF1046" s="1"/>
  <c r="AG1046" s="1"/>
  <c r="Q1047"/>
  <c r="R1047"/>
  <c r="AF1047" s="1"/>
  <c r="AG1047"/>
  <c r="Q1048"/>
  <c r="R1048"/>
  <c r="AF1048" s="1"/>
  <c r="AG1048" s="1"/>
  <c r="Q1049"/>
  <c r="R1049"/>
  <c r="AF1049" s="1"/>
  <c r="AG1049"/>
  <c r="Q1050"/>
  <c r="R1050"/>
  <c r="AF1050" s="1"/>
  <c r="AG1050" s="1"/>
  <c r="Q1051"/>
  <c r="R1051"/>
  <c r="AF1051" s="1"/>
  <c r="AG1051"/>
  <c r="Q1052"/>
  <c r="R1052"/>
  <c r="AF1052" s="1"/>
  <c r="AG1052" s="1"/>
  <c r="Q1053"/>
  <c r="R1053"/>
  <c r="AF1053" s="1"/>
  <c r="AG1053" s="1"/>
  <c r="Q1054"/>
  <c r="R1054"/>
  <c r="AF1054" s="1"/>
  <c r="AG1054" s="1"/>
  <c r="Q1055"/>
  <c r="R1055"/>
  <c r="AF1055" s="1"/>
  <c r="AG1055"/>
  <c r="Q1056"/>
  <c r="R1056"/>
  <c r="AF1056" s="1"/>
  <c r="AG1056" s="1"/>
  <c r="Q1057"/>
  <c r="R1057"/>
  <c r="AF1057" s="1"/>
  <c r="AG1057"/>
  <c r="Q1058"/>
  <c r="R1058"/>
  <c r="AF1058" s="1"/>
  <c r="AG1058" s="1"/>
  <c r="Q1059"/>
  <c r="R1059"/>
  <c r="AF1059" s="1"/>
  <c r="AG1059"/>
  <c r="Q1060"/>
  <c r="R1060"/>
  <c r="AF1060" s="1"/>
  <c r="AG1060" s="1"/>
  <c r="Q1061"/>
  <c r="R1061"/>
  <c r="AF1061" s="1"/>
  <c r="AG1061" s="1"/>
  <c r="Q1062"/>
  <c r="R1062"/>
  <c r="AF1062" s="1"/>
  <c r="AG1062" s="1"/>
  <c r="Q1063"/>
  <c r="R1063"/>
  <c r="AF1063" s="1"/>
  <c r="AG1063"/>
  <c r="Q1064"/>
  <c r="R1064"/>
  <c r="AF1064" s="1"/>
  <c r="AG1064" s="1"/>
  <c r="Q1065"/>
  <c r="R1065"/>
  <c r="AF1065" s="1"/>
  <c r="AG1065"/>
  <c r="Q1066"/>
  <c r="R1066"/>
  <c r="AF1066" s="1"/>
  <c r="AG1066" s="1"/>
  <c r="Q1067"/>
  <c r="R1067"/>
  <c r="AF1067" s="1"/>
  <c r="AG1067"/>
  <c r="Q1068"/>
  <c r="R1068"/>
  <c r="AF1068" s="1"/>
  <c r="AG1068" s="1"/>
  <c r="Q1069"/>
  <c r="R1069"/>
  <c r="AF1069" s="1"/>
  <c r="AG1069" s="1"/>
  <c r="Q1070"/>
  <c r="R1070"/>
  <c r="AF1070" s="1"/>
  <c r="AG1070" s="1"/>
  <c r="Q1071"/>
  <c r="R1071"/>
  <c r="AF1071" s="1"/>
  <c r="AG1071"/>
  <c r="Q1072"/>
  <c r="R1072"/>
  <c r="AF1072" s="1"/>
  <c r="AG1072" s="1"/>
  <c r="Q1073"/>
  <c r="R1073"/>
  <c r="AF1073" s="1"/>
  <c r="AG1073"/>
  <c r="Q1074"/>
  <c r="R1074"/>
  <c r="AF1074" s="1"/>
  <c r="AG1074" s="1"/>
  <c r="Q1075"/>
  <c r="R1075"/>
  <c r="AF1075" s="1"/>
  <c r="AG1075"/>
  <c r="Q1076"/>
  <c r="R1076"/>
  <c r="AF1076" s="1"/>
  <c r="AG1076" s="1"/>
  <c r="Q1077"/>
  <c r="R1077"/>
  <c r="AF1077" s="1"/>
  <c r="AG1077" s="1"/>
  <c r="Q1078"/>
  <c r="R1078"/>
  <c r="AF1078" s="1"/>
  <c r="AG1078" s="1"/>
  <c r="Q1079"/>
  <c r="R1079"/>
  <c r="AF1079" s="1"/>
  <c r="AG1079"/>
  <c r="Q1080"/>
  <c r="R1080"/>
  <c r="AF1080" s="1"/>
  <c r="AG1080" s="1"/>
  <c r="Q1081"/>
  <c r="R1081"/>
  <c r="AF1081" s="1"/>
  <c r="AG1081"/>
  <c r="Q1082"/>
  <c r="R1082"/>
  <c r="AF1082" s="1"/>
  <c r="AG1082" s="1"/>
  <c r="Q1083"/>
  <c r="R1083"/>
  <c r="AF1083" s="1"/>
  <c r="AG1083"/>
  <c r="Q1084"/>
  <c r="R1084"/>
  <c r="AF1084" s="1"/>
  <c r="AG1084" s="1"/>
  <c r="Q1085"/>
  <c r="R1085"/>
  <c r="AF1085" s="1"/>
  <c r="AG1085" s="1"/>
  <c r="Q1086"/>
  <c r="R1086"/>
  <c r="AF1086" s="1"/>
  <c r="AG1086" s="1"/>
  <c r="Q1087"/>
  <c r="R1087"/>
  <c r="AF1087" s="1"/>
  <c r="AG1087"/>
  <c r="Q1088"/>
  <c r="R1088"/>
  <c r="AF1088" s="1"/>
  <c r="AG1088" s="1"/>
  <c r="Q1089"/>
  <c r="R1089"/>
  <c r="AF1089" s="1"/>
  <c r="AG1089"/>
  <c r="Q1090"/>
  <c r="R1090"/>
  <c r="AF1090" s="1"/>
  <c r="AG1090" s="1"/>
  <c r="Q1091"/>
  <c r="R1091"/>
  <c r="AF1091" s="1"/>
  <c r="AG1091"/>
  <c r="Q1092"/>
  <c r="R1092"/>
  <c r="AF1092" s="1"/>
  <c r="AG1092" s="1"/>
  <c r="Q1093"/>
  <c r="R1093"/>
  <c r="AF1093" s="1"/>
  <c r="AG1093" s="1"/>
  <c r="Q1094"/>
  <c r="R1094"/>
  <c r="AF1094" s="1"/>
  <c r="AG1094" s="1"/>
  <c r="Q1095"/>
  <c r="R1095"/>
  <c r="AF1095" s="1"/>
  <c r="AG1095"/>
  <c r="Q1096"/>
  <c r="R1096"/>
  <c r="AF1096" s="1"/>
  <c r="AG1096" s="1"/>
  <c r="Q1097"/>
  <c r="R1097"/>
  <c r="AF1097" s="1"/>
  <c r="AG1097"/>
  <c r="Q1098"/>
  <c r="R1098"/>
  <c r="AF1098" s="1"/>
  <c r="AG1098" s="1"/>
  <c r="Q1099"/>
  <c r="R1099"/>
  <c r="AF1099" s="1"/>
  <c r="AG1099"/>
  <c r="Q1100"/>
  <c r="R1100"/>
  <c r="AF1100" s="1"/>
  <c r="AG1100" s="1"/>
  <c r="Q1101"/>
  <c r="R1101"/>
  <c r="AF1101" s="1"/>
  <c r="AG1101" s="1"/>
  <c r="Q1102"/>
  <c r="R1102"/>
  <c r="AF1102" s="1"/>
  <c r="AG1102" s="1"/>
  <c r="Q1103"/>
  <c r="R1103"/>
  <c r="AF1103" s="1"/>
  <c r="AG1103"/>
  <c r="Q1104"/>
  <c r="R1104"/>
  <c r="AF1104" s="1"/>
  <c r="AG1104" s="1"/>
  <c r="Q1105"/>
  <c r="R1105"/>
  <c r="AF1105" s="1"/>
  <c r="AG1105"/>
  <c r="Q1106"/>
  <c r="R1106"/>
  <c r="AF1106" s="1"/>
  <c r="AG1106" s="1"/>
  <c r="Q1107"/>
  <c r="R1107"/>
  <c r="AF1107" s="1"/>
  <c r="AG1107"/>
  <c r="Q1108"/>
  <c r="R1108"/>
  <c r="AF1108" s="1"/>
  <c r="AG1108" s="1"/>
  <c r="Q1109"/>
  <c r="R1109"/>
  <c r="AF1109" s="1"/>
  <c r="AG1109" s="1"/>
  <c r="Q1110"/>
  <c r="R1110"/>
  <c r="AF1110" s="1"/>
  <c r="AG1110" s="1"/>
  <c r="Q1111"/>
  <c r="R1111"/>
  <c r="AF1111" s="1"/>
  <c r="AG1111"/>
  <c r="Q1112"/>
  <c r="R1112"/>
  <c r="AF1112" s="1"/>
  <c r="AG1112" s="1"/>
  <c r="Q1113"/>
  <c r="R1113"/>
  <c r="AF1113" s="1"/>
  <c r="AG1113"/>
  <c r="Q1114"/>
  <c r="R1114"/>
  <c r="AF1114" s="1"/>
  <c r="AG1114" s="1"/>
  <c r="Q1115"/>
  <c r="R1115"/>
  <c r="AF1115" s="1"/>
  <c r="AG1115"/>
  <c r="Q1116"/>
  <c r="R1116"/>
  <c r="AF1116" s="1"/>
  <c r="AG1116" s="1"/>
  <c r="Q1117"/>
  <c r="R1117"/>
  <c r="AF1117" s="1"/>
  <c r="AG1117" s="1"/>
  <c r="Q1118"/>
  <c r="R1118"/>
  <c r="AF1118" s="1"/>
  <c r="AG1118" s="1"/>
  <c r="Q1119"/>
  <c r="R1119"/>
  <c r="AF1119" s="1"/>
  <c r="AG1119"/>
  <c r="Q1120"/>
  <c r="R1120"/>
  <c r="AF1120" s="1"/>
  <c r="AG1120" s="1"/>
  <c r="Q1121"/>
  <c r="R1121"/>
  <c r="AF1121" s="1"/>
  <c r="AG1121"/>
  <c r="Q1122"/>
  <c r="R1122"/>
  <c r="AF1122" s="1"/>
  <c r="AG1122" s="1"/>
  <c r="Q1123"/>
  <c r="R1123"/>
  <c r="AF1123" s="1"/>
  <c r="AG1123"/>
  <c r="Q1124"/>
  <c r="R1124"/>
  <c r="AF1124" s="1"/>
  <c r="AG1124" s="1"/>
  <c r="Q1125"/>
  <c r="R1125"/>
  <c r="AF1125" s="1"/>
  <c r="AG1125" s="1"/>
  <c r="Q1126"/>
  <c r="R1126"/>
  <c r="AF1126" s="1"/>
  <c r="AG1126" s="1"/>
  <c r="Q1127"/>
  <c r="R1127"/>
  <c r="AF1127" s="1"/>
  <c r="AG1127"/>
  <c r="Q1128"/>
  <c r="R1128"/>
  <c r="AF1128" s="1"/>
  <c r="AG1128" s="1"/>
  <c r="Q1129"/>
  <c r="R1129"/>
  <c r="AF1129" s="1"/>
  <c r="AG1129"/>
  <c r="Q1130"/>
  <c r="R1130"/>
  <c r="AF1130" s="1"/>
  <c r="AG1130" s="1"/>
  <c r="Q1131"/>
  <c r="R1131"/>
  <c r="AF1131" s="1"/>
  <c r="AG1131"/>
  <c r="Q1132"/>
  <c r="R1132"/>
  <c r="AF1132" s="1"/>
  <c r="AG1132" s="1"/>
  <c r="Q1133"/>
  <c r="R1133"/>
  <c r="AF1133" s="1"/>
  <c r="AG1133" s="1"/>
  <c r="Q1134"/>
  <c r="R1134"/>
  <c r="AF1134" s="1"/>
  <c r="AG1134" s="1"/>
  <c r="Q1135"/>
  <c r="R1135"/>
  <c r="AF1135" s="1"/>
  <c r="AG1135"/>
  <c r="Q1136"/>
  <c r="R1136"/>
  <c r="AF1136" s="1"/>
  <c r="AG1136" s="1"/>
  <c r="Q1137"/>
  <c r="R1137"/>
  <c r="AF1137" s="1"/>
  <c r="AG1137"/>
  <c r="Q1138"/>
  <c r="R1138"/>
  <c r="AF1138" s="1"/>
  <c r="AG1138" s="1"/>
  <c r="Q1139"/>
  <c r="R1139"/>
  <c r="AF1139" s="1"/>
  <c r="AG1139"/>
  <c r="Q1140"/>
  <c r="R1140"/>
  <c r="AF1140" s="1"/>
  <c r="AG1140" s="1"/>
  <c r="Q1141"/>
  <c r="R1141"/>
  <c r="AF1141" s="1"/>
  <c r="AG1141" s="1"/>
  <c r="Q1142"/>
  <c r="R1142"/>
  <c r="AF1142" s="1"/>
  <c r="AG1142" s="1"/>
  <c r="Q1143"/>
  <c r="R1143"/>
  <c r="AF1143" s="1"/>
  <c r="AG1143"/>
  <c r="Q1144"/>
  <c r="R1144"/>
  <c r="AF1144" s="1"/>
  <c r="AG1144" s="1"/>
  <c r="Q1145"/>
  <c r="R1145"/>
  <c r="AF1145" s="1"/>
  <c r="AG1145"/>
  <c r="Q1146"/>
  <c r="R1146"/>
  <c r="AF1146" s="1"/>
  <c r="AG1146" s="1"/>
  <c r="Q1147"/>
  <c r="R1147"/>
  <c r="AF1147" s="1"/>
  <c r="AG1147"/>
  <c r="Q1148"/>
  <c r="R1148"/>
  <c r="AF1148" s="1"/>
  <c r="AG1148" s="1"/>
  <c r="Q1149"/>
  <c r="R1149"/>
  <c r="AF1149" s="1"/>
  <c r="AG1149" s="1"/>
  <c r="Q1150"/>
  <c r="R1150"/>
  <c r="AF1150" s="1"/>
  <c r="AG1150" s="1"/>
  <c r="Q1151"/>
  <c r="R1151"/>
  <c r="AF1151" s="1"/>
  <c r="AG1151"/>
  <c r="Q1152"/>
  <c r="R1152"/>
  <c r="AF1152" s="1"/>
  <c r="AG1152" s="1"/>
  <c r="Q1153"/>
  <c r="R1153"/>
  <c r="AF1153" s="1"/>
  <c r="AG1153"/>
  <c r="Q1154"/>
  <c r="R1154"/>
  <c r="AF1154" s="1"/>
  <c r="AG1154" s="1"/>
  <c r="Q1155"/>
  <c r="R1155"/>
  <c r="AF1155" s="1"/>
  <c r="AG1155"/>
  <c r="Q1156"/>
  <c r="R1156"/>
  <c r="AF1156" s="1"/>
  <c r="AG1156" s="1"/>
  <c r="Q1157"/>
  <c r="R1157"/>
  <c r="AF1157" s="1"/>
  <c r="AG1157" s="1"/>
  <c r="Q1158"/>
  <c r="R1158"/>
  <c r="AF1158" s="1"/>
  <c r="AG1158" s="1"/>
  <c r="Q1159"/>
  <c r="R1159"/>
  <c r="AF1159" s="1"/>
  <c r="AG1159"/>
  <c r="Q1160"/>
  <c r="R1160"/>
  <c r="AF1160" s="1"/>
  <c r="AG1160" s="1"/>
  <c r="Q1161"/>
  <c r="R1161"/>
  <c r="AF1161" s="1"/>
  <c r="AG1161"/>
  <c r="Q1162"/>
  <c r="R1162"/>
  <c r="AF1162" s="1"/>
  <c r="AG1162" s="1"/>
  <c r="Q1163"/>
  <c r="R1163"/>
  <c r="AF1163" s="1"/>
  <c r="AG1163"/>
  <c r="Q1164"/>
  <c r="R1164"/>
  <c r="AF1164" s="1"/>
  <c r="AG1164" s="1"/>
  <c r="Q1165"/>
  <c r="R1165"/>
  <c r="AF1165" s="1"/>
  <c r="AG1165" s="1"/>
  <c r="Q1166"/>
  <c r="R1166"/>
  <c r="AF1166" s="1"/>
  <c r="AG1166" s="1"/>
  <c r="Q1167"/>
  <c r="R1167"/>
  <c r="AF1167" s="1"/>
  <c r="AG1167"/>
  <c r="Q1168"/>
  <c r="R1168"/>
  <c r="AF1168" s="1"/>
  <c r="AG1168" s="1"/>
  <c r="Q1169"/>
  <c r="R1169"/>
  <c r="AF1169" s="1"/>
  <c r="AG1169"/>
  <c r="Q1170"/>
  <c r="R1170"/>
  <c r="AF1170" s="1"/>
  <c r="AG1170" s="1"/>
  <c r="Q1171"/>
  <c r="R1171" s="1"/>
  <c r="AF1171" s="1"/>
  <c r="AG1171" s="1"/>
  <c r="Q1172"/>
  <c r="R1172"/>
  <c r="AF1172" s="1"/>
  <c r="AG1172" s="1"/>
  <c r="Q1173"/>
  <c r="R1173" s="1"/>
  <c r="AF1173" s="1"/>
  <c r="AG1173" s="1"/>
  <c r="Q1174"/>
  <c r="R1174"/>
  <c r="AF1174" s="1"/>
  <c r="AG1174" s="1"/>
  <c r="Q1175"/>
  <c r="R1175" s="1"/>
  <c r="AF1175" s="1"/>
  <c r="AG1175" s="1"/>
  <c r="Q1176"/>
  <c r="R1176"/>
  <c r="AF1176" s="1"/>
  <c r="AG1176" s="1"/>
  <c r="Q1177"/>
  <c r="R1177" s="1"/>
  <c r="AF1177" s="1"/>
  <c r="AG1177" s="1"/>
  <c r="Q1178"/>
  <c r="R1178"/>
  <c r="AF1178" s="1"/>
  <c r="AG1178" s="1"/>
  <c r="Q1179"/>
  <c r="R1179" s="1"/>
  <c r="AF1179" s="1"/>
  <c r="AG1179" s="1"/>
  <c r="Q1180"/>
  <c r="R1180"/>
  <c r="AF1180" s="1"/>
  <c r="AG1180" s="1"/>
  <c r="Q1181"/>
  <c r="R1181" s="1"/>
  <c r="AF1181" s="1"/>
  <c r="AG1181" s="1"/>
  <c r="Q1182"/>
  <c r="R1182"/>
  <c r="AF1182" s="1"/>
  <c r="AG1182" s="1"/>
  <c r="Q1183"/>
  <c r="R1183" s="1"/>
  <c r="AF1183" s="1"/>
  <c r="AG1183" s="1"/>
  <c r="Q1184"/>
  <c r="R1184"/>
  <c r="AF1184" s="1"/>
  <c r="AG1184" s="1"/>
  <c r="Q1185"/>
  <c r="R1185" s="1"/>
  <c r="AF1185" s="1"/>
  <c r="AG1185" s="1"/>
  <c r="Q1186"/>
  <c r="R1186"/>
  <c r="AF1186" s="1"/>
  <c r="AG1186" s="1"/>
  <c r="Q1187"/>
  <c r="R1187" s="1"/>
  <c r="AF1187" s="1"/>
  <c r="AG1187" s="1"/>
  <c r="Q1188"/>
  <c r="R1188"/>
  <c r="AF1188" s="1"/>
  <c r="AG1188" s="1"/>
  <c r="Q1189"/>
  <c r="R1189" s="1"/>
  <c r="AF1189" s="1"/>
  <c r="AG1189" s="1"/>
  <c r="Q1190"/>
  <c r="R1190"/>
  <c r="AF1190" s="1"/>
  <c r="AG1190" s="1"/>
  <c r="Q1191"/>
  <c r="R1191" s="1"/>
  <c r="AF1191" s="1"/>
  <c r="AG1191" s="1"/>
  <c r="Q1192"/>
  <c r="R1192"/>
  <c r="AF1192" s="1"/>
  <c r="AG1192" s="1"/>
  <c r="Q1193"/>
  <c r="R1193" s="1"/>
  <c r="AF1193" s="1"/>
  <c r="AG1193" s="1"/>
  <c r="Q1194"/>
  <c r="R1194"/>
  <c r="AF1194" s="1"/>
  <c r="AG1194" s="1"/>
  <c r="Q1195"/>
  <c r="R1195" s="1"/>
  <c r="AF1195" s="1"/>
  <c r="AG1195" s="1"/>
  <c r="Q1196"/>
  <c r="R1196"/>
  <c r="AF1196" s="1"/>
  <c r="AG1196" s="1"/>
  <c r="Q1197"/>
  <c r="R1197" s="1"/>
  <c r="AF1197" s="1"/>
  <c r="AG1197" s="1"/>
  <c r="Q1198"/>
  <c r="R1198"/>
  <c r="AF1198" s="1"/>
  <c r="AG1198" s="1"/>
  <c r="Q1199"/>
  <c r="R1199" s="1"/>
  <c r="AF1199" s="1"/>
  <c r="AG1199" s="1"/>
  <c r="Q1200"/>
  <c r="R1200"/>
  <c r="AF1200" s="1"/>
  <c r="AG1200" s="1"/>
  <c r="Q1201"/>
  <c r="R1201" s="1"/>
  <c r="AF1201" s="1"/>
  <c r="AG1201" s="1"/>
  <c r="Q1202"/>
  <c r="R1202"/>
  <c r="AF1202" s="1"/>
  <c r="AG1202" s="1"/>
  <c r="Q1203"/>
  <c r="R1203" s="1"/>
  <c r="AF1203" s="1"/>
  <c r="AG1203" s="1"/>
  <c r="Q1204"/>
  <c r="R1204"/>
  <c r="AF1204" s="1"/>
  <c r="AG1204" s="1"/>
  <c r="Q1205"/>
  <c r="R1205" s="1"/>
  <c r="AF1205" s="1"/>
  <c r="AG1205" s="1"/>
  <c r="Q1206"/>
  <c r="R1206"/>
  <c r="AF1206" s="1"/>
  <c r="AG1206" s="1"/>
  <c r="Q1207"/>
  <c r="R1207" s="1"/>
  <c r="AF1207" s="1"/>
  <c r="AG1207" s="1"/>
  <c r="Q1208"/>
  <c r="R1208"/>
  <c r="AF1208" s="1"/>
  <c r="AG1208" s="1"/>
  <c r="Q1209"/>
  <c r="R1209" s="1"/>
  <c r="AF1209" s="1"/>
  <c r="AG1209" s="1"/>
  <c r="Q1210"/>
  <c r="R1210"/>
  <c r="AF1210" s="1"/>
  <c r="AG1210" s="1"/>
  <c r="Q1211"/>
  <c r="R1211" s="1"/>
  <c r="AF1211" s="1"/>
  <c r="AG1211" s="1"/>
  <c r="Q1212"/>
  <c r="R1212"/>
  <c r="AF1212" s="1"/>
  <c r="AG1212" s="1"/>
  <c r="Q1213"/>
  <c r="R1213" s="1"/>
  <c r="AF1213" s="1"/>
  <c r="AG1213" s="1"/>
  <c r="Q1214"/>
  <c r="R1214"/>
  <c r="AF1214" s="1"/>
  <c r="AG1214" s="1"/>
  <c r="Q1215"/>
  <c r="R1215" s="1"/>
  <c r="AF1215" s="1"/>
  <c r="AG1215" s="1"/>
  <c r="Q1216"/>
  <c r="R1216"/>
  <c r="AF1216" s="1"/>
  <c r="AG1216" s="1"/>
  <c r="Q1217"/>
  <c r="R1217" s="1"/>
  <c r="AF1217" s="1"/>
  <c r="AG1217" s="1"/>
  <c r="Q1218"/>
  <c r="R1218"/>
  <c r="AF1218" s="1"/>
  <c r="AG1218" s="1"/>
  <c r="Q1219"/>
  <c r="R1219" s="1"/>
  <c r="AF1219" s="1"/>
  <c r="AG1219" s="1"/>
  <c r="Q1220"/>
  <c r="R1220"/>
  <c r="AF1220" s="1"/>
  <c r="AG1220" s="1"/>
  <c r="Q1221"/>
  <c r="R1221" s="1"/>
  <c r="AF1221" s="1"/>
  <c r="AG1221" s="1"/>
  <c r="Q1222"/>
  <c r="R1222"/>
  <c r="AF1222" s="1"/>
  <c r="AG1222" s="1"/>
  <c r="Q1223"/>
  <c r="R1223" s="1"/>
  <c r="AF1223" s="1"/>
  <c r="AG1223" s="1"/>
  <c r="Q1224"/>
  <c r="R1224"/>
  <c r="AF1224" s="1"/>
  <c r="AG1224" s="1"/>
  <c r="Q1225"/>
  <c r="R1225" s="1"/>
  <c r="AF1225" s="1"/>
  <c r="AG1225" s="1"/>
  <c r="Q1226"/>
  <c r="R1226"/>
  <c r="AF1226" s="1"/>
  <c r="AG1226" s="1"/>
  <c r="Q1227"/>
  <c r="R1227" s="1"/>
  <c r="AF1227" s="1"/>
  <c r="AG1227" s="1"/>
  <c r="Q1228"/>
  <c r="R1228"/>
  <c r="AF1228" s="1"/>
  <c r="AG1228" s="1"/>
  <c r="Q1229"/>
  <c r="R1229" s="1"/>
  <c r="AF1229" s="1"/>
  <c r="AG1229" s="1"/>
  <c r="Q1230"/>
  <c r="R1230"/>
  <c r="AF1230" s="1"/>
  <c r="AG1230" s="1"/>
  <c r="Q1231"/>
  <c r="R1231" s="1"/>
  <c r="AF1231" s="1"/>
  <c r="AG1231" s="1"/>
  <c r="Q1232"/>
  <c r="R1232"/>
  <c r="AF1232" s="1"/>
  <c r="AG1232" s="1"/>
  <c r="Q1233"/>
  <c r="R1233" s="1"/>
  <c r="AF1233" s="1"/>
  <c r="AG1233" s="1"/>
  <c r="Q1234"/>
  <c r="R1234"/>
  <c r="AF1234" s="1"/>
  <c r="AG1234" s="1"/>
  <c r="Q1235"/>
  <c r="R1235" s="1"/>
  <c r="AF1235" s="1"/>
  <c r="AG1235" s="1"/>
  <c r="Q1236"/>
  <c r="R1236"/>
  <c r="AF1236" s="1"/>
  <c r="AG1236" s="1"/>
  <c r="Q1237"/>
  <c r="R1237" s="1"/>
  <c r="AF1237" s="1"/>
  <c r="AG1237" s="1"/>
  <c r="Q1238"/>
  <c r="R1238"/>
  <c r="AF1238" s="1"/>
  <c r="AG1238" s="1"/>
  <c r="Q1239"/>
  <c r="R1239" s="1"/>
  <c r="AF1239" s="1"/>
  <c r="AG1239" s="1"/>
  <c r="Q1240"/>
  <c r="R1240"/>
  <c r="AF1240" s="1"/>
  <c r="AG1240" s="1"/>
  <c r="Q1241"/>
  <c r="R1241" s="1"/>
  <c r="AF1241" s="1"/>
  <c r="AG1241" s="1"/>
  <c r="Q1242"/>
  <c r="R1242"/>
  <c r="AF1242" s="1"/>
  <c r="AG1242" s="1"/>
  <c r="Q1243"/>
  <c r="R1243" s="1"/>
  <c r="AF1243" s="1"/>
  <c r="AG1243" s="1"/>
  <c r="Q1244"/>
  <c r="R1244"/>
  <c r="AF1244" s="1"/>
  <c r="AG1244" s="1"/>
  <c r="Q1245"/>
  <c r="R1245" s="1"/>
  <c r="AF1245" s="1"/>
  <c r="AG1245" s="1"/>
  <c r="Q1246"/>
  <c r="R1246"/>
  <c r="AF1246" s="1"/>
  <c r="AG1246" s="1"/>
  <c r="Q1247"/>
  <c r="R1247" s="1"/>
  <c r="AF1247" s="1"/>
  <c r="AG1247" s="1"/>
  <c r="Q1248"/>
  <c r="R1248"/>
  <c r="AF1248" s="1"/>
  <c r="AG1248" s="1"/>
  <c r="Q1249"/>
  <c r="R1249" s="1"/>
  <c r="AF1249" s="1"/>
  <c r="AG1249" s="1"/>
  <c r="Q1250"/>
  <c r="R1250"/>
  <c r="AF1250" s="1"/>
  <c r="AG1250" s="1"/>
  <c r="Q1251"/>
  <c r="R1251" s="1"/>
  <c r="AF1251" s="1"/>
  <c r="AG1251" s="1"/>
  <c r="Q1252"/>
  <c r="R1252"/>
  <c r="AF1252" s="1"/>
  <c r="AG1252" s="1"/>
  <c r="Q1253"/>
  <c r="R1253" s="1"/>
  <c r="AF1253" s="1"/>
  <c r="AG1253" s="1"/>
  <c r="Q1254"/>
  <c r="R1254"/>
  <c r="AF1254" s="1"/>
  <c r="AG1254" s="1"/>
  <c r="Q1255"/>
  <c r="R1255" s="1"/>
  <c r="AF1255" s="1"/>
  <c r="AG1255" s="1"/>
  <c r="Q1256"/>
  <c r="R1256"/>
  <c r="AF1256" s="1"/>
  <c r="AG1256" s="1"/>
  <c r="Q1257"/>
  <c r="R1257" s="1"/>
  <c r="AF1257" s="1"/>
  <c r="AG1257" s="1"/>
  <c r="Q1258"/>
  <c r="R1258"/>
  <c r="AF1258" s="1"/>
  <c r="AG1258" s="1"/>
  <c r="Q1259"/>
  <c r="R1259" s="1"/>
  <c r="AF1259" s="1"/>
  <c r="AG1259" s="1"/>
  <c r="Q1260"/>
  <c r="R1260"/>
  <c r="AF1260" s="1"/>
  <c r="AG1260" s="1"/>
  <c r="Q1261"/>
  <c r="R1261" s="1"/>
  <c r="AF1261" s="1"/>
  <c r="AG1261" s="1"/>
  <c r="Q1262"/>
  <c r="R1262"/>
  <c r="AF1262" s="1"/>
  <c r="AG1262" s="1"/>
  <c r="Q1263"/>
  <c r="R1263" s="1"/>
  <c r="AF1263" s="1"/>
  <c r="AG1263" s="1"/>
  <c r="Q1264"/>
  <c r="R1264"/>
  <c r="AF1264" s="1"/>
  <c r="AG1264" s="1"/>
  <c r="Q1265"/>
  <c r="R1265" s="1"/>
  <c r="AF1265" s="1"/>
  <c r="AG1265" s="1"/>
  <c r="Q1266"/>
  <c r="R1266"/>
  <c r="AF1266" s="1"/>
  <c r="AG1266" s="1"/>
  <c r="Q1267"/>
  <c r="R1267" s="1"/>
  <c r="AF1267" s="1"/>
  <c r="AG1267" s="1"/>
  <c r="Q1268"/>
  <c r="R1268"/>
  <c r="AF1268" s="1"/>
  <c r="AG1268" s="1"/>
  <c r="Q1269"/>
  <c r="R1269" s="1"/>
  <c r="AF1269" s="1"/>
  <c r="AG1269" s="1"/>
  <c r="Q1270"/>
  <c r="R1270"/>
  <c r="AF1270" s="1"/>
  <c r="AG1270" s="1"/>
  <c r="Q1271"/>
  <c r="R1271" s="1"/>
  <c r="AF1271" s="1"/>
  <c r="AG1271" s="1"/>
  <c r="Q1272"/>
  <c r="R1272"/>
  <c r="AF1272" s="1"/>
  <c r="AG1272" s="1"/>
  <c r="Q1273"/>
  <c r="R1273" s="1"/>
  <c r="AF1273" s="1"/>
  <c r="AG1273" s="1"/>
  <c r="Q1274"/>
  <c r="R1274"/>
  <c r="AF1274" s="1"/>
  <c r="AG1274" s="1"/>
  <c r="Q1275"/>
  <c r="R1275" s="1"/>
  <c r="AF1275" s="1"/>
  <c r="AG1275" s="1"/>
  <c r="Q1276"/>
  <c r="R1276"/>
  <c r="AF1276" s="1"/>
  <c r="AG1276" s="1"/>
  <c r="Q1277"/>
  <c r="R1277" s="1"/>
  <c r="AF1277" s="1"/>
  <c r="AG1277" s="1"/>
  <c r="Q1278"/>
  <c r="R1278"/>
  <c r="AF1278" s="1"/>
  <c r="AG1278" s="1"/>
  <c r="Q1279"/>
  <c r="R1279" s="1"/>
  <c r="AF1279" s="1"/>
  <c r="AG1279" s="1"/>
  <c r="Q1280"/>
  <c r="R1280"/>
  <c r="AF1280" s="1"/>
  <c r="AG1280" s="1"/>
  <c r="Q1281"/>
  <c r="R1281" s="1"/>
  <c r="AF1281" s="1"/>
  <c r="AG1281" s="1"/>
  <c r="Q1282"/>
  <c r="R1282"/>
  <c r="AF1282" s="1"/>
  <c r="AG1282" s="1"/>
  <c r="Q1283"/>
  <c r="R1283" s="1"/>
  <c r="AF1283" s="1"/>
  <c r="AG1283" s="1"/>
  <c r="Q1284"/>
  <c r="R1284"/>
  <c r="AF1284" s="1"/>
  <c r="AG1284" s="1"/>
  <c r="Q1285"/>
  <c r="R1285" s="1"/>
  <c r="AF1285" s="1"/>
  <c r="AG1285" s="1"/>
  <c r="Q1286"/>
  <c r="R1286"/>
  <c r="AF1286" s="1"/>
  <c r="AG1286" s="1"/>
  <c r="Q1287"/>
  <c r="R1287" s="1"/>
  <c r="AF1287" s="1"/>
  <c r="AG1287" s="1"/>
  <c r="Q1288"/>
  <c r="R1288"/>
  <c r="AF1288" s="1"/>
  <c r="AG1288" s="1"/>
  <c r="Q1289"/>
  <c r="R1289" s="1"/>
  <c r="AF1289" s="1"/>
  <c r="AG1289" s="1"/>
  <c r="Q1290"/>
  <c r="R1290"/>
  <c r="AF1290" s="1"/>
  <c r="AG1290" s="1"/>
  <c r="Q1291"/>
  <c r="R1291" s="1"/>
  <c r="AF1291" s="1"/>
  <c r="AG1291" s="1"/>
  <c r="Q1292"/>
  <c r="R1292"/>
  <c r="AF1292" s="1"/>
  <c r="AG1292" s="1"/>
  <c r="Q1293"/>
  <c r="R1293" s="1"/>
  <c r="AF1293" s="1"/>
  <c r="AG1293" s="1"/>
  <c r="Q1294"/>
  <c r="R1294"/>
  <c r="AF1294" s="1"/>
  <c r="AG1294" s="1"/>
  <c r="Q1295"/>
  <c r="R1295" s="1"/>
  <c r="AF1295" s="1"/>
  <c r="AG1295" s="1"/>
  <c r="Q1296"/>
  <c r="R1296"/>
  <c r="AF1296" s="1"/>
  <c r="AG1296" s="1"/>
  <c r="Q1297"/>
  <c r="R1297" s="1"/>
  <c r="AF1297" s="1"/>
  <c r="AG1297" s="1"/>
  <c r="Q1298"/>
  <c r="R1298"/>
  <c r="AF1298" s="1"/>
  <c r="AG1298" s="1"/>
  <c r="Q1299"/>
  <c r="R1299" s="1"/>
  <c r="AF1299" s="1"/>
  <c r="AG1299" s="1"/>
  <c r="Q1300"/>
  <c r="R1300"/>
  <c r="AF1300" s="1"/>
  <c r="AG1300" s="1"/>
  <c r="Q1301"/>
  <c r="R1301" s="1"/>
  <c r="AF1301" s="1"/>
  <c r="AG1301" s="1"/>
  <c r="Q1302"/>
  <c r="R1302"/>
  <c r="AF1302" s="1"/>
  <c r="AG1302" s="1"/>
  <c r="Q1303"/>
  <c r="R1303" s="1"/>
  <c r="AF1303" s="1"/>
  <c r="AG1303" s="1"/>
  <c r="Q1304"/>
  <c r="R1304"/>
  <c r="AF1304" s="1"/>
  <c r="AG1304" s="1"/>
  <c r="Q1305"/>
  <c r="R1305" s="1"/>
  <c r="AF1305" s="1"/>
  <c r="AG1305" s="1"/>
  <c r="Q1306"/>
  <c r="R1306"/>
  <c r="AF1306" s="1"/>
  <c r="AG1306" s="1"/>
  <c r="Q1307"/>
  <c r="R1307" s="1"/>
  <c r="AF1307" s="1"/>
  <c r="AG1307" s="1"/>
  <c r="Q1308"/>
  <c r="R1308"/>
  <c r="AF1308" s="1"/>
  <c r="AG1308" s="1"/>
  <c r="Q1309"/>
  <c r="R1309" s="1"/>
  <c r="AF1309" s="1"/>
  <c r="AG1309" s="1"/>
  <c r="Q1310"/>
  <c r="R1310"/>
  <c r="AF1310" s="1"/>
  <c r="AG1310" s="1"/>
  <c r="Q1311"/>
  <c r="R1311" s="1"/>
  <c r="AF1311" s="1"/>
  <c r="AG1311" s="1"/>
  <c r="Q1312"/>
  <c r="R1312"/>
  <c r="AF1312" s="1"/>
  <c r="AG1312" s="1"/>
  <c r="Q1313"/>
  <c r="R1313" s="1"/>
  <c r="AF1313" s="1"/>
  <c r="AG1313" s="1"/>
  <c r="Q1314"/>
  <c r="R1314"/>
  <c r="AF1314" s="1"/>
  <c r="AG1314" s="1"/>
  <c r="Q1315"/>
  <c r="R1315" s="1"/>
  <c r="AF1315" s="1"/>
  <c r="AG1315" s="1"/>
  <c r="Q1316"/>
  <c r="R1316"/>
  <c r="AF1316" s="1"/>
  <c r="AG1316" s="1"/>
  <c r="Q1317"/>
  <c r="R1317" s="1"/>
  <c r="AF1317" s="1"/>
  <c r="AG1317" s="1"/>
  <c r="Q1318"/>
  <c r="R1318"/>
  <c r="AF1318" s="1"/>
  <c r="AG1318" s="1"/>
  <c r="Q1319"/>
  <c r="R1319" s="1"/>
  <c r="AF1319" s="1"/>
  <c r="AG1319" s="1"/>
  <c r="Q1320"/>
  <c r="R1320"/>
  <c r="AF1320" s="1"/>
  <c r="AG1320" s="1"/>
  <c r="Q1321"/>
  <c r="R1321" s="1"/>
  <c r="AF1321" s="1"/>
  <c r="AG1321" s="1"/>
  <c r="Q1322"/>
  <c r="R1322"/>
  <c r="AF1322" s="1"/>
  <c r="AG1322" s="1"/>
  <c r="Q1323"/>
  <c r="R1323" s="1"/>
  <c r="AF1323" s="1"/>
  <c r="AG1323" s="1"/>
  <c r="Q1324"/>
  <c r="R1324"/>
  <c r="AF1324" s="1"/>
  <c r="AG1324" s="1"/>
  <c r="Q1325"/>
  <c r="R1325" s="1"/>
  <c r="AF1325" s="1"/>
  <c r="AG1325" s="1"/>
  <c r="Q1326"/>
  <c r="R1326"/>
  <c r="AF1326" s="1"/>
  <c r="AG1326" s="1"/>
  <c r="Q1327"/>
  <c r="R1327" s="1"/>
  <c r="AF1327" s="1"/>
  <c r="AG1327" s="1"/>
  <c r="Q1328"/>
  <c r="R1328"/>
  <c r="AF1328" s="1"/>
  <c r="AG1328" s="1"/>
  <c r="Q1329"/>
  <c r="R1329" s="1"/>
  <c r="AF1329" s="1"/>
  <c r="AG1329" s="1"/>
  <c r="Q1330"/>
  <c r="R1330"/>
  <c r="AF1330" s="1"/>
  <c r="AG1330" s="1"/>
  <c r="Q1331"/>
  <c r="R1331" s="1"/>
  <c r="AF1331" s="1"/>
  <c r="AG1331" s="1"/>
  <c r="Q1332"/>
  <c r="R1332"/>
  <c r="AF1332" s="1"/>
  <c r="AG1332" s="1"/>
  <c r="Q1333"/>
  <c r="R1333" s="1"/>
  <c r="AF1333" s="1"/>
  <c r="AG1333" s="1"/>
  <c r="Q1334"/>
  <c r="R1334"/>
  <c r="AF1334" s="1"/>
  <c r="AG1334" s="1"/>
  <c r="Q1335"/>
  <c r="R1335" s="1"/>
  <c r="AF1335" s="1"/>
  <c r="AG1335" s="1"/>
  <c r="Q1336"/>
  <c r="R1336"/>
  <c r="AF1336" s="1"/>
  <c r="AG1336" s="1"/>
  <c r="Q1337"/>
  <c r="R1337" s="1"/>
  <c r="AF1337" s="1"/>
  <c r="AG1337" s="1"/>
  <c r="Q1338"/>
  <c r="R1338"/>
  <c r="AF1338" s="1"/>
  <c r="AG1338" s="1"/>
  <c r="Q1339"/>
  <c r="R1339" s="1"/>
  <c r="AF1339" s="1"/>
  <c r="AG1339" s="1"/>
  <c r="Q1340"/>
  <c r="R1340"/>
  <c r="AF1340" s="1"/>
  <c r="AG1340" s="1"/>
  <c r="Q1341"/>
  <c r="R1341" s="1"/>
  <c r="AF1341" s="1"/>
  <c r="AG1341" s="1"/>
  <c r="Q1342"/>
  <c r="R1342"/>
  <c r="AF1342" s="1"/>
  <c r="AG1342" s="1"/>
  <c r="Q1343"/>
  <c r="R1343" s="1"/>
  <c r="AF1343" s="1"/>
  <c r="AG1343" s="1"/>
  <c r="Q1344"/>
  <c r="R1344"/>
  <c r="AF1344" s="1"/>
  <c r="AG1344" s="1"/>
  <c r="Q1345"/>
  <c r="R1345" s="1"/>
  <c r="AF1345" s="1"/>
  <c r="AG1345" s="1"/>
  <c r="Q1346"/>
  <c r="R1346"/>
  <c r="AF1346" s="1"/>
  <c r="AG1346" s="1"/>
  <c r="Q1347"/>
  <c r="R1347" s="1"/>
  <c r="AF1347" s="1"/>
  <c r="AG1347" s="1"/>
  <c r="Q1348"/>
  <c r="R1348"/>
  <c r="AF1348" s="1"/>
  <c r="AG1348" s="1"/>
  <c r="Q1349"/>
  <c r="R1349" s="1"/>
  <c r="AF1349" s="1"/>
  <c r="AG1349" s="1"/>
  <c r="Q1350"/>
  <c r="R1350"/>
  <c r="AF1350" s="1"/>
  <c r="AG1350" s="1"/>
  <c r="Q1351"/>
  <c r="R1351" s="1"/>
  <c r="AF1351" s="1"/>
  <c r="AG1351" s="1"/>
  <c r="Q1352"/>
  <c r="R1352"/>
  <c r="AF1352" s="1"/>
  <c r="AG1352" s="1"/>
  <c r="Q1353"/>
  <c r="R1353" s="1"/>
  <c r="AF1353" s="1"/>
  <c r="AG1353" s="1"/>
  <c r="Q1354"/>
  <c r="R1354"/>
  <c r="AF1354" s="1"/>
  <c r="AG1354" s="1"/>
  <c r="Q1355"/>
  <c r="R1355" s="1"/>
  <c r="AF1355" s="1"/>
  <c r="AG1355" s="1"/>
  <c r="Q1356"/>
  <c r="R1356"/>
  <c r="AF1356" s="1"/>
  <c r="AG1356" s="1"/>
  <c r="Q1357"/>
  <c r="R1357" s="1"/>
  <c r="AF1357" s="1"/>
  <c r="AG1357" s="1"/>
  <c r="Q1358"/>
  <c r="R1358"/>
  <c r="AF1358" s="1"/>
  <c r="AG1358" s="1"/>
  <c r="Q1359"/>
  <c r="R1359" s="1"/>
  <c r="AF1359" s="1"/>
  <c r="AG1359" s="1"/>
  <c r="Q1360"/>
  <c r="R1360"/>
  <c r="AF1360" s="1"/>
  <c r="AG1360" s="1"/>
  <c r="Q1361"/>
  <c r="R1361" s="1"/>
  <c r="AF1361" s="1"/>
  <c r="AG1361" s="1"/>
  <c r="Q1362"/>
  <c r="R1362"/>
  <c r="AF1362" s="1"/>
  <c r="AG1362" s="1"/>
  <c r="Q1363"/>
  <c r="R1363" s="1"/>
  <c r="AF1363" s="1"/>
  <c r="AG1363" s="1"/>
  <c r="Q1364"/>
  <c r="R1364"/>
  <c r="AF1364" s="1"/>
  <c r="AG1364" s="1"/>
  <c r="Q1365"/>
  <c r="R1365" s="1"/>
  <c r="AF1365" s="1"/>
  <c r="AG1365" s="1"/>
  <c r="Q1366"/>
  <c r="R1366"/>
  <c r="AF1366" s="1"/>
  <c r="AG1366" s="1"/>
  <c r="Q1367"/>
  <c r="R1367" s="1"/>
  <c r="AF1367" s="1"/>
  <c r="AG1367" s="1"/>
  <c r="Q1368"/>
  <c r="R1368"/>
  <c r="AF1368" s="1"/>
  <c r="AG1368" s="1"/>
  <c r="Q1369"/>
  <c r="R1369" s="1"/>
  <c r="AF1369" s="1"/>
  <c r="AG1369" s="1"/>
  <c r="Q1370"/>
  <c r="R1370"/>
  <c r="AF1370" s="1"/>
  <c r="AG1370" s="1"/>
  <c r="Q1371"/>
  <c r="R1371" s="1"/>
  <c r="AF1371" s="1"/>
  <c r="AG1371" s="1"/>
  <c r="Q1372"/>
  <c r="R1372"/>
  <c r="AF1372" s="1"/>
  <c r="AG1372" s="1"/>
  <c r="Q1373"/>
  <c r="R1373" s="1"/>
  <c r="AF1373" s="1"/>
  <c r="AG1373" s="1"/>
  <c r="Q1374"/>
  <c r="R1374"/>
  <c r="AF1374" s="1"/>
  <c r="AG1374" s="1"/>
  <c r="Q1375"/>
  <c r="R1375" s="1"/>
  <c r="AF1375" s="1"/>
  <c r="AG1375" s="1"/>
  <c r="Q1376"/>
  <c r="R1376"/>
  <c r="AF1376" s="1"/>
  <c r="AG1376" s="1"/>
  <c r="Q1377"/>
  <c r="R1377" s="1"/>
  <c r="AF1377" s="1"/>
  <c r="AG1377" s="1"/>
  <c r="Q1378"/>
  <c r="R1378"/>
  <c r="AF1378" s="1"/>
  <c r="AG1378" s="1"/>
  <c r="Q1379"/>
  <c r="R1379" s="1"/>
  <c r="AF1379" s="1"/>
  <c r="AG1379" s="1"/>
  <c r="Q1380"/>
  <c r="R1380"/>
  <c r="AF1380" s="1"/>
  <c r="AG1380" s="1"/>
  <c r="Q1381"/>
  <c r="R1381" s="1"/>
  <c r="AF1381" s="1"/>
  <c r="AG1381" s="1"/>
  <c r="Q1382"/>
  <c r="R1382"/>
  <c r="AF1382" s="1"/>
  <c r="AG1382" s="1"/>
  <c r="Q1383"/>
  <c r="R1383" s="1"/>
  <c r="AF1383" s="1"/>
  <c r="AG1383" s="1"/>
  <c r="Q1384"/>
  <c r="R1384"/>
  <c r="AF1384" s="1"/>
  <c r="AG1384" s="1"/>
  <c r="Q1385"/>
  <c r="R1385" s="1"/>
  <c r="AF1385" s="1"/>
  <c r="AG1385" s="1"/>
  <c r="Q1386"/>
  <c r="R1386"/>
  <c r="AF1386" s="1"/>
  <c r="AG1386" s="1"/>
  <c r="Q1387"/>
  <c r="R1387" s="1"/>
  <c r="AF1387" s="1"/>
  <c r="AG1387" s="1"/>
  <c r="Q1388"/>
  <c r="R1388"/>
  <c r="AF1388" s="1"/>
  <c r="AG1388" s="1"/>
  <c r="Q1389"/>
  <c r="R1389" s="1"/>
  <c r="AF1389" s="1"/>
  <c r="AG1389" s="1"/>
  <c r="Q1390"/>
  <c r="R1390"/>
  <c r="AF1390" s="1"/>
  <c r="AG1390" s="1"/>
  <c r="Q1391"/>
  <c r="R1391" s="1"/>
  <c r="AF1391" s="1"/>
  <c r="AG1391" s="1"/>
  <c r="Q1392"/>
  <c r="R1392"/>
  <c r="AF1392" s="1"/>
  <c r="AG1392" s="1"/>
  <c r="Q1393"/>
  <c r="R1393" s="1"/>
  <c r="AF1393" s="1"/>
  <c r="AG1393" s="1"/>
  <c r="Q1394"/>
  <c r="R1394"/>
  <c r="AF1394" s="1"/>
  <c r="AG1394" s="1"/>
  <c r="Q1395"/>
  <c r="R1395" s="1"/>
  <c r="AF1395" s="1"/>
  <c r="AG1395" s="1"/>
  <c r="Q1396"/>
  <c r="R1396"/>
  <c r="AF1396" s="1"/>
  <c r="AG1396" s="1"/>
  <c r="Q1397"/>
  <c r="R1397" s="1"/>
  <c r="AF1397" s="1"/>
  <c r="AG1397" s="1"/>
  <c r="Q1398"/>
  <c r="R1398"/>
  <c r="AF1398" s="1"/>
  <c r="AG1398" s="1"/>
  <c r="Q1399"/>
  <c r="R1399" s="1"/>
  <c r="AF1399" s="1"/>
  <c r="AG1399" s="1"/>
  <c r="Q1400"/>
  <c r="R1400"/>
  <c r="AF1400" s="1"/>
  <c r="AG1400" s="1"/>
  <c r="Q1401"/>
  <c r="R1401" s="1"/>
  <c r="AF1401" s="1"/>
  <c r="AG1401" s="1"/>
  <c r="Q1402"/>
  <c r="R1402"/>
  <c r="AF1402" s="1"/>
  <c r="AG1402" s="1"/>
  <c r="Q1403"/>
  <c r="R1403" s="1"/>
  <c r="AF1403" s="1"/>
  <c r="AG1403" s="1"/>
  <c r="Q1404"/>
  <c r="R1404"/>
  <c r="AF1404" s="1"/>
  <c r="AG1404" s="1"/>
  <c r="Q1405"/>
  <c r="R1405" s="1"/>
  <c r="AF1405" s="1"/>
  <c r="AG1405" s="1"/>
  <c r="Q1406"/>
  <c r="R1406"/>
  <c r="AF1406" s="1"/>
  <c r="AG1406" s="1"/>
  <c r="Q1407"/>
  <c r="R1407" s="1"/>
  <c r="AF1407" s="1"/>
  <c r="AG1407" s="1"/>
  <c r="Q1408"/>
  <c r="R1408"/>
  <c r="AF1408" s="1"/>
  <c r="AG1408" s="1"/>
  <c r="Q1409"/>
  <c r="R1409" s="1"/>
  <c r="AF1409" s="1"/>
  <c r="AG1409" s="1"/>
  <c r="Q1410"/>
  <c r="R1410"/>
  <c r="AF1410" s="1"/>
  <c r="AG1410" s="1"/>
  <c r="Q1411"/>
  <c r="R1411" s="1"/>
  <c r="AF1411" s="1"/>
  <c r="AG1411" s="1"/>
  <c r="Q1412"/>
  <c r="R1412"/>
  <c r="AF1412" s="1"/>
  <c r="AG1412" s="1"/>
  <c r="Q1413"/>
  <c r="R1413" s="1"/>
  <c r="AF1413" s="1"/>
  <c r="AG1413" s="1"/>
  <c r="Q1414"/>
  <c r="R1414"/>
  <c r="AF1414" s="1"/>
  <c r="AG1414" s="1"/>
  <c r="Q1415"/>
  <c r="R1415" s="1"/>
  <c r="AF1415" s="1"/>
  <c r="AG1415" s="1"/>
  <c r="Q1416"/>
  <c r="R1416"/>
  <c r="AF1416" s="1"/>
  <c r="AG1416" s="1"/>
  <c r="Q1417"/>
  <c r="R1417" s="1"/>
  <c r="AF1417" s="1"/>
  <c r="AG1417" s="1"/>
  <c r="Q1418"/>
  <c r="R1418"/>
  <c r="AF1418" s="1"/>
  <c r="AG1418" s="1"/>
  <c r="Q1419"/>
  <c r="R1419" s="1"/>
  <c r="AF1419" s="1"/>
  <c r="AG1419" s="1"/>
  <c r="Q1420"/>
  <c r="R1420"/>
  <c r="AF1420" s="1"/>
  <c r="AG1420" s="1"/>
  <c r="Q1421"/>
  <c r="R1421" s="1"/>
  <c r="AF1421" s="1"/>
  <c r="AG1421" s="1"/>
  <c r="Q1422"/>
  <c r="R1422"/>
  <c r="AF1422" s="1"/>
  <c r="AG1422" s="1"/>
  <c r="Q1423"/>
  <c r="R1423" s="1"/>
  <c r="AF1423" s="1"/>
  <c r="AG1423" s="1"/>
  <c r="Q1424"/>
  <c r="R1424"/>
  <c r="AF1424" s="1"/>
  <c r="AG1424" s="1"/>
  <c r="Q1425"/>
  <c r="R1425" s="1"/>
  <c r="AF1425" s="1"/>
  <c r="AG1425" s="1"/>
  <c r="Q1426"/>
  <c r="R1426"/>
  <c r="AF1426" s="1"/>
  <c r="AG1426" s="1"/>
  <c r="Q1427"/>
  <c r="R1427" s="1"/>
  <c r="AF1427" s="1"/>
  <c r="AG1427" s="1"/>
  <c r="Q1428"/>
  <c r="R1428"/>
  <c r="AF1428" s="1"/>
  <c r="AG1428" s="1"/>
  <c r="Q1429"/>
  <c r="R1429" s="1"/>
  <c r="AF1429" s="1"/>
  <c r="AG1429" s="1"/>
  <c r="Q1430"/>
  <c r="R1430"/>
  <c r="AF1430" s="1"/>
  <c r="AG1430" s="1"/>
  <c r="Q1431"/>
  <c r="R1431" s="1"/>
  <c r="AF1431" s="1"/>
  <c r="AG1431" s="1"/>
  <c r="Q1432"/>
  <c r="R1432"/>
  <c r="AF1432" s="1"/>
  <c r="AG1432" s="1"/>
  <c r="Q1433"/>
  <c r="R1433" s="1"/>
  <c r="AF1433" s="1"/>
  <c r="AG1433" s="1"/>
  <c r="Q1434"/>
  <c r="R1434"/>
  <c r="AF1434" s="1"/>
  <c r="AG1434" s="1"/>
  <c r="Q1435"/>
  <c r="R1435" s="1"/>
  <c r="AF1435" s="1"/>
  <c r="AG1435" s="1"/>
  <c r="Q1436"/>
  <c r="R1436"/>
  <c r="AF1436" s="1"/>
  <c r="AG1436" s="1"/>
  <c r="Q1437"/>
  <c r="R1437" s="1"/>
  <c r="AF1437" s="1"/>
  <c r="AG1437" s="1"/>
  <c r="Q1438"/>
  <c r="R1438"/>
  <c r="AF1438" s="1"/>
  <c r="AG1438" s="1"/>
  <c r="Q1439"/>
  <c r="R1439" s="1"/>
  <c r="AF1439" s="1"/>
  <c r="AG1439" s="1"/>
  <c r="Q1440"/>
  <c r="R1440"/>
  <c r="AF1440" s="1"/>
  <c r="AG1440" s="1"/>
  <c r="Q1441"/>
  <c r="R1441" s="1"/>
  <c r="AF1441" s="1"/>
  <c r="AG1441" s="1"/>
  <c r="Q1442"/>
  <c r="R1442"/>
  <c r="AF1442" s="1"/>
  <c r="AG1442" s="1"/>
  <c r="Q1443"/>
  <c r="R1443" s="1"/>
  <c r="AF1443" s="1"/>
  <c r="AG1443" s="1"/>
  <c r="Q1444"/>
  <c r="R1444"/>
  <c r="AF1444" s="1"/>
  <c r="AG1444" s="1"/>
  <c r="Q1445"/>
  <c r="R1445" s="1"/>
  <c r="AF1445" s="1"/>
  <c r="AG1445" s="1"/>
  <c r="Q1446"/>
  <c r="R1446"/>
  <c r="AF1446" s="1"/>
  <c r="AG1446" s="1"/>
  <c r="Q1447"/>
  <c r="R1447" s="1"/>
  <c r="AF1447" s="1"/>
  <c r="AG1447" s="1"/>
  <c r="Q1448"/>
  <c r="R1448"/>
  <c r="AF1448" s="1"/>
  <c r="AG1448" s="1"/>
  <c r="Q1449"/>
  <c r="R1449" s="1"/>
  <c r="AF1449" s="1"/>
  <c r="AG1449" s="1"/>
  <c r="Q1450"/>
  <c r="R1450"/>
  <c r="AF1450" s="1"/>
  <c r="AG1450" s="1"/>
  <c r="Q1451"/>
  <c r="R1451" s="1"/>
  <c r="AF1451" s="1"/>
  <c r="AG1451" s="1"/>
  <c r="Q1452"/>
  <c r="R1452"/>
  <c r="AF1452" s="1"/>
  <c r="AG1452" s="1"/>
  <c r="Q1453"/>
  <c r="R1453" s="1"/>
  <c r="AF1453" s="1"/>
  <c r="AG1453" s="1"/>
  <c r="Q1454"/>
  <c r="R1454"/>
  <c r="AF1454" s="1"/>
  <c r="AG1454" s="1"/>
  <c r="Q1455"/>
  <c r="R1455" s="1"/>
  <c r="AF1455" s="1"/>
  <c r="AG1455" s="1"/>
  <c r="Q1456"/>
  <c r="R1456"/>
  <c r="AF1456" s="1"/>
  <c r="AG1456" s="1"/>
  <c r="Q1457"/>
  <c r="R1457" s="1"/>
  <c r="AF1457" s="1"/>
  <c r="AG1457" s="1"/>
  <c r="Q1458"/>
  <c r="R1458"/>
  <c r="AF1458" s="1"/>
  <c r="AG1458" s="1"/>
  <c r="Q1459"/>
  <c r="R1459" s="1"/>
  <c r="AF1459" s="1"/>
  <c r="AG1459" s="1"/>
  <c r="Q1460"/>
  <c r="R1460"/>
  <c r="AF1460" s="1"/>
  <c r="AG1460" s="1"/>
  <c r="Q1461"/>
  <c r="R1461" s="1"/>
  <c r="AF1461" s="1"/>
  <c r="AG1461" s="1"/>
  <c r="Q1462"/>
  <c r="R1462"/>
  <c r="AF1462" s="1"/>
  <c r="AG1462" s="1"/>
  <c r="Q1463"/>
  <c r="R1463" s="1"/>
  <c r="AF1463" s="1"/>
  <c r="AG1463" s="1"/>
  <c r="Q1464"/>
  <c r="R1464"/>
  <c r="AF1464" s="1"/>
  <c r="AG1464" s="1"/>
  <c r="Q1465"/>
  <c r="R1465" s="1"/>
  <c r="AF1465" s="1"/>
  <c r="AG1465" s="1"/>
  <c r="Q1466"/>
  <c r="R1466"/>
  <c r="AF1466" s="1"/>
  <c r="AG1466" s="1"/>
  <c r="Q1467"/>
  <c r="R1467" s="1"/>
  <c r="AF1467" s="1"/>
  <c r="AG1467" s="1"/>
  <c r="Q1468"/>
  <c r="R1468"/>
  <c r="AF1468" s="1"/>
  <c r="AG1468" s="1"/>
  <c r="Q1469"/>
  <c r="R1469" s="1"/>
  <c r="AF1469" s="1"/>
  <c r="AG1469" s="1"/>
  <c r="Q1470"/>
  <c r="R1470"/>
  <c r="AF1470" s="1"/>
  <c r="AG1470" s="1"/>
  <c r="Q1471"/>
  <c r="R1471" s="1"/>
  <c r="AF1471" s="1"/>
  <c r="AG1471" s="1"/>
  <c r="Q1472"/>
  <c r="R1472"/>
  <c r="AF1472" s="1"/>
  <c r="AG1472" s="1"/>
  <c r="Q1473"/>
  <c r="R1473" s="1"/>
  <c r="AF1473" s="1"/>
  <c r="AG1473" s="1"/>
  <c r="Q1474"/>
  <c r="R1474"/>
  <c r="AF1474" s="1"/>
  <c r="AG1474" s="1"/>
  <c r="Q1475"/>
  <c r="R1475" s="1"/>
  <c r="AF1475" s="1"/>
  <c r="AG1475" s="1"/>
  <c r="Q1476"/>
  <c r="R1476"/>
  <c r="AF1476" s="1"/>
  <c r="AG1476" s="1"/>
  <c r="Q1477"/>
  <c r="R1477" s="1"/>
  <c r="AF1477" s="1"/>
  <c r="AG1477" s="1"/>
  <c r="Q1478"/>
  <c r="R1478"/>
  <c r="AF1478" s="1"/>
  <c r="AG1478" s="1"/>
  <c r="Q1479"/>
  <c r="R1479" s="1"/>
  <c r="AF1479" s="1"/>
  <c r="AG1479" s="1"/>
  <c r="Q1480"/>
  <c r="R1480"/>
  <c r="AF1480" s="1"/>
  <c r="AG1480" s="1"/>
  <c r="Q1481"/>
  <c r="R1481" s="1"/>
  <c r="AF1481" s="1"/>
  <c r="AG1481" s="1"/>
  <c r="Q1482"/>
  <c r="R1482"/>
  <c r="AF1482" s="1"/>
  <c r="AG1482" s="1"/>
  <c r="Q1483"/>
  <c r="R1483" s="1"/>
  <c r="AF1483" s="1"/>
  <c r="AG1483" s="1"/>
  <c r="Q1484"/>
  <c r="R1484"/>
  <c r="AF1484" s="1"/>
  <c r="AG1484" s="1"/>
  <c r="Q1485"/>
  <c r="R1485" s="1"/>
  <c r="AF1485" s="1"/>
  <c r="AG1485" s="1"/>
  <c r="Q1486"/>
  <c r="R1486"/>
  <c r="AF1486" s="1"/>
  <c r="AG1486" s="1"/>
  <c r="Q1487"/>
  <c r="R1487" s="1"/>
  <c r="AF1487" s="1"/>
  <c r="AG1487" s="1"/>
  <c r="Q1488"/>
  <c r="R1488"/>
  <c r="AF1488" s="1"/>
  <c r="AG1488" s="1"/>
  <c r="Q1489"/>
  <c r="R1489" s="1"/>
  <c r="AF1489" s="1"/>
  <c r="AG1489" s="1"/>
  <c r="Q1490"/>
  <c r="R1490"/>
  <c r="AF1490" s="1"/>
  <c r="AG1490" s="1"/>
  <c r="Q1491"/>
  <c r="R1491" s="1"/>
  <c r="AF1491" s="1"/>
  <c r="AG1491" s="1"/>
  <c r="Q1492"/>
  <c r="R1492"/>
  <c r="AF1492" s="1"/>
  <c r="AG1492" s="1"/>
  <c r="Q1493"/>
  <c r="R1493" s="1"/>
  <c r="AF1493" s="1"/>
  <c r="AG1493" s="1"/>
  <c r="Q1494"/>
  <c r="R1494"/>
  <c r="AF1494" s="1"/>
  <c r="AG1494" s="1"/>
  <c r="Q1495"/>
  <c r="R1495" s="1"/>
  <c r="AF1495" s="1"/>
  <c r="AG1495" s="1"/>
  <c r="Q1496"/>
  <c r="R1496"/>
  <c r="AF1496" s="1"/>
  <c r="AG1496" s="1"/>
  <c r="Q1497"/>
  <c r="R1497" s="1"/>
  <c r="AF1497" s="1"/>
  <c r="AG1497" s="1"/>
  <c r="Q1498"/>
  <c r="R1498"/>
  <c r="AF1498" s="1"/>
  <c r="AG1498" s="1"/>
  <c r="Q1499"/>
  <c r="R1499" s="1"/>
  <c r="AF1499" s="1"/>
  <c r="AG1499" s="1"/>
  <c r="Q1500"/>
  <c r="R1500"/>
  <c r="AF1500" s="1"/>
  <c r="AG1500" s="1"/>
  <c r="Q1501"/>
  <c r="R1501" s="1"/>
  <c r="AF1501" s="1"/>
  <c r="AG1501" s="1"/>
  <c r="Q1502"/>
  <c r="R1502"/>
  <c r="AF1502" s="1"/>
  <c r="AG1502" s="1"/>
  <c r="Q1503"/>
  <c r="R1503" s="1"/>
  <c r="AF1503" s="1"/>
  <c r="AG1503" s="1"/>
  <c r="Q1504"/>
  <c r="R1504"/>
  <c r="AF1504" s="1"/>
  <c r="AG1504" s="1"/>
  <c r="Q1505"/>
  <c r="R1505" s="1"/>
  <c r="AF1505" s="1"/>
  <c r="AG1505" s="1"/>
  <c r="Q1506"/>
  <c r="R1506"/>
  <c r="AF1506" s="1"/>
  <c r="AG1506" s="1"/>
  <c r="Q1507"/>
  <c r="R1507" s="1"/>
  <c r="AF1507" s="1"/>
  <c r="AG1507" s="1"/>
  <c r="Q1508"/>
  <c r="R1508"/>
  <c r="AF1508" s="1"/>
  <c r="AG1508" s="1"/>
  <c r="Q1509"/>
  <c r="R1509" s="1"/>
  <c r="AF1509" s="1"/>
  <c r="AG1509" s="1"/>
  <c r="Q1510"/>
  <c r="R1510"/>
  <c r="AF1510" s="1"/>
  <c r="AG1510" s="1"/>
  <c r="Q1511"/>
  <c r="R1511" s="1"/>
  <c r="AF1511" s="1"/>
  <c r="AG1511" s="1"/>
  <c r="Q1512"/>
  <c r="R1512"/>
  <c r="AF1512" s="1"/>
  <c r="AG1512" s="1"/>
  <c r="Q1513"/>
  <c r="R1513" s="1"/>
  <c r="AF1513" s="1"/>
  <c r="AG1513" s="1"/>
  <c r="Q1514"/>
  <c r="R1514"/>
  <c r="AF1514" s="1"/>
  <c r="AG1514" s="1"/>
  <c r="Q1515"/>
  <c r="R1515" s="1"/>
  <c r="AF1515" s="1"/>
  <c r="AG1515" s="1"/>
  <c r="Q1516"/>
  <c r="R1516"/>
  <c r="AF1516" s="1"/>
  <c r="AG1516" s="1"/>
  <c r="Q1517"/>
  <c r="R1517" s="1"/>
  <c r="AF1517" s="1"/>
  <c r="AG1517" s="1"/>
  <c r="Q1518"/>
  <c r="R1518"/>
  <c r="AF1518" s="1"/>
  <c r="AG1518" s="1"/>
  <c r="Q1519"/>
  <c r="R1519" s="1"/>
  <c r="AF1519" s="1"/>
  <c r="AG1519" s="1"/>
  <c r="Q1520"/>
  <c r="R1520"/>
  <c r="AF1520" s="1"/>
  <c r="AG1520" s="1"/>
  <c r="Q1521"/>
  <c r="R1521" s="1"/>
  <c r="AF1521" s="1"/>
  <c r="AG1521" s="1"/>
  <c r="Q1522"/>
  <c r="R1522"/>
  <c r="AF1522" s="1"/>
  <c r="AG1522" s="1"/>
  <c r="Q1523"/>
  <c r="R1523" s="1"/>
  <c r="AF1523" s="1"/>
  <c r="AG1523" s="1"/>
  <c r="Q1524"/>
  <c r="R1524"/>
  <c r="AF1524" s="1"/>
  <c r="AG1524" s="1"/>
  <c r="Q1525"/>
  <c r="R1525" s="1"/>
  <c r="AF1525" s="1"/>
  <c r="AG1525" s="1"/>
  <c r="Q1526"/>
  <c r="R1526"/>
  <c r="AF1526" s="1"/>
  <c r="AG1526" s="1"/>
  <c r="Q1527"/>
  <c r="R1527" s="1"/>
  <c r="AF1527" s="1"/>
  <c r="AG1527" s="1"/>
  <c r="Q1528"/>
  <c r="R1528"/>
  <c r="AF1528" s="1"/>
  <c r="AG1528" s="1"/>
  <c r="Q1529"/>
  <c r="R1529" s="1"/>
  <c r="AF1529" s="1"/>
  <c r="AG1529" s="1"/>
  <c r="Q1530"/>
  <c r="R1530"/>
  <c r="AF1530" s="1"/>
  <c r="AG1530" s="1"/>
  <c r="Q1531"/>
  <c r="R1531" s="1"/>
  <c r="AF1531" s="1"/>
  <c r="AG1531" s="1"/>
  <c r="Q1532"/>
  <c r="R1532"/>
  <c r="AF1532" s="1"/>
  <c r="AG1532" s="1"/>
  <c r="Q1533"/>
  <c r="R1533" s="1"/>
  <c r="AF1533" s="1"/>
  <c r="AG1533" s="1"/>
  <c r="Q1534"/>
  <c r="R1534"/>
  <c r="AF1534" s="1"/>
  <c r="AG1534" s="1"/>
  <c r="Q1535"/>
  <c r="R1535" s="1"/>
  <c r="AF1535" s="1"/>
  <c r="AG1535" s="1"/>
  <c r="Q1536"/>
  <c r="R1536"/>
  <c r="AF1536" s="1"/>
  <c r="AG1536" s="1"/>
  <c r="Q1537"/>
  <c r="R1537" s="1"/>
  <c r="AF1537" s="1"/>
  <c r="AG1537" s="1"/>
  <c r="Q1538"/>
  <c r="R1538"/>
  <c r="AF1538" s="1"/>
  <c r="AG1538" s="1"/>
  <c r="Q1539"/>
  <c r="R1539" s="1"/>
  <c r="AF1539" s="1"/>
  <c r="AG1539" s="1"/>
  <c r="Q1540"/>
  <c r="R1540"/>
  <c r="AF1540" s="1"/>
  <c r="AG1540" s="1"/>
  <c r="Q1541"/>
  <c r="R1541" s="1"/>
  <c r="AF1541" s="1"/>
  <c r="AG1541" s="1"/>
  <c r="Q1542"/>
  <c r="R1542"/>
  <c r="AF1542" s="1"/>
  <c r="AG1542" s="1"/>
  <c r="Q1543"/>
  <c r="R1543" s="1"/>
  <c r="AF1543" s="1"/>
  <c r="AG1543" s="1"/>
  <c r="Q1544"/>
  <c r="R1544"/>
  <c r="AF1544" s="1"/>
  <c r="AG1544" s="1"/>
  <c r="Q1545"/>
  <c r="R1545" s="1"/>
  <c r="AF1545" s="1"/>
  <c r="AG1545" s="1"/>
  <c r="Q1546"/>
  <c r="R1546"/>
  <c r="AF1546" s="1"/>
  <c r="AG1546" s="1"/>
  <c r="Q1547"/>
  <c r="R1547" s="1"/>
  <c r="AF1547" s="1"/>
  <c r="AG1547" s="1"/>
  <c r="Q1548"/>
  <c r="R1548"/>
  <c r="AF1548" s="1"/>
  <c r="AG1548" s="1"/>
  <c r="Q1549"/>
  <c r="R1549" s="1"/>
  <c r="AF1549" s="1"/>
  <c r="AG1549" s="1"/>
  <c r="Q1550"/>
  <c r="R1550"/>
  <c r="AF1550" s="1"/>
  <c r="AG1550" s="1"/>
  <c r="Q1551"/>
  <c r="R1551" s="1"/>
  <c r="AF1551" s="1"/>
  <c r="AG1551" s="1"/>
  <c r="Q1552"/>
  <c r="R1552"/>
  <c r="AF1552" s="1"/>
  <c r="AG1552" s="1"/>
  <c r="Q1553"/>
  <c r="R1553" s="1"/>
  <c r="AF1553" s="1"/>
  <c r="AG1553" s="1"/>
  <c r="Q1554"/>
  <c r="R1554"/>
  <c r="AF1554" s="1"/>
  <c r="AG1554" s="1"/>
  <c r="Q1555"/>
  <c r="R1555" s="1"/>
  <c r="AF1555" s="1"/>
  <c r="AG1555" s="1"/>
  <c r="Q1556"/>
  <c r="R1556"/>
  <c r="AF1556" s="1"/>
  <c r="AG1556" s="1"/>
  <c r="Q1557"/>
  <c r="R1557" s="1"/>
  <c r="AF1557" s="1"/>
  <c r="AG1557" s="1"/>
  <c r="Q1558"/>
  <c r="R1558"/>
  <c r="AF1558" s="1"/>
  <c r="AG1558" s="1"/>
  <c r="Q1559"/>
  <c r="R1559" s="1"/>
  <c r="AF1559" s="1"/>
  <c r="AG1559" s="1"/>
  <c r="Q1560"/>
  <c r="R1560"/>
  <c r="AF1560" s="1"/>
  <c r="AG1560" s="1"/>
  <c r="Q1561"/>
  <c r="R1561" s="1"/>
  <c r="AF1561" s="1"/>
  <c r="AG1561" s="1"/>
  <c r="Q1562"/>
  <c r="R1562"/>
  <c r="AF1562" s="1"/>
  <c r="AG1562" s="1"/>
  <c r="Q1563"/>
  <c r="R1563" s="1"/>
  <c r="AF1563" s="1"/>
  <c r="AG1563" s="1"/>
  <c r="Q1564"/>
  <c r="R1564"/>
  <c r="AF1564" s="1"/>
  <c r="AG1564" s="1"/>
  <c r="Q1565"/>
  <c r="R1565" s="1"/>
  <c r="AF1565" s="1"/>
  <c r="AG1565" s="1"/>
  <c r="Q1566"/>
  <c r="R1566"/>
  <c r="AF1566" s="1"/>
  <c r="AG1566" s="1"/>
  <c r="Q1567"/>
  <c r="R1567" s="1"/>
  <c r="AF1567" s="1"/>
  <c r="AG1567" s="1"/>
  <c r="Q1568"/>
  <c r="R1568"/>
  <c r="AF1568" s="1"/>
  <c r="AG1568" s="1"/>
  <c r="Q1569"/>
  <c r="R1569" s="1"/>
  <c r="AF1569" s="1"/>
  <c r="AG1569" s="1"/>
  <c r="Q1570"/>
  <c r="R1570"/>
  <c r="AF1570" s="1"/>
  <c r="AG1570" s="1"/>
  <c r="Q1571"/>
  <c r="R1571" s="1"/>
  <c r="AF1571" s="1"/>
  <c r="AG1571" s="1"/>
  <c r="Q1572"/>
  <c r="R1572"/>
  <c r="AF1572" s="1"/>
  <c r="AG1572" s="1"/>
  <c r="Q1573"/>
  <c r="R1573" s="1"/>
  <c r="AF1573" s="1"/>
  <c r="AG1573" s="1"/>
  <c r="Q1574"/>
  <c r="R1574"/>
  <c r="AF1574" s="1"/>
  <c r="AG1574" s="1"/>
  <c r="Q1575"/>
  <c r="R1575" s="1"/>
  <c r="AF1575" s="1"/>
  <c r="AG1575" s="1"/>
  <c r="Q1576"/>
  <c r="R1576"/>
  <c r="AF1576" s="1"/>
  <c r="AG1576" s="1"/>
  <c r="Q1577"/>
  <c r="R1577" s="1"/>
  <c r="AF1577" s="1"/>
  <c r="AG1577" s="1"/>
  <c r="Q1578"/>
  <c r="R1578"/>
  <c r="AF1578" s="1"/>
  <c r="AG1578" s="1"/>
  <c r="Q1579"/>
  <c r="R1579" s="1"/>
  <c r="AF1579" s="1"/>
  <c r="AG1579" s="1"/>
  <c r="Q1580"/>
  <c r="R1580"/>
  <c r="AF1580" s="1"/>
  <c r="AG1580" s="1"/>
  <c r="Q1581"/>
  <c r="R1581" s="1"/>
  <c r="AF1581" s="1"/>
  <c r="AG1581" s="1"/>
  <c r="Q1582"/>
  <c r="R1582"/>
  <c r="AF1582" s="1"/>
  <c r="AG1582" s="1"/>
  <c r="Q1583"/>
  <c r="R1583" s="1"/>
  <c r="AF1583" s="1"/>
  <c r="AG1583" s="1"/>
  <c r="Q1584"/>
  <c r="R1584"/>
  <c r="AF1584" s="1"/>
  <c r="AG1584" s="1"/>
  <c r="Q1585"/>
  <c r="R1585" s="1"/>
  <c r="AF1585" s="1"/>
  <c r="AG1585" s="1"/>
  <c r="Q1586"/>
  <c r="R1586"/>
  <c r="AF1586" s="1"/>
  <c r="AG1586" s="1"/>
  <c r="Q1587"/>
  <c r="R1587" s="1"/>
  <c r="AF1587" s="1"/>
  <c r="AG1587" s="1"/>
  <c r="Q1588"/>
  <c r="R1588"/>
  <c r="AF1588" s="1"/>
  <c r="AG1588" s="1"/>
  <c r="Q1589"/>
  <c r="R1589" s="1"/>
  <c r="AF1589" s="1"/>
  <c r="AG1589" s="1"/>
  <c r="Q1590"/>
  <c r="R1590"/>
  <c r="AF1590" s="1"/>
  <c r="AG1590" s="1"/>
  <c r="Q1591"/>
  <c r="R1591" s="1"/>
  <c r="AF1591" s="1"/>
  <c r="AG1591" s="1"/>
  <c r="Q1592"/>
  <c r="R1592"/>
  <c r="AF1592" s="1"/>
  <c r="AG1592" s="1"/>
  <c r="Q1593"/>
  <c r="R1593" s="1"/>
  <c r="AF1593" s="1"/>
  <c r="AG1593" s="1"/>
  <c r="Q1594"/>
  <c r="R1594"/>
  <c r="AF1594" s="1"/>
  <c r="AG1594" s="1"/>
  <c r="Q1595"/>
  <c r="R1595" s="1"/>
  <c r="AF1595" s="1"/>
  <c r="AG1595" s="1"/>
  <c r="Q1596"/>
  <c r="R1596"/>
  <c r="AF1596" s="1"/>
  <c r="AG1596" s="1"/>
  <c r="Q1597"/>
  <c r="R1597" s="1"/>
  <c r="AF1597" s="1"/>
  <c r="AG1597" s="1"/>
  <c r="Q1598"/>
  <c r="R1598"/>
  <c r="AF1598" s="1"/>
  <c r="AG1598" s="1"/>
  <c r="Q1599"/>
  <c r="R1599" s="1"/>
  <c r="AF1599" s="1"/>
  <c r="AG1599" s="1"/>
  <c r="Q1600"/>
  <c r="R1600"/>
  <c r="AF1600" s="1"/>
  <c r="AG1600" s="1"/>
  <c r="Q1601"/>
  <c r="R1601" s="1"/>
  <c r="AF1601" s="1"/>
  <c r="AG1601" s="1"/>
  <c r="Q1602"/>
  <c r="R1602"/>
  <c r="AF1602" s="1"/>
  <c r="AG1602" s="1"/>
  <c r="Q1603"/>
  <c r="R1603" s="1"/>
  <c r="AF1603" s="1"/>
  <c r="AG1603" s="1"/>
  <c r="Q1604"/>
  <c r="R1604"/>
  <c r="AF1604" s="1"/>
  <c r="AG1604" s="1"/>
  <c r="Q1605"/>
  <c r="R1605" s="1"/>
  <c r="AF1605" s="1"/>
  <c r="AG1605" s="1"/>
  <c r="Q1606"/>
  <c r="R1606"/>
  <c r="AF1606" s="1"/>
  <c r="AG1606" s="1"/>
  <c r="Q1607"/>
  <c r="R1607" s="1"/>
  <c r="AF1607" s="1"/>
  <c r="AG1607" s="1"/>
  <c r="Q1608"/>
  <c r="R1608"/>
  <c r="AF1608" s="1"/>
  <c r="AG1608" s="1"/>
  <c r="Q1609"/>
  <c r="R1609" s="1"/>
  <c r="AF1609" s="1"/>
  <c r="AG1609" s="1"/>
  <c r="Q1610"/>
  <c r="R1610"/>
  <c r="AF1610" s="1"/>
  <c r="AG1610" s="1"/>
  <c r="Q1611"/>
  <c r="R1611" s="1"/>
  <c r="AF1611" s="1"/>
  <c r="AG1611" s="1"/>
  <c r="Q1612"/>
  <c r="R1612"/>
  <c r="AF1612" s="1"/>
  <c r="AG1612" s="1"/>
  <c r="Q1613"/>
  <c r="R1613" s="1"/>
  <c r="AF1613" s="1"/>
  <c r="AG1613" s="1"/>
  <c r="Q1614"/>
  <c r="R1614"/>
  <c r="AF1614" s="1"/>
  <c r="AG1614" s="1"/>
  <c r="Q1615"/>
  <c r="R1615" s="1"/>
  <c r="AF1615" s="1"/>
  <c r="AG1615" s="1"/>
  <c r="Q1616"/>
  <c r="R1616"/>
  <c r="AF1616" s="1"/>
  <c r="AG1616" s="1"/>
  <c r="Q1617"/>
  <c r="R1617" s="1"/>
  <c r="AF1617" s="1"/>
  <c r="AG1617" s="1"/>
  <c r="Q1618"/>
  <c r="R1618"/>
  <c r="AF1618" s="1"/>
  <c r="AG1618" s="1"/>
  <c r="Q1619"/>
  <c r="R1619" s="1"/>
  <c r="AF1619" s="1"/>
  <c r="AG1619" s="1"/>
  <c r="Q1620"/>
  <c r="R1620"/>
  <c r="AF1620" s="1"/>
  <c r="AG1620" s="1"/>
  <c r="Q1621"/>
  <c r="R1621" s="1"/>
  <c r="AF1621" s="1"/>
  <c r="AG1621" s="1"/>
  <c r="Q1622"/>
  <c r="R1622"/>
  <c r="AF1622" s="1"/>
  <c r="AG1622" s="1"/>
  <c r="Q1623"/>
  <c r="R1623" s="1"/>
  <c r="AF1623" s="1"/>
  <c r="AG1623" s="1"/>
  <c r="Q1624"/>
  <c r="R1624"/>
  <c r="AF1624" s="1"/>
  <c r="AG1624" s="1"/>
  <c r="Q1625"/>
  <c r="R1625" s="1"/>
  <c r="AF1625" s="1"/>
  <c r="AG1625" s="1"/>
  <c r="Q1626"/>
  <c r="R1626"/>
  <c r="AF1626" s="1"/>
  <c r="AG1626" s="1"/>
  <c r="Q1627"/>
  <c r="R1627" s="1"/>
  <c r="AF1627" s="1"/>
  <c r="AG1627" s="1"/>
  <c r="Q1628"/>
  <c r="R1628"/>
  <c r="AF1628" s="1"/>
  <c r="AG1628" s="1"/>
  <c r="Q1629"/>
  <c r="R1629" s="1"/>
  <c r="AF1629" s="1"/>
  <c r="AG1629" s="1"/>
  <c r="Q1630"/>
  <c r="R1630"/>
  <c r="AF1630" s="1"/>
  <c r="AG1630" s="1"/>
  <c r="Q1631"/>
  <c r="R1631" s="1"/>
  <c r="AF1631" s="1"/>
  <c r="AG1631" s="1"/>
  <c r="Q1632"/>
  <c r="R1632"/>
  <c r="AF1632" s="1"/>
  <c r="AG1632" s="1"/>
  <c r="Q1633"/>
  <c r="R1633" s="1"/>
  <c r="AF1633" s="1"/>
  <c r="AG1633" s="1"/>
  <c r="Q1634"/>
  <c r="R1634"/>
  <c r="AF1634" s="1"/>
  <c r="AG1634" s="1"/>
  <c r="Q1635"/>
  <c r="R1635" s="1"/>
  <c r="AF1635" s="1"/>
  <c r="AG1635" s="1"/>
  <c r="Q1636"/>
  <c r="R1636"/>
  <c r="AF1636" s="1"/>
  <c r="AG1636" s="1"/>
  <c r="Q1637"/>
  <c r="R1637" s="1"/>
  <c r="AF1637" s="1"/>
  <c r="AG1637" s="1"/>
  <c r="Q1638"/>
  <c r="R1638"/>
  <c r="AF1638" s="1"/>
  <c r="AG1638" s="1"/>
  <c r="Q1639"/>
  <c r="R1639" s="1"/>
  <c r="AF1639" s="1"/>
  <c r="AG1639" s="1"/>
  <c r="Q1640"/>
  <c r="R1640"/>
  <c r="AF1640" s="1"/>
  <c r="AG1640" s="1"/>
  <c r="Q1641"/>
  <c r="R1641" s="1"/>
  <c r="AF1641" s="1"/>
  <c r="AG1641" s="1"/>
  <c r="Q1642"/>
  <c r="R1642"/>
  <c r="AF1642" s="1"/>
  <c r="AG1642" s="1"/>
  <c r="Q1643"/>
  <c r="R1643" s="1"/>
  <c r="AF1643" s="1"/>
  <c r="AG1643" s="1"/>
  <c r="Q1644"/>
  <c r="R1644"/>
  <c r="AF1644" s="1"/>
  <c r="AG1644" s="1"/>
  <c r="Q1645"/>
  <c r="R1645" s="1"/>
  <c r="AF1645" s="1"/>
  <c r="AG1645" s="1"/>
  <c r="Q1646"/>
  <c r="R1646"/>
  <c r="AF1646" s="1"/>
  <c r="AG1646" s="1"/>
  <c r="Q1647"/>
  <c r="R1647" s="1"/>
  <c r="AF1647" s="1"/>
  <c r="AG1647" s="1"/>
  <c r="Q1648"/>
  <c r="R1648"/>
  <c r="AF1648" s="1"/>
  <c r="AG1648" s="1"/>
  <c r="Q1649"/>
  <c r="R1649" s="1"/>
  <c r="AF1649" s="1"/>
  <c r="AG1649" s="1"/>
  <c r="Q1650"/>
  <c r="R1650"/>
  <c r="AF1650" s="1"/>
  <c r="AG1650" s="1"/>
  <c r="Q1651"/>
  <c r="R1651" s="1"/>
  <c r="AF1651" s="1"/>
  <c r="AG1651" s="1"/>
  <c r="Q1652"/>
  <c r="R1652"/>
  <c r="AF1652" s="1"/>
  <c r="AG1652" s="1"/>
  <c r="Q1653"/>
  <c r="R1653" s="1"/>
  <c r="AF1653" s="1"/>
  <c r="AG1653" s="1"/>
  <c r="Q1654"/>
  <c r="R1654"/>
  <c r="AF1654" s="1"/>
  <c r="AG1654" s="1"/>
  <c r="Q1655"/>
  <c r="R1655" s="1"/>
  <c r="AF1655" s="1"/>
  <c r="AG1655" s="1"/>
  <c r="Q1656"/>
  <c r="R1656"/>
  <c r="AF1656" s="1"/>
  <c r="AG1656" s="1"/>
  <c r="Q1657"/>
  <c r="R1657" s="1"/>
  <c r="AF1657" s="1"/>
  <c r="AG1657" s="1"/>
  <c r="Q1658"/>
  <c r="R1658"/>
  <c r="AF1658" s="1"/>
  <c r="AG1658" s="1"/>
  <c r="Q1659"/>
  <c r="R1659" s="1"/>
  <c r="AF1659" s="1"/>
  <c r="AG1659" s="1"/>
  <c r="Q1660"/>
  <c r="R1660"/>
  <c r="AF1660" s="1"/>
  <c r="AG1660" s="1"/>
  <c r="Q1661"/>
  <c r="R1661" s="1"/>
  <c r="AF1661" s="1"/>
  <c r="AG1661" s="1"/>
  <c r="Q1662"/>
  <c r="R1662"/>
  <c r="AF1662" s="1"/>
  <c r="AG1662" s="1"/>
  <c r="Q1663"/>
  <c r="R1663" s="1"/>
  <c r="AF1663" s="1"/>
  <c r="AG1663" s="1"/>
  <c r="Q1664"/>
  <c r="R1664"/>
  <c r="AF1664" s="1"/>
  <c r="AG1664" s="1"/>
  <c r="Q1665"/>
  <c r="R1665" s="1"/>
  <c r="AF1665" s="1"/>
  <c r="AG1665" s="1"/>
  <c r="Q1666"/>
  <c r="R1666"/>
  <c r="AF1666" s="1"/>
  <c r="AG1666" s="1"/>
  <c r="Q1667"/>
  <c r="R1667" s="1"/>
  <c r="AF1667" s="1"/>
  <c r="AG1667" s="1"/>
  <c r="Q1668"/>
  <c r="R1668"/>
  <c r="AF1668" s="1"/>
  <c r="AG1668" s="1"/>
  <c r="Q1669"/>
  <c r="R1669" s="1"/>
  <c r="AF1669" s="1"/>
  <c r="AG1669" s="1"/>
  <c r="Q1670"/>
  <c r="R1670"/>
  <c r="AF1670" s="1"/>
  <c r="AG1670" s="1"/>
  <c r="Q1671"/>
  <c r="R1671" s="1"/>
  <c r="AF1671" s="1"/>
  <c r="AG1671" s="1"/>
  <c r="Q1672"/>
  <c r="R1672"/>
  <c r="AF1672" s="1"/>
  <c r="AG1672" s="1"/>
  <c r="Q1673"/>
  <c r="R1673" s="1"/>
  <c r="AF1673" s="1"/>
  <c r="AG1673" s="1"/>
  <c r="Q1674"/>
  <c r="R1674" s="1"/>
  <c r="AF1674" s="1"/>
  <c r="AG1674" s="1"/>
  <c r="Q1675"/>
  <c r="R1675" s="1"/>
  <c r="AF1675" s="1"/>
  <c r="AG1675" s="1"/>
  <c r="Q1676"/>
  <c r="R1676" s="1"/>
  <c r="AF1676" s="1"/>
  <c r="AG1676" s="1"/>
  <c r="Q1677"/>
  <c r="R1677" s="1"/>
  <c r="AF1677" s="1"/>
  <c r="AG1677" s="1"/>
  <c r="Q1678"/>
  <c r="R1678" s="1"/>
  <c r="AF1678" s="1"/>
  <c r="AG1678" s="1"/>
  <c r="Q1679"/>
  <c r="R1679" s="1"/>
  <c r="AF1679" s="1"/>
  <c r="AG1679" s="1"/>
  <c r="Q1680"/>
  <c r="R1680" s="1"/>
  <c r="AF1680" s="1"/>
  <c r="AG1680" s="1"/>
  <c r="Q1681"/>
  <c r="R1681" s="1"/>
  <c r="AF1681" s="1"/>
  <c r="AG1681" s="1"/>
  <c r="Q1682"/>
  <c r="R1682" s="1"/>
  <c r="AF1682" s="1"/>
  <c r="AG1682" s="1"/>
  <c r="Q1683"/>
  <c r="R1683" s="1"/>
  <c r="AF1683" s="1"/>
  <c r="AG1683" s="1"/>
  <c r="Q1684"/>
  <c r="R1684" s="1"/>
  <c r="AF1684" s="1"/>
  <c r="AG1684" s="1"/>
  <c r="Q1685"/>
  <c r="R1685" s="1"/>
  <c r="AF1685" s="1"/>
  <c r="AG1685" s="1"/>
  <c r="Q1686"/>
  <c r="R1686" s="1"/>
  <c r="AF1686" s="1"/>
  <c r="AG1686" s="1"/>
  <c r="Q1687"/>
  <c r="R1687" s="1"/>
  <c r="AF1687" s="1"/>
  <c r="AG1687" s="1"/>
  <c r="Q1688"/>
  <c r="R1688" s="1"/>
  <c r="AF1688" s="1"/>
  <c r="AG1688" s="1"/>
  <c r="Q1689"/>
  <c r="R1689" s="1"/>
  <c r="AF1689" s="1"/>
  <c r="AG1689" s="1"/>
  <c r="Q1690"/>
  <c r="R1690" s="1"/>
  <c r="AF1690" s="1"/>
  <c r="AG1690" s="1"/>
  <c r="Q1691"/>
  <c r="R1691" s="1"/>
  <c r="AF1691" s="1"/>
  <c r="AG1691" s="1"/>
  <c r="Q1692"/>
  <c r="R1692" s="1"/>
  <c r="AF1692" s="1"/>
  <c r="AG1692" s="1"/>
  <c r="Q1693"/>
  <c r="R1693" s="1"/>
  <c r="AF1693" s="1"/>
  <c r="AG1693" s="1"/>
  <c r="Q1694"/>
  <c r="R1694" s="1"/>
  <c r="AF1694" s="1"/>
  <c r="AG1694" s="1"/>
  <c r="Q1695"/>
  <c r="R1695" s="1"/>
  <c r="AF1695" s="1"/>
  <c r="AG1695" s="1"/>
  <c r="Q1696"/>
  <c r="R1696" s="1"/>
  <c r="AF1696" s="1"/>
  <c r="AG1696" s="1"/>
  <c r="Q1697"/>
  <c r="R1697" s="1"/>
  <c r="AF1697" s="1"/>
  <c r="AG1697" s="1"/>
  <c r="Q1698"/>
  <c r="R1698" s="1"/>
  <c r="AF1698" s="1"/>
  <c r="AG1698" s="1"/>
  <c r="Q1699"/>
  <c r="R1699" s="1"/>
  <c r="AF1699" s="1"/>
  <c r="AG1699" s="1"/>
  <c r="Q1700"/>
  <c r="R1700" s="1"/>
  <c r="AF1700" s="1"/>
  <c r="AG1700" s="1"/>
  <c r="Q1701"/>
  <c r="R1701" s="1"/>
  <c r="AF1701" s="1"/>
  <c r="AG1701" s="1"/>
  <c r="Q1702"/>
  <c r="R1702" s="1"/>
  <c r="AF1702" s="1"/>
  <c r="AG1702" s="1"/>
  <c r="Q1703"/>
  <c r="R1703" s="1"/>
  <c r="AF1703" s="1"/>
  <c r="AG1703" s="1"/>
  <c r="Q1704"/>
  <c r="R1704" s="1"/>
  <c r="AF1704" s="1"/>
  <c r="AG1704" s="1"/>
  <c r="Q1705"/>
  <c r="R1705" s="1"/>
  <c r="AF1705" s="1"/>
  <c r="AG1705" s="1"/>
  <c r="Q1706"/>
  <c r="R1706" s="1"/>
  <c r="AF1706" s="1"/>
  <c r="AG1706" s="1"/>
  <c r="Q1707"/>
  <c r="R1707" s="1"/>
  <c r="AF1707" s="1"/>
  <c r="AG1707" s="1"/>
  <c r="Q1708"/>
  <c r="R1708" s="1"/>
  <c r="AF1708" s="1"/>
  <c r="AG1708" s="1"/>
  <c r="Q1709"/>
  <c r="R1709" s="1"/>
  <c r="AF1709" s="1"/>
  <c r="AG1709" s="1"/>
  <c r="Q1710"/>
  <c r="R1710" s="1"/>
  <c r="AF1710" s="1"/>
  <c r="AG1710" s="1"/>
  <c r="Q1711"/>
  <c r="R1711" s="1"/>
  <c r="AF1711" s="1"/>
  <c r="AG1711" s="1"/>
  <c r="Q1712"/>
  <c r="R1712" s="1"/>
  <c r="AF1712" s="1"/>
  <c r="AG1712" s="1"/>
  <c r="Q1713"/>
  <c r="R1713" s="1"/>
  <c r="AF1713" s="1"/>
  <c r="AG1713" s="1"/>
  <c r="Q1714"/>
  <c r="R1714" s="1"/>
  <c r="AF1714" s="1"/>
  <c r="AG1714" s="1"/>
  <c r="Q1715"/>
  <c r="R1715" s="1"/>
  <c r="AF1715" s="1"/>
  <c r="AG1715" s="1"/>
  <c r="Q1716"/>
  <c r="R1716" s="1"/>
  <c r="AF1716" s="1"/>
  <c r="AG1716" s="1"/>
  <c r="Q1717"/>
  <c r="R1717" s="1"/>
  <c r="AF1717" s="1"/>
  <c r="AG1717" s="1"/>
  <c r="Q1718"/>
  <c r="R1718" s="1"/>
  <c r="AF1718" s="1"/>
  <c r="AG1718" s="1"/>
  <c r="Q1719"/>
  <c r="R1719" s="1"/>
  <c r="AF1719" s="1"/>
  <c r="AG1719" s="1"/>
  <c r="Q1720"/>
  <c r="R1720" s="1"/>
  <c r="AF1720" s="1"/>
  <c r="AG1720" s="1"/>
  <c r="Q1721"/>
  <c r="R1721" s="1"/>
  <c r="AF1721" s="1"/>
  <c r="AG1721" s="1"/>
  <c r="Q1722"/>
  <c r="R1722" s="1"/>
  <c r="AF1722" s="1"/>
  <c r="AG1722" s="1"/>
  <c r="Q1723"/>
  <c r="R1723" s="1"/>
  <c r="AF1723" s="1"/>
  <c r="AG1723" s="1"/>
  <c r="Q1724"/>
  <c r="R1724" s="1"/>
  <c r="AF1724" s="1"/>
  <c r="AG1724" s="1"/>
  <c r="Q1725"/>
  <c r="R1725" s="1"/>
  <c r="AF1725" s="1"/>
  <c r="AG1725" s="1"/>
  <c r="Q1726"/>
  <c r="R1726" s="1"/>
  <c r="AF1726" s="1"/>
  <c r="AG1726" s="1"/>
  <c r="Q1727"/>
  <c r="R1727" s="1"/>
  <c r="AF1727" s="1"/>
  <c r="AG1727" s="1"/>
  <c r="Q1728"/>
  <c r="R1728" s="1"/>
  <c r="AF1728" s="1"/>
  <c r="AG1728" s="1"/>
  <c r="Q1729"/>
  <c r="R1729" s="1"/>
  <c r="AF1729" s="1"/>
  <c r="AG1729" s="1"/>
  <c r="Q1730"/>
  <c r="R1730" s="1"/>
  <c r="AF1730" s="1"/>
  <c r="AG1730" s="1"/>
  <c r="Q1731"/>
  <c r="R1731" s="1"/>
  <c r="AF1731" s="1"/>
  <c r="AG1731" s="1"/>
  <c r="Q1732"/>
  <c r="R1732" s="1"/>
  <c r="AF1732" s="1"/>
  <c r="AG1732" s="1"/>
  <c r="Q1733"/>
  <c r="R1733" s="1"/>
  <c r="AF1733" s="1"/>
  <c r="AG1733" s="1"/>
  <c r="Q1734"/>
  <c r="R1734" s="1"/>
  <c r="AF1734" s="1"/>
  <c r="AG1734" s="1"/>
  <c r="Q1735"/>
  <c r="R1735" s="1"/>
  <c r="AF1735" s="1"/>
  <c r="AG1735" s="1"/>
  <c r="Q1736"/>
  <c r="R1736" s="1"/>
  <c r="AF1736" s="1"/>
  <c r="AG1736" s="1"/>
  <c r="Q1737"/>
  <c r="R1737" s="1"/>
  <c r="AF1737" s="1"/>
  <c r="AG1737" s="1"/>
  <c r="Q1738"/>
  <c r="R1738" s="1"/>
  <c r="AF1738" s="1"/>
  <c r="AG1738" s="1"/>
  <c r="Q1739"/>
  <c r="R1739" s="1"/>
  <c r="AF1739" s="1"/>
  <c r="AG1739" s="1"/>
  <c r="Q1740"/>
  <c r="R1740" s="1"/>
  <c r="AF1740" s="1"/>
  <c r="AG1740" s="1"/>
  <c r="Q1741"/>
  <c r="R1741" s="1"/>
  <c r="AF1741" s="1"/>
  <c r="AG1741" s="1"/>
  <c r="Q1742"/>
  <c r="R1742" s="1"/>
  <c r="AF1742" s="1"/>
  <c r="AG1742" s="1"/>
  <c r="Q1743"/>
  <c r="R1743" s="1"/>
  <c r="AF1743" s="1"/>
  <c r="AG1743" s="1"/>
  <c r="Q1744"/>
  <c r="R1744" s="1"/>
  <c r="AF1744" s="1"/>
  <c r="AG1744" s="1"/>
  <c r="Q1745"/>
  <c r="R1745" s="1"/>
  <c r="AF1745" s="1"/>
  <c r="AG1745" s="1"/>
  <c r="Q1746"/>
  <c r="R1746" s="1"/>
  <c r="AF1746" s="1"/>
  <c r="AG1746" s="1"/>
  <c r="Q1747"/>
  <c r="R1747" s="1"/>
  <c r="AF1747" s="1"/>
  <c r="AG1747" s="1"/>
  <c r="Q1748"/>
  <c r="R1748" s="1"/>
  <c r="AF1748" s="1"/>
  <c r="AG1748" s="1"/>
  <c r="Q1749"/>
  <c r="R1749" s="1"/>
  <c r="AF1749" s="1"/>
  <c r="AG1749" s="1"/>
  <c r="Q1750"/>
  <c r="R1750" s="1"/>
  <c r="AF1750" s="1"/>
  <c r="AG1750" s="1"/>
  <c r="Q1751"/>
  <c r="R1751" s="1"/>
  <c r="AF1751" s="1"/>
  <c r="AG1751" s="1"/>
  <c r="Q1752"/>
  <c r="R1752" s="1"/>
  <c r="AF1752" s="1"/>
  <c r="AG1752" s="1"/>
  <c r="Q1753"/>
  <c r="R1753" s="1"/>
  <c r="AF1753" s="1"/>
  <c r="AG1753" s="1"/>
  <c r="Q1754"/>
  <c r="R1754" s="1"/>
  <c r="AF1754" s="1"/>
  <c r="AG1754" s="1"/>
  <c r="Q1755"/>
  <c r="R1755" s="1"/>
  <c r="AF1755" s="1"/>
  <c r="AG1755" s="1"/>
  <c r="Q1756"/>
  <c r="R1756" s="1"/>
  <c r="AF1756" s="1"/>
  <c r="AG1756" s="1"/>
  <c r="Q1757"/>
  <c r="R1757" s="1"/>
  <c r="AF1757" s="1"/>
  <c r="AG1757" s="1"/>
  <c r="Q1758"/>
  <c r="R1758" s="1"/>
  <c r="AF1758" s="1"/>
  <c r="AG1758" s="1"/>
  <c r="Q1759"/>
  <c r="R1759" s="1"/>
  <c r="AF1759" s="1"/>
  <c r="AG1759" s="1"/>
  <c r="Q1760"/>
  <c r="R1760" s="1"/>
  <c r="AF1760" s="1"/>
  <c r="AG1760" s="1"/>
  <c r="Q1761"/>
  <c r="R1761" s="1"/>
  <c r="AF1761" s="1"/>
  <c r="AG1761" s="1"/>
  <c r="Q1762"/>
  <c r="R1762" s="1"/>
  <c r="AF1762" s="1"/>
  <c r="AG1762" s="1"/>
  <c r="Q1763"/>
  <c r="R1763" s="1"/>
  <c r="AF1763" s="1"/>
  <c r="AG1763" s="1"/>
  <c r="Q1764"/>
  <c r="R1764" s="1"/>
  <c r="AF1764" s="1"/>
  <c r="AG1764" s="1"/>
  <c r="Q1765"/>
  <c r="R1765" s="1"/>
  <c r="AF1765" s="1"/>
  <c r="AG1765" s="1"/>
  <c r="Q1766"/>
  <c r="R1766" s="1"/>
  <c r="AF1766" s="1"/>
  <c r="AG1766" s="1"/>
  <c r="Q1767"/>
  <c r="R1767" s="1"/>
  <c r="AF1767" s="1"/>
  <c r="AG1767" s="1"/>
  <c r="Q1768"/>
  <c r="R1768" s="1"/>
  <c r="AF1768" s="1"/>
  <c r="AG1768" s="1"/>
  <c r="Q1769"/>
  <c r="R1769" s="1"/>
  <c r="AF1769" s="1"/>
  <c r="AG1769" s="1"/>
  <c r="Q1770"/>
  <c r="R1770" s="1"/>
  <c r="AF1770" s="1"/>
  <c r="AG1770" s="1"/>
  <c r="Q1771"/>
  <c r="R1771" s="1"/>
  <c r="AF1771" s="1"/>
  <c r="AG1771" s="1"/>
  <c r="Q1772"/>
  <c r="R1772" s="1"/>
  <c r="AF1772" s="1"/>
  <c r="AG1772" s="1"/>
  <c r="Q1773"/>
  <c r="R1773" s="1"/>
  <c r="AF1773" s="1"/>
  <c r="AG1773" s="1"/>
  <c r="Q1774"/>
  <c r="R1774" s="1"/>
  <c r="AF1774" s="1"/>
  <c r="AG1774" s="1"/>
  <c r="Q1775"/>
  <c r="R1775" s="1"/>
  <c r="AF1775" s="1"/>
  <c r="AG1775" s="1"/>
  <c r="Q1776"/>
  <c r="R1776" s="1"/>
  <c r="AF1776" s="1"/>
  <c r="AG1776" s="1"/>
  <c r="Q1777"/>
  <c r="R1777" s="1"/>
  <c r="AF1777" s="1"/>
  <c r="AG1777" s="1"/>
  <c r="Q1778"/>
  <c r="R1778" s="1"/>
  <c r="AF1778" s="1"/>
  <c r="AG1778" s="1"/>
  <c r="Q1779"/>
  <c r="R1779" s="1"/>
  <c r="AF1779" s="1"/>
  <c r="AG1779" s="1"/>
  <c r="Q1780"/>
  <c r="R1780" s="1"/>
  <c r="AF1780" s="1"/>
  <c r="AG1780" s="1"/>
  <c r="Q1781"/>
  <c r="R1781" s="1"/>
  <c r="AF1781" s="1"/>
  <c r="AG1781" s="1"/>
  <c r="Q1782"/>
  <c r="R1782" s="1"/>
  <c r="AF1782" s="1"/>
  <c r="AG1782" s="1"/>
  <c r="Q1783"/>
  <c r="R1783" s="1"/>
  <c r="AF1783" s="1"/>
  <c r="AG1783" s="1"/>
  <c r="Q1784"/>
  <c r="R1784" s="1"/>
  <c r="AF1784" s="1"/>
  <c r="AG1784" s="1"/>
  <c r="Q1785"/>
  <c r="R1785" s="1"/>
  <c r="AF1785" s="1"/>
  <c r="AG1785" s="1"/>
  <c r="Q1786"/>
  <c r="R1786" s="1"/>
  <c r="AF1786" s="1"/>
  <c r="AG1786" s="1"/>
  <c r="Q1787"/>
  <c r="R1787" s="1"/>
  <c r="AF1787" s="1"/>
  <c r="AG1787" s="1"/>
  <c r="Q1788"/>
  <c r="R1788" s="1"/>
  <c r="AF1788" s="1"/>
  <c r="AG1788" s="1"/>
  <c r="Q1789"/>
  <c r="R1789" s="1"/>
  <c r="AF1789" s="1"/>
  <c r="AG1789" s="1"/>
  <c r="Q1790"/>
  <c r="R1790" s="1"/>
  <c r="AF1790" s="1"/>
  <c r="AG1790" s="1"/>
  <c r="Q1791"/>
  <c r="R1791" s="1"/>
  <c r="AF1791" s="1"/>
  <c r="AG1791" s="1"/>
  <c r="Q1792"/>
  <c r="R1792" s="1"/>
  <c r="AF1792" s="1"/>
  <c r="AG1792" s="1"/>
  <c r="Q1793"/>
  <c r="R1793" s="1"/>
  <c r="AF1793" s="1"/>
  <c r="AG1793" s="1"/>
  <c r="Q1794"/>
  <c r="R1794" s="1"/>
  <c r="AF1794" s="1"/>
  <c r="AG1794" s="1"/>
  <c r="Q1795"/>
  <c r="R1795" s="1"/>
  <c r="AF1795" s="1"/>
  <c r="AG1795" s="1"/>
  <c r="Q1796"/>
  <c r="R1796" s="1"/>
  <c r="AF1796" s="1"/>
  <c r="AG1796" s="1"/>
  <c r="Q1797"/>
  <c r="R1797" s="1"/>
  <c r="AF1797" s="1"/>
  <c r="AG1797" s="1"/>
  <c r="Q1798"/>
  <c r="R1798" s="1"/>
  <c r="AF1798" s="1"/>
  <c r="AG1798" s="1"/>
  <c r="Q1799"/>
  <c r="R1799" s="1"/>
  <c r="AF1799" s="1"/>
  <c r="AG1799" s="1"/>
  <c r="Q1800"/>
  <c r="R1800" s="1"/>
  <c r="AF1800" s="1"/>
  <c r="AG1800" s="1"/>
  <c r="Q1801"/>
  <c r="R1801" s="1"/>
  <c r="AF1801" s="1"/>
  <c r="AG1801" s="1"/>
  <c r="Q1802"/>
  <c r="R1802" s="1"/>
  <c r="AF1802" s="1"/>
  <c r="AG1802" s="1"/>
  <c r="Q1803"/>
  <c r="R1803" s="1"/>
  <c r="AF1803" s="1"/>
  <c r="AG1803" s="1"/>
  <c r="Q1804"/>
  <c r="R1804" s="1"/>
  <c r="AF1804" s="1"/>
  <c r="AG1804" s="1"/>
  <c r="Q1805"/>
  <c r="R1805" s="1"/>
  <c r="AF1805" s="1"/>
  <c r="AG1805" s="1"/>
  <c r="Q1806"/>
  <c r="R1806" s="1"/>
  <c r="AF1806" s="1"/>
  <c r="AG1806" s="1"/>
  <c r="Q1807"/>
  <c r="R1807" s="1"/>
  <c r="AF1807" s="1"/>
  <c r="AG1807" s="1"/>
  <c r="Q1808"/>
  <c r="R1808" s="1"/>
  <c r="AF1808" s="1"/>
  <c r="AG1808" s="1"/>
  <c r="Q1809"/>
  <c r="R1809" s="1"/>
  <c r="AF1809" s="1"/>
  <c r="AG1809" s="1"/>
  <c r="Q1810"/>
  <c r="R1810" s="1"/>
  <c r="AF1810" s="1"/>
  <c r="AG1810" s="1"/>
  <c r="Q1811"/>
  <c r="R1811" s="1"/>
  <c r="AF1811" s="1"/>
  <c r="AG1811" s="1"/>
  <c r="Q1812"/>
  <c r="R1812" s="1"/>
  <c r="AF1812" s="1"/>
  <c r="AG1812" s="1"/>
  <c r="Q1813"/>
  <c r="R1813" s="1"/>
  <c r="AF1813" s="1"/>
  <c r="AG1813" s="1"/>
  <c r="Q1814"/>
  <c r="R1814" s="1"/>
  <c r="AF1814" s="1"/>
  <c r="AG1814" s="1"/>
  <c r="Q1815"/>
  <c r="R1815" s="1"/>
  <c r="AF1815" s="1"/>
  <c r="AG1815" s="1"/>
  <c r="Q1816"/>
  <c r="R1816" s="1"/>
  <c r="AF1816" s="1"/>
  <c r="AG1816" s="1"/>
  <c r="Q1817"/>
  <c r="R1817" s="1"/>
  <c r="AF1817" s="1"/>
  <c r="AG1817" s="1"/>
  <c r="Q1818"/>
  <c r="R1818" s="1"/>
  <c r="AF1818" s="1"/>
  <c r="AG1818" s="1"/>
  <c r="Q1819"/>
  <c r="R1819" s="1"/>
  <c r="AF1819" s="1"/>
  <c r="AG1819" s="1"/>
  <c r="Q1820"/>
  <c r="R1820" s="1"/>
  <c r="AF1820" s="1"/>
  <c r="AG1820" s="1"/>
  <c r="Q1821"/>
  <c r="R1821" s="1"/>
  <c r="AF1821" s="1"/>
  <c r="AG1821" s="1"/>
  <c r="Q1822"/>
  <c r="R1822" s="1"/>
  <c r="AF1822" s="1"/>
  <c r="AG1822" s="1"/>
  <c r="Q1823"/>
  <c r="R1823" s="1"/>
  <c r="AF1823" s="1"/>
  <c r="AG1823" s="1"/>
  <c r="Q1824"/>
  <c r="R1824" s="1"/>
  <c r="AF1824" s="1"/>
  <c r="AG1824" s="1"/>
  <c r="Q1825"/>
  <c r="R1825" s="1"/>
  <c r="AF1825" s="1"/>
  <c r="AG1825" s="1"/>
  <c r="Q1826"/>
  <c r="R1826" s="1"/>
  <c r="AF1826" s="1"/>
  <c r="AG1826" s="1"/>
  <c r="Q1827"/>
  <c r="R1827" s="1"/>
  <c r="AF1827" s="1"/>
  <c r="AG1827" s="1"/>
  <c r="Q1828"/>
  <c r="R1828" s="1"/>
  <c r="AF1828" s="1"/>
  <c r="AG1828" s="1"/>
  <c r="Q1829"/>
  <c r="R1829" s="1"/>
  <c r="AF1829" s="1"/>
  <c r="AG1829" s="1"/>
  <c r="Q1830"/>
  <c r="R1830" s="1"/>
  <c r="AF1830" s="1"/>
  <c r="AG1830" s="1"/>
  <c r="Q1831"/>
  <c r="R1831" s="1"/>
  <c r="AF1831" s="1"/>
  <c r="AG1831" s="1"/>
  <c r="Q1832"/>
  <c r="R1832" s="1"/>
  <c r="AF1832" s="1"/>
  <c r="AG1832" s="1"/>
  <c r="Q1833"/>
  <c r="R1833" s="1"/>
  <c r="AF1833" s="1"/>
  <c r="AG1833" s="1"/>
  <c r="Q1834"/>
  <c r="R1834" s="1"/>
  <c r="AF1834" s="1"/>
  <c r="AG1834" s="1"/>
  <c r="Q1835"/>
  <c r="R1835" s="1"/>
  <c r="AF1835" s="1"/>
  <c r="AG1835" s="1"/>
  <c r="Q1836"/>
  <c r="R1836" s="1"/>
  <c r="AF1836" s="1"/>
  <c r="AG1836" s="1"/>
  <c r="Q1837"/>
  <c r="R1837" s="1"/>
  <c r="AF1837" s="1"/>
  <c r="AG1837" s="1"/>
  <c r="Q1838"/>
  <c r="R1838"/>
  <c r="AF1838" s="1"/>
  <c r="AG1838" s="1"/>
  <c r="Q1839"/>
  <c r="R1839" s="1"/>
  <c r="AF1839" s="1"/>
  <c r="AG1839" s="1"/>
  <c r="Q1840"/>
  <c r="R1840"/>
  <c r="AF1840" s="1"/>
  <c r="AG1840" s="1"/>
  <c r="Q1841"/>
  <c r="R1841" s="1"/>
  <c r="AF1841" s="1"/>
  <c r="AG1841" s="1"/>
  <c r="Q1842"/>
  <c r="R1842"/>
  <c r="AF1842" s="1"/>
  <c r="AG1842" s="1"/>
  <c r="Q1843"/>
  <c r="R1843" s="1"/>
  <c r="AF1843" s="1"/>
  <c r="AG1843" s="1"/>
  <c r="Q1844"/>
  <c r="R1844"/>
  <c r="AF1844" s="1"/>
  <c r="AG1844" s="1"/>
  <c r="Q1845"/>
  <c r="R1845" s="1"/>
  <c r="AF1845" s="1"/>
  <c r="AG1845" s="1"/>
  <c r="Q1846"/>
  <c r="R1846"/>
  <c r="AF1846" s="1"/>
  <c r="AG1846" s="1"/>
  <c r="Q1847"/>
  <c r="R1847" s="1"/>
  <c r="AF1847" s="1"/>
  <c r="AG1847" s="1"/>
  <c r="Q1848"/>
  <c r="R1848"/>
  <c r="AF1848" s="1"/>
  <c r="AG1848" s="1"/>
  <c r="Q1849"/>
  <c r="R1849" s="1"/>
  <c r="AF1849" s="1"/>
  <c r="AG1849" s="1"/>
  <c r="Q1850"/>
  <c r="R1850"/>
  <c r="AF1850" s="1"/>
  <c r="AG1850" s="1"/>
  <c r="Q1851"/>
  <c r="R1851" s="1"/>
  <c r="AF1851" s="1"/>
  <c r="AG1851" s="1"/>
  <c r="Q1852"/>
  <c r="R1852"/>
  <c r="AF1852" s="1"/>
  <c r="AG1852" s="1"/>
  <c r="Q1853"/>
  <c r="R1853" s="1"/>
  <c r="AF1853" s="1"/>
  <c r="AG1853" s="1"/>
  <c r="Q1854"/>
  <c r="R1854"/>
  <c r="AF1854" s="1"/>
  <c r="AG1854" s="1"/>
  <c r="Q1855"/>
  <c r="R1855" s="1"/>
  <c r="AF1855" s="1"/>
  <c r="AG1855" s="1"/>
  <c r="Q1856"/>
  <c r="R1856"/>
  <c r="AF1856" s="1"/>
  <c r="AG1856" s="1"/>
  <c r="Q1857"/>
  <c r="R1857" s="1"/>
  <c r="AF1857" s="1"/>
  <c r="AG1857" s="1"/>
  <c r="R65" i="22"/>
  <c r="R64"/>
  <c r="R63"/>
  <c r="R62"/>
  <c r="R61"/>
  <c r="R66" s="1"/>
  <c r="AC228" i="7"/>
  <c r="AC244"/>
  <c r="AC250"/>
  <c r="AC254"/>
  <c r="AC2"/>
  <c r="AC3"/>
  <c r="K31" i="22" s="1"/>
  <c r="AC4" i="7"/>
  <c r="AC5"/>
  <c r="AC6"/>
  <c r="AC7"/>
  <c r="AC8"/>
  <c r="AC9"/>
  <c r="AC10"/>
  <c r="AC11"/>
  <c r="AC12"/>
  <c r="AC13"/>
  <c r="AC14"/>
  <c r="AC15"/>
  <c r="AC16"/>
  <c r="AC17"/>
  <c r="AC18"/>
  <c r="K26" i="22" s="1"/>
  <c r="AC19" i="7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I26" i="22" s="1"/>
  <c r="AC48" i="7"/>
  <c r="AC49"/>
  <c r="AC50"/>
  <c r="AC51"/>
  <c r="AC52"/>
  <c r="AC53"/>
  <c r="AC54"/>
  <c r="AC55"/>
  <c r="AC56"/>
  <c r="AC57"/>
  <c r="AC58"/>
  <c r="AC59"/>
  <c r="K28" i="22" s="1"/>
  <c r="AC60" i="7"/>
  <c r="AC61"/>
  <c r="K27" i="22" s="1"/>
  <c r="AC62" i="7"/>
  <c r="AC63"/>
  <c r="L27" i="22" s="1"/>
  <c r="AC64" i="7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K29" i="22" s="1"/>
  <c r="AC144" i="7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K30" i="22" s="1"/>
  <c r="AC168" i="7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9"/>
  <c r="AC230"/>
  <c r="K33" i="22" s="1"/>
  <c r="AC231" i="7"/>
  <c r="AC232"/>
  <c r="AC233"/>
  <c r="AC234"/>
  <c r="AC235"/>
  <c r="AC236"/>
  <c r="AC237"/>
  <c r="AC238"/>
  <c r="AC239"/>
  <c r="AC240"/>
  <c r="K32" i="22" s="1"/>
  <c r="AC241" i="7"/>
  <c r="AC242"/>
  <c r="AC243"/>
  <c r="AC245"/>
  <c r="AC246"/>
  <c r="AC247"/>
  <c r="AC248"/>
  <c r="AC249"/>
  <c r="AC251"/>
  <c r="AC252"/>
  <c r="AC253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J26" i="22"/>
  <c r="N26"/>
  <c r="R26"/>
  <c r="V26"/>
  <c r="Z26"/>
  <c r="AD26"/>
  <c r="AH26"/>
  <c r="AL26"/>
  <c r="J27"/>
  <c r="N27"/>
  <c r="P27"/>
  <c r="R27"/>
  <c r="T27"/>
  <c r="V27"/>
  <c r="X27"/>
  <c r="Z27"/>
  <c r="AB27"/>
  <c r="AD27"/>
  <c r="AF27"/>
  <c r="AH27"/>
  <c r="AJ27"/>
  <c r="AL27"/>
  <c r="J28"/>
  <c r="L28"/>
  <c r="N28"/>
  <c r="P28"/>
  <c r="R28"/>
  <c r="T28"/>
  <c r="V28"/>
  <c r="X28"/>
  <c r="Z28"/>
  <c r="AB28"/>
  <c r="AD28"/>
  <c r="AF28"/>
  <c r="AH28"/>
  <c r="AJ28"/>
  <c r="AL28"/>
  <c r="J29"/>
  <c r="L29"/>
  <c r="N29"/>
  <c r="P29"/>
  <c r="R29"/>
  <c r="T29"/>
  <c r="V29"/>
  <c r="X29"/>
  <c r="Z29"/>
  <c r="AB29"/>
  <c r="AD29"/>
  <c r="AF29"/>
  <c r="AH29"/>
  <c r="AJ29"/>
  <c r="AL29"/>
  <c r="J30"/>
  <c r="L30"/>
  <c r="N30"/>
  <c r="P30"/>
  <c r="R30"/>
  <c r="T30"/>
  <c r="V30"/>
  <c r="X30"/>
  <c r="Z30"/>
  <c r="AB30"/>
  <c r="AD30"/>
  <c r="AF30"/>
  <c r="AH30"/>
  <c r="AJ30"/>
  <c r="AL30"/>
  <c r="J31"/>
  <c r="L31"/>
  <c r="N31"/>
  <c r="P31"/>
  <c r="R31"/>
  <c r="T31"/>
  <c r="V31"/>
  <c r="X31"/>
  <c r="Z31"/>
  <c r="AB31"/>
  <c r="AD31"/>
  <c r="AF31"/>
  <c r="AH31"/>
  <c r="AJ31"/>
  <c r="AL31"/>
  <c r="J32"/>
  <c r="L32"/>
  <c r="N32"/>
  <c r="P32"/>
  <c r="R32"/>
  <c r="T32"/>
  <c r="V32"/>
  <c r="X32"/>
  <c r="Z32"/>
  <c r="AB32"/>
  <c r="AD32"/>
  <c r="AF32"/>
  <c r="AH32"/>
  <c r="AJ32"/>
  <c r="AL32"/>
  <c r="J33"/>
  <c r="L33"/>
  <c r="N33"/>
  <c r="P33"/>
  <c r="R33"/>
  <c r="T33"/>
  <c r="V33"/>
  <c r="X33"/>
  <c r="Z33"/>
  <c r="Z36" s="1"/>
  <c r="Z37" s="1"/>
  <c r="AB33"/>
  <c r="AD33"/>
  <c r="AF33"/>
  <c r="AH33"/>
  <c r="AJ33"/>
  <c r="AL33"/>
  <c r="I34"/>
  <c r="J34"/>
  <c r="J36" s="1"/>
  <c r="J37" s="1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J2" i="27"/>
  <c r="AK2" s="1"/>
  <c r="AJ3"/>
  <c r="AK3" s="1"/>
  <c r="AJ4"/>
  <c r="AK4" s="1"/>
  <c r="AJ5"/>
  <c r="AK5" s="1"/>
  <c r="AJ6"/>
  <c r="AK6" s="1"/>
  <c r="AJ7"/>
  <c r="AK7"/>
  <c r="AJ8"/>
  <c r="AK8"/>
  <c r="AJ9"/>
  <c r="AK9"/>
  <c r="AJ10"/>
  <c r="AK10" s="1"/>
  <c r="AJ11"/>
  <c r="AK11" s="1"/>
  <c r="AJ12"/>
  <c r="AK12"/>
  <c r="AJ13"/>
  <c r="AK13" s="1"/>
  <c r="AJ14"/>
  <c r="AK14" s="1"/>
  <c r="AJ15"/>
  <c r="AK15" s="1"/>
  <c r="AJ16"/>
  <c r="AK16" s="1"/>
  <c r="AJ17"/>
  <c r="AK17" s="1"/>
  <c r="AJ18"/>
  <c r="AK18" s="1"/>
  <c r="AJ19"/>
  <c r="AK19" s="1"/>
  <c r="AJ20"/>
  <c r="AK20" s="1"/>
  <c r="AJ21"/>
  <c r="AK21" s="1"/>
  <c r="AJ22"/>
  <c r="AK22" s="1"/>
  <c r="AJ23"/>
  <c r="AK23" s="1"/>
  <c r="AJ24"/>
  <c r="AK24" s="1"/>
  <c r="AJ25"/>
  <c r="AK25" s="1"/>
  <c r="AJ26"/>
  <c r="AK26" s="1"/>
  <c r="AJ27"/>
  <c r="AK27" s="1"/>
  <c r="AJ28"/>
  <c r="AK28"/>
  <c r="AJ29"/>
  <c r="AK29" s="1"/>
  <c r="AJ30"/>
  <c r="AK30" s="1"/>
  <c r="AJ31"/>
  <c r="AK31" s="1"/>
  <c r="AJ32"/>
  <c r="AK32" s="1"/>
  <c r="AJ33"/>
  <c r="AK33" s="1"/>
  <c r="AJ34"/>
  <c r="AK34" s="1"/>
  <c r="AJ35"/>
  <c r="AK35" s="1"/>
  <c r="AJ36"/>
  <c r="AK36" s="1"/>
  <c r="AJ37"/>
  <c r="AK37" s="1"/>
  <c r="AJ38"/>
  <c r="AK38" s="1"/>
  <c r="AJ39"/>
  <c r="AK39" s="1"/>
  <c r="AJ40"/>
  <c r="AK40" s="1"/>
  <c r="AJ41"/>
  <c r="AK41" s="1"/>
  <c r="AJ42"/>
  <c r="AK42" s="1"/>
  <c r="AJ43"/>
  <c r="AK43" s="1"/>
  <c r="AJ44"/>
  <c r="AK44" s="1"/>
  <c r="AJ45"/>
  <c r="AK45" s="1"/>
  <c r="AJ46"/>
  <c r="AK46" s="1"/>
  <c r="AJ47"/>
  <c r="AK47" s="1"/>
  <c r="AJ48"/>
  <c r="AK48" s="1"/>
  <c r="AJ49"/>
  <c r="AK49" s="1"/>
  <c r="AJ50"/>
  <c r="AK50" s="1"/>
  <c r="AJ51"/>
  <c r="AK51" s="1"/>
  <c r="AJ52"/>
  <c r="AK52" s="1"/>
  <c r="AJ53"/>
  <c r="AK53" s="1"/>
  <c r="AJ54"/>
  <c r="AK54" s="1"/>
  <c r="AJ55"/>
  <c r="AK55" s="1"/>
  <c r="AJ56"/>
  <c r="AK56" s="1"/>
  <c r="AJ57"/>
  <c r="AK57" s="1"/>
  <c r="AJ58"/>
  <c r="AK58" s="1"/>
  <c r="AJ59"/>
  <c r="AK59" s="1"/>
  <c r="AJ60"/>
  <c r="AK60" s="1"/>
  <c r="AJ61"/>
  <c r="AK61" s="1"/>
  <c r="AJ62"/>
  <c r="AK62" s="1"/>
  <c r="AJ63"/>
  <c r="AK63" s="1"/>
  <c r="AJ64"/>
  <c r="AK64" s="1"/>
  <c r="AJ65"/>
  <c r="AK65" s="1"/>
  <c r="AJ66"/>
  <c r="AK66" s="1"/>
  <c r="AJ67"/>
  <c r="AK67" s="1"/>
  <c r="AJ68"/>
  <c r="AK68" s="1"/>
  <c r="AJ69"/>
  <c r="AK69" s="1"/>
  <c r="AJ70"/>
  <c r="AK70" s="1"/>
  <c r="AJ71"/>
  <c r="AK71" s="1"/>
  <c r="AJ72"/>
  <c r="AK72" s="1"/>
  <c r="AJ73"/>
  <c r="AK73" s="1"/>
  <c r="AJ74"/>
  <c r="AK74" s="1"/>
  <c r="AJ75"/>
  <c r="AK75" s="1"/>
  <c r="AJ76"/>
  <c r="AK76" s="1"/>
  <c r="AJ77"/>
  <c r="AK77" s="1"/>
  <c r="AJ78"/>
  <c r="AK78" s="1"/>
  <c r="AJ79"/>
  <c r="AK79" s="1"/>
  <c r="AJ80"/>
  <c r="AK80" s="1"/>
  <c r="AJ81"/>
  <c r="AK81" s="1"/>
  <c r="AJ82"/>
  <c r="AK82" s="1"/>
  <c r="AJ83"/>
  <c r="AK83" s="1"/>
  <c r="AJ84"/>
  <c r="AK84" s="1"/>
  <c r="AJ85"/>
  <c r="AK85" s="1"/>
  <c r="AJ86"/>
  <c r="AK86" s="1"/>
  <c r="AJ87"/>
  <c r="AK87" s="1"/>
  <c r="AJ88"/>
  <c r="AK88" s="1"/>
  <c r="AJ89"/>
  <c r="AK89" s="1"/>
  <c r="AJ90"/>
  <c r="AK90" s="1"/>
  <c r="AJ91"/>
  <c r="AK91" s="1"/>
  <c r="AJ92"/>
  <c r="AK92" s="1"/>
  <c r="AJ93"/>
  <c r="AK93" s="1"/>
  <c r="AJ94"/>
  <c r="AK94" s="1"/>
  <c r="AJ95"/>
  <c r="AK95" s="1"/>
  <c r="AJ96"/>
  <c r="AK96" s="1"/>
  <c r="AJ97"/>
  <c r="AK97" s="1"/>
  <c r="AJ98"/>
  <c r="AK98" s="1"/>
  <c r="AJ99"/>
  <c r="AK99" s="1"/>
  <c r="AJ100"/>
  <c r="AK100" s="1"/>
  <c r="AJ101"/>
  <c r="AK101" s="1"/>
  <c r="AJ102"/>
  <c r="AK102" s="1"/>
  <c r="AJ103"/>
  <c r="AK103" s="1"/>
  <c r="AJ104"/>
  <c r="AK104" s="1"/>
  <c r="AJ105"/>
  <c r="AK105" s="1"/>
  <c r="AJ106"/>
  <c r="AK106" s="1"/>
  <c r="AJ107"/>
  <c r="AK107" s="1"/>
  <c r="AJ108"/>
  <c r="AK108" s="1"/>
  <c r="AJ109"/>
  <c r="AK109" s="1"/>
  <c r="AJ110"/>
  <c r="AK110" s="1"/>
  <c r="AJ111"/>
  <c r="AK111" s="1"/>
  <c r="AJ112"/>
  <c r="AK112" s="1"/>
  <c r="AJ113"/>
  <c r="AK113" s="1"/>
  <c r="AJ114"/>
  <c r="AK114" s="1"/>
  <c r="AJ115"/>
  <c r="AK115" s="1"/>
  <c r="AJ116"/>
  <c r="AK116" s="1"/>
  <c r="AJ117"/>
  <c r="AK117" s="1"/>
  <c r="AJ118"/>
  <c r="AK118" s="1"/>
  <c r="AJ119"/>
  <c r="AK119" s="1"/>
  <c r="AJ120"/>
  <c r="AK120" s="1"/>
  <c r="AJ121"/>
  <c r="AK121" s="1"/>
  <c r="AJ122"/>
  <c r="AK122" s="1"/>
  <c r="AJ123"/>
  <c r="AK123" s="1"/>
  <c r="AJ124"/>
  <c r="AK124" s="1"/>
  <c r="AJ125"/>
  <c r="AK125" s="1"/>
  <c r="AJ126"/>
  <c r="AK126" s="1"/>
  <c r="AJ127"/>
  <c r="AK127" s="1"/>
  <c r="AJ128"/>
  <c r="AK128" s="1"/>
  <c r="AJ129"/>
  <c r="AK129" s="1"/>
  <c r="AJ130"/>
  <c r="AK130" s="1"/>
  <c r="AJ131"/>
  <c r="AK131" s="1"/>
  <c r="AJ132"/>
  <c r="AK132" s="1"/>
  <c r="AJ133"/>
  <c r="AK133" s="1"/>
  <c r="AJ134"/>
  <c r="AK134" s="1"/>
  <c r="AJ135"/>
  <c r="AK135" s="1"/>
  <c r="AJ136"/>
  <c r="AK136" s="1"/>
  <c r="AJ137"/>
  <c r="AK137" s="1"/>
  <c r="AJ138"/>
  <c r="AK138" s="1"/>
  <c r="AJ139"/>
  <c r="AK139" s="1"/>
  <c r="AJ140"/>
  <c r="AK140" s="1"/>
  <c r="AJ141"/>
  <c r="AK141" s="1"/>
  <c r="AJ142"/>
  <c r="AK142" s="1"/>
  <c r="AJ143"/>
  <c r="AK143" s="1"/>
  <c r="AJ144"/>
  <c r="AK144" s="1"/>
  <c r="AJ145"/>
  <c r="AK145" s="1"/>
  <c r="AJ146"/>
  <c r="AK146" s="1"/>
  <c r="AJ147"/>
  <c r="AK147" s="1"/>
  <c r="AJ148"/>
  <c r="AK148" s="1"/>
  <c r="AJ149"/>
  <c r="AK149" s="1"/>
  <c r="AJ150"/>
  <c r="AK150" s="1"/>
  <c r="AJ151"/>
  <c r="AK151" s="1"/>
  <c r="AJ152"/>
  <c r="AK152" s="1"/>
  <c r="AJ153"/>
  <c r="AK153" s="1"/>
  <c r="AJ154"/>
  <c r="AK154" s="1"/>
  <c r="AJ155"/>
  <c r="AK155" s="1"/>
  <c r="AJ156"/>
  <c r="AK156" s="1"/>
  <c r="AJ157"/>
  <c r="AK157" s="1"/>
  <c r="AJ158"/>
  <c r="AK158" s="1"/>
  <c r="AJ159"/>
  <c r="AK159" s="1"/>
  <c r="AL2"/>
  <c r="AI2" s="1"/>
  <c r="AM2"/>
  <c r="AL3"/>
  <c r="AI3" s="1"/>
  <c r="AM3"/>
  <c r="AL4"/>
  <c r="AM4"/>
  <c r="AI4" s="1"/>
  <c r="AL5"/>
  <c r="AM5"/>
  <c r="AI5"/>
  <c r="AL6"/>
  <c r="AI6" s="1"/>
  <c r="AM6"/>
  <c r="AL7"/>
  <c r="AM7"/>
  <c r="AI7"/>
  <c r="AD233" i="7" s="1"/>
  <c r="AL8" i="27"/>
  <c r="AM8"/>
  <c r="AI8"/>
  <c r="AL9"/>
  <c r="AM9"/>
  <c r="AI9"/>
  <c r="AD230" i="7" s="1"/>
  <c r="AL10" i="27"/>
  <c r="AI10" s="1"/>
  <c r="AM10"/>
  <c r="AL11"/>
  <c r="AI11" s="1"/>
  <c r="AM11"/>
  <c r="AL12"/>
  <c r="AM12"/>
  <c r="AI12"/>
  <c r="AD232" i="7" s="1"/>
  <c r="AL13" i="27"/>
  <c r="AM13"/>
  <c r="AI13"/>
  <c r="AL14"/>
  <c r="AI14" s="1"/>
  <c r="AM14"/>
  <c r="AL15"/>
  <c r="AI15" s="1"/>
  <c r="AM15"/>
  <c r="AL16"/>
  <c r="AM16"/>
  <c r="AI16" s="1"/>
  <c r="AL17"/>
  <c r="AM17"/>
  <c r="AI17"/>
  <c r="AL18"/>
  <c r="AI18" s="1"/>
  <c r="AM18"/>
  <c r="AL19"/>
  <c r="AI19" s="1"/>
  <c r="AM19"/>
  <c r="AL20"/>
  <c r="AM20"/>
  <c r="AI20" s="1"/>
  <c r="AL21"/>
  <c r="AM21"/>
  <c r="AI21"/>
  <c r="AL22"/>
  <c r="AI22" s="1"/>
  <c r="AM22"/>
  <c r="AL23"/>
  <c r="AI23" s="1"/>
  <c r="AM23"/>
  <c r="AL24"/>
  <c r="AM24"/>
  <c r="AI24" s="1"/>
  <c r="AL25"/>
  <c r="AM25"/>
  <c r="AI25"/>
  <c r="AL26"/>
  <c r="AI26" s="1"/>
  <c r="AM26"/>
  <c r="AL27"/>
  <c r="AI27" s="1"/>
  <c r="AM27"/>
  <c r="AL28"/>
  <c r="AM28"/>
  <c r="AI28"/>
  <c r="AD231" i="7" s="1"/>
  <c r="AL29" i="27"/>
  <c r="AM29"/>
  <c r="AI29"/>
  <c r="AL30"/>
  <c r="AI30" s="1"/>
  <c r="AM30"/>
  <c r="AL31"/>
  <c r="AI31" s="1"/>
  <c r="AM31"/>
  <c r="AL32"/>
  <c r="AM32"/>
  <c r="AI32" s="1"/>
  <c r="AL33"/>
  <c r="AM33"/>
  <c r="AI33"/>
  <c r="AL34"/>
  <c r="AI34" s="1"/>
  <c r="AM34"/>
  <c r="AL35"/>
  <c r="AI35" s="1"/>
  <c r="AM35"/>
  <c r="AL36"/>
  <c r="AM36"/>
  <c r="AI36" s="1"/>
  <c r="AL37"/>
  <c r="AM37"/>
  <c r="AI37"/>
  <c r="AL38"/>
  <c r="AI38" s="1"/>
  <c r="AM38"/>
  <c r="AL39"/>
  <c r="AI39" s="1"/>
  <c r="AM39"/>
  <c r="AL40"/>
  <c r="AM40"/>
  <c r="AI40" s="1"/>
  <c r="AL41"/>
  <c r="AM41"/>
  <c r="AI41"/>
  <c r="AL42"/>
  <c r="AI42" s="1"/>
  <c r="AM42"/>
  <c r="AL43"/>
  <c r="AI43" s="1"/>
  <c r="AM43"/>
  <c r="AL44"/>
  <c r="AM44"/>
  <c r="AI44" s="1"/>
  <c r="AL45"/>
  <c r="AM45"/>
  <c r="AI45"/>
  <c r="AL46"/>
  <c r="AI46" s="1"/>
  <c r="AM46"/>
  <c r="AL47"/>
  <c r="AI47" s="1"/>
  <c r="AM47"/>
  <c r="AL48"/>
  <c r="AM48"/>
  <c r="AI48" s="1"/>
  <c r="AL49"/>
  <c r="AM49"/>
  <c r="AI49"/>
  <c r="AL50"/>
  <c r="AI50" s="1"/>
  <c r="AM50"/>
  <c r="AL51"/>
  <c r="AI51" s="1"/>
  <c r="AM51"/>
  <c r="AL52"/>
  <c r="AM52"/>
  <c r="AI52" s="1"/>
  <c r="AL53"/>
  <c r="AM53"/>
  <c r="AI53"/>
  <c r="AL54"/>
  <c r="AI54" s="1"/>
  <c r="AM54"/>
  <c r="AL55"/>
  <c r="AI55" s="1"/>
  <c r="AM55"/>
  <c r="AL56"/>
  <c r="AM56"/>
  <c r="AI56" s="1"/>
  <c r="AL57"/>
  <c r="AM57"/>
  <c r="AI57"/>
  <c r="AL58"/>
  <c r="AI58" s="1"/>
  <c r="AM58"/>
  <c r="AL59"/>
  <c r="AI59" s="1"/>
  <c r="AM59"/>
  <c r="AL60"/>
  <c r="AM60"/>
  <c r="AI60" s="1"/>
  <c r="AL61"/>
  <c r="AM61"/>
  <c r="AI61"/>
  <c r="AL62"/>
  <c r="AI62" s="1"/>
  <c r="AM62"/>
  <c r="AL63"/>
  <c r="AI63" s="1"/>
  <c r="AM63"/>
  <c r="AL64"/>
  <c r="AM64"/>
  <c r="AI64" s="1"/>
  <c r="AL65"/>
  <c r="AM65"/>
  <c r="AI65"/>
  <c r="AL66"/>
  <c r="AI66" s="1"/>
  <c r="AM66"/>
  <c r="AL67"/>
  <c r="AI67" s="1"/>
  <c r="AM67"/>
  <c r="AL68"/>
  <c r="AM68"/>
  <c r="AI68" s="1"/>
  <c r="AL69"/>
  <c r="AM69"/>
  <c r="AI69"/>
  <c r="AL70"/>
  <c r="AI70" s="1"/>
  <c r="AM70"/>
  <c r="AL71"/>
  <c r="AI71" s="1"/>
  <c r="AM71"/>
  <c r="AL72"/>
  <c r="AM72"/>
  <c r="AI72" s="1"/>
  <c r="AL73"/>
  <c r="AM73"/>
  <c r="AI73"/>
  <c r="AL74"/>
  <c r="AI74" s="1"/>
  <c r="AM74"/>
  <c r="AL75"/>
  <c r="AI75" s="1"/>
  <c r="AM75"/>
  <c r="AL76"/>
  <c r="AM76"/>
  <c r="AI76" s="1"/>
  <c r="AL77"/>
  <c r="AM77"/>
  <c r="AI77"/>
  <c r="AL78"/>
  <c r="AI78" s="1"/>
  <c r="AM78"/>
  <c r="AL79"/>
  <c r="AI79" s="1"/>
  <c r="AM79"/>
  <c r="AL80"/>
  <c r="AM80"/>
  <c r="AI80" s="1"/>
  <c r="AL81"/>
  <c r="AM81"/>
  <c r="AI81"/>
  <c r="AL82"/>
  <c r="AI82" s="1"/>
  <c r="AM82"/>
  <c r="AL83"/>
  <c r="AI83" s="1"/>
  <c r="AM83"/>
  <c r="AL84"/>
  <c r="AM84"/>
  <c r="AI84" s="1"/>
  <c r="AL85"/>
  <c r="AM85"/>
  <c r="AI85"/>
  <c r="AL86"/>
  <c r="AI86" s="1"/>
  <c r="AM86"/>
  <c r="AL87"/>
  <c r="AI87" s="1"/>
  <c r="AM87"/>
  <c r="AL88"/>
  <c r="AM88"/>
  <c r="AI88" s="1"/>
  <c r="AL89"/>
  <c r="AM89"/>
  <c r="AI89"/>
  <c r="AL90"/>
  <c r="AI90" s="1"/>
  <c r="AM90"/>
  <c r="AL91"/>
  <c r="AI91" s="1"/>
  <c r="AM91"/>
  <c r="AL92"/>
  <c r="AM92"/>
  <c r="AI92" s="1"/>
  <c r="AL93"/>
  <c r="AM93"/>
  <c r="AI93"/>
  <c r="AL94"/>
  <c r="AI94" s="1"/>
  <c r="AM94"/>
  <c r="AL95"/>
  <c r="AI95" s="1"/>
  <c r="AM95"/>
  <c r="AL96"/>
  <c r="AM96"/>
  <c r="AI96" s="1"/>
  <c r="AL97"/>
  <c r="AM97"/>
  <c r="AI97"/>
  <c r="AL98"/>
  <c r="AI98" s="1"/>
  <c r="AM98"/>
  <c r="AL99"/>
  <c r="AI99" s="1"/>
  <c r="AM99"/>
  <c r="AL100"/>
  <c r="AM100"/>
  <c r="AI100" s="1"/>
  <c r="AL101"/>
  <c r="AM101"/>
  <c r="AI101"/>
  <c r="AL102"/>
  <c r="AI102" s="1"/>
  <c r="AM102"/>
  <c r="AL103"/>
  <c r="AI103" s="1"/>
  <c r="AM103"/>
  <c r="AL104"/>
  <c r="AM104"/>
  <c r="AI104" s="1"/>
  <c r="AL105"/>
  <c r="AM105"/>
  <c r="AI105"/>
  <c r="AL106"/>
  <c r="AI106" s="1"/>
  <c r="AM106"/>
  <c r="AL107"/>
  <c r="AI107" s="1"/>
  <c r="AM107"/>
  <c r="AL108"/>
  <c r="AM108"/>
  <c r="AI108" s="1"/>
  <c r="AL109"/>
  <c r="AM109"/>
  <c r="AI109"/>
  <c r="AL110"/>
  <c r="AI110" s="1"/>
  <c r="AM110"/>
  <c r="AL111"/>
  <c r="AI111" s="1"/>
  <c r="AM111"/>
  <c r="AL112"/>
  <c r="AM112"/>
  <c r="AI112" s="1"/>
  <c r="AL113"/>
  <c r="AM113"/>
  <c r="AI113"/>
  <c r="AL114"/>
  <c r="AI114" s="1"/>
  <c r="AM114"/>
  <c r="AL115"/>
  <c r="AI115" s="1"/>
  <c r="AM115"/>
  <c r="AL116"/>
  <c r="AM116"/>
  <c r="AI116" s="1"/>
  <c r="AL117"/>
  <c r="AM117"/>
  <c r="AI117"/>
  <c r="AL118"/>
  <c r="AI118" s="1"/>
  <c r="AM118"/>
  <c r="AL119"/>
  <c r="AI119" s="1"/>
  <c r="AM119"/>
  <c r="AL120"/>
  <c r="AM120"/>
  <c r="AI120" s="1"/>
  <c r="AL121"/>
  <c r="AM121"/>
  <c r="AI121"/>
  <c r="AL122"/>
  <c r="AI122" s="1"/>
  <c r="AM122"/>
  <c r="AL123"/>
  <c r="AI123" s="1"/>
  <c r="AM123"/>
  <c r="AL124"/>
  <c r="AM124"/>
  <c r="AI124" s="1"/>
  <c r="AL125"/>
  <c r="AM125"/>
  <c r="AI125"/>
  <c r="AL126"/>
  <c r="AI126" s="1"/>
  <c r="AM126"/>
  <c r="AL127"/>
  <c r="AI127" s="1"/>
  <c r="AM127"/>
  <c r="AL128"/>
  <c r="AM128"/>
  <c r="AI128" s="1"/>
  <c r="AL129"/>
  <c r="AM129"/>
  <c r="AI129"/>
  <c r="AL130"/>
  <c r="AI130" s="1"/>
  <c r="AM130"/>
  <c r="AL131"/>
  <c r="AI131" s="1"/>
  <c r="AM131"/>
  <c r="AL132"/>
  <c r="AM132"/>
  <c r="AI132" s="1"/>
  <c r="AL133"/>
  <c r="AM133"/>
  <c r="AI133"/>
  <c r="AL134"/>
  <c r="AI134" s="1"/>
  <c r="AM134"/>
  <c r="AL135"/>
  <c r="AI135" s="1"/>
  <c r="AM135"/>
  <c r="AL136"/>
  <c r="AM136"/>
  <c r="AI136" s="1"/>
  <c r="AL137"/>
  <c r="AM137"/>
  <c r="AI137"/>
  <c r="AL138"/>
  <c r="AI138" s="1"/>
  <c r="AM138"/>
  <c r="AL139"/>
  <c r="AI139" s="1"/>
  <c r="AM139"/>
  <c r="AL140"/>
  <c r="AM140"/>
  <c r="AI140" s="1"/>
  <c r="AL141"/>
  <c r="AM141"/>
  <c r="AI141"/>
  <c r="AL142"/>
  <c r="AI142" s="1"/>
  <c r="AM142"/>
  <c r="AL143"/>
  <c r="AI143" s="1"/>
  <c r="AM143"/>
  <c r="AL144"/>
  <c r="AM144"/>
  <c r="AI144" s="1"/>
  <c r="AL145"/>
  <c r="AM145"/>
  <c r="AI145"/>
  <c r="AL146"/>
  <c r="AI146" s="1"/>
  <c r="AM146"/>
  <c r="AL147"/>
  <c r="AI147" s="1"/>
  <c r="AM147"/>
  <c r="AL148"/>
  <c r="AM148"/>
  <c r="AI148" s="1"/>
  <c r="AL149"/>
  <c r="AM149"/>
  <c r="AI149"/>
  <c r="AL150"/>
  <c r="AI150" s="1"/>
  <c r="AM150"/>
  <c r="AL151"/>
  <c r="AI151" s="1"/>
  <c r="AM151"/>
  <c r="AL152"/>
  <c r="AM152"/>
  <c r="AI152" s="1"/>
  <c r="AL153"/>
  <c r="AM153"/>
  <c r="AI153"/>
  <c r="AL154"/>
  <c r="AI154" s="1"/>
  <c r="AM154"/>
  <c r="AL155"/>
  <c r="AI155" s="1"/>
  <c r="AM155"/>
  <c r="AL156"/>
  <c r="AM156"/>
  <c r="AI156" s="1"/>
  <c r="AL157"/>
  <c r="AM157"/>
  <c r="AI157"/>
  <c r="AL158"/>
  <c r="AI158" s="1"/>
  <c r="AM158"/>
  <c r="AL159"/>
  <c r="AI159" s="1"/>
  <c r="AM159"/>
  <c r="X57" i="22"/>
  <c r="W57"/>
  <c r="V57"/>
  <c r="U57"/>
  <c r="T57"/>
  <c r="S57"/>
  <c r="Q57"/>
  <c r="R57" s="1"/>
  <c r="P57"/>
  <c r="O57"/>
  <c r="N57"/>
  <c r="I57"/>
  <c r="J57" s="1"/>
  <c r="H57"/>
  <c r="R56"/>
  <c r="J56"/>
  <c r="R55"/>
  <c r="J55"/>
  <c r="R54"/>
  <c r="J54"/>
  <c r="R53"/>
  <c r="J53"/>
  <c r="R52"/>
  <c r="J52"/>
  <c r="D40"/>
  <c r="D46" s="1"/>
  <c r="D41"/>
  <c r="H21" s="1"/>
  <c r="D42"/>
  <c r="D43"/>
  <c r="D44"/>
  <c r="D45"/>
  <c r="V36"/>
  <c r="V37" s="1"/>
  <c r="R36"/>
  <c r="R37" s="1"/>
  <c r="N36"/>
  <c r="N37" s="1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F36"/>
  <c r="E36"/>
  <c r="A1"/>
  <c r="W200" i="11"/>
  <c r="Q200"/>
  <c r="P200"/>
  <c r="O200"/>
  <c r="G200"/>
  <c r="F200"/>
  <c r="C200"/>
  <c r="B200"/>
  <c r="A200"/>
  <c r="W199"/>
  <c r="Q199"/>
  <c r="P199"/>
  <c r="O199"/>
  <c r="G199"/>
  <c r="F199"/>
  <c r="C199"/>
  <c r="B199"/>
  <c r="A199"/>
  <c r="W198"/>
  <c r="Q198"/>
  <c r="P198"/>
  <c r="O198"/>
  <c r="G198"/>
  <c r="F198"/>
  <c r="C198"/>
  <c r="B198"/>
  <c r="A198"/>
  <c r="W197"/>
  <c r="Q197"/>
  <c r="P197"/>
  <c r="O197"/>
  <c r="G197"/>
  <c r="F197"/>
  <c r="C197"/>
  <c r="B197"/>
  <c r="A197"/>
  <c r="W196"/>
  <c r="Q196"/>
  <c r="P196"/>
  <c r="O196"/>
  <c r="G196"/>
  <c r="F196"/>
  <c r="C196"/>
  <c r="B196"/>
  <c r="A196"/>
  <c r="W195"/>
  <c r="Q195"/>
  <c r="P195"/>
  <c r="O195"/>
  <c r="G195"/>
  <c r="F195"/>
  <c r="C195"/>
  <c r="B195"/>
  <c r="A195"/>
  <c r="W194"/>
  <c r="Q194"/>
  <c r="P194"/>
  <c r="O194"/>
  <c r="G194"/>
  <c r="F194"/>
  <c r="C194"/>
  <c r="B194"/>
  <c r="A194"/>
  <c r="W193"/>
  <c r="Q193"/>
  <c r="P193"/>
  <c r="O193"/>
  <c r="G193"/>
  <c r="F193"/>
  <c r="C193"/>
  <c r="B193"/>
  <c r="A193"/>
  <c r="W192"/>
  <c r="Q192"/>
  <c r="P192"/>
  <c r="O192"/>
  <c r="G192"/>
  <c r="F192"/>
  <c r="C192"/>
  <c r="B192"/>
  <c r="A192"/>
  <c r="W191"/>
  <c r="Q191"/>
  <c r="P191"/>
  <c r="O191"/>
  <c r="G191"/>
  <c r="F191"/>
  <c r="C191"/>
  <c r="B191"/>
  <c r="A191"/>
  <c r="W190"/>
  <c r="Q190"/>
  <c r="P190"/>
  <c r="O190"/>
  <c r="G190"/>
  <c r="F190"/>
  <c r="C190"/>
  <c r="B190"/>
  <c r="A190"/>
  <c r="W189"/>
  <c r="Q189"/>
  <c r="P189"/>
  <c r="O189"/>
  <c r="G189"/>
  <c r="F189"/>
  <c r="C189"/>
  <c r="B189"/>
  <c r="A189"/>
  <c r="W188"/>
  <c r="Q188"/>
  <c r="P188"/>
  <c r="O188"/>
  <c r="G188"/>
  <c r="F188"/>
  <c r="C188"/>
  <c r="B188"/>
  <c r="A188"/>
  <c r="W187"/>
  <c r="Q187"/>
  <c r="P187"/>
  <c r="O187"/>
  <c r="G187"/>
  <c r="F187"/>
  <c r="C187"/>
  <c r="B187"/>
  <c r="A187"/>
  <c r="W186"/>
  <c r="Q186"/>
  <c r="P186"/>
  <c r="O186"/>
  <c r="G186"/>
  <c r="F186"/>
  <c r="C186"/>
  <c r="B186"/>
  <c r="A186"/>
  <c r="W185"/>
  <c r="Q185"/>
  <c r="P185"/>
  <c r="O185"/>
  <c r="G185"/>
  <c r="F185"/>
  <c r="C185"/>
  <c r="B185"/>
  <c r="A185"/>
  <c r="W184"/>
  <c r="Q184"/>
  <c r="P184"/>
  <c r="O184"/>
  <c r="G184"/>
  <c r="F184"/>
  <c r="C184"/>
  <c r="B184"/>
  <c r="A184"/>
  <c r="W183"/>
  <c r="Q183"/>
  <c r="P183"/>
  <c r="O183"/>
  <c r="G183"/>
  <c r="F183"/>
  <c r="C183"/>
  <c r="B183"/>
  <c r="A183"/>
  <c r="W182"/>
  <c r="Q182"/>
  <c r="P182"/>
  <c r="O182"/>
  <c r="G182"/>
  <c r="F182"/>
  <c r="C182"/>
  <c r="B182"/>
  <c r="A182"/>
  <c r="W181"/>
  <c r="Q181"/>
  <c r="P181"/>
  <c r="O181"/>
  <c r="G181"/>
  <c r="F181"/>
  <c r="C181"/>
  <c r="B181"/>
  <c r="A181"/>
  <c r="W180"/>
  <c r="Q180"/>
  <c r="P180"/>
  <c r="O180"/>
  <c r="G180"/>
  <c r="F180"/>
  <c r="C180"/>
  <c r="B180"/>
  <c r="A180"/>
  <c r="W179"/>
  <c r="Q179"/>
  <c r="P179"/>
  <c r="O179"/>
  <c r="G179"/>
  <c r="F179"/>
  <c r="C179"/>
  <c r="B179"/>
  <c r="A179"/>
  <c r="W178"/>
  <c r="Q178"/>
  <c r="P178"/>
  <c r="O178"/>
  <c r="G178"/>
  <c r="F178"/>
  <c r="C178"/>
  <c r="B178"/>
  <c r="A178"/>
  <c r="W177"/>
  <c r="Q177"/>
  <c r="P177"/>
  <c r="O177"/>
  <c r="G177"/>
  <c r="F177"/>
  <c r="C177"/>
  <c r="B177"/>
  <c r="A177"/>
  <c r="W176"/>
  <c r="Q176"/>
  <c r="P176"/>
  <c r="O176"/>
  <c r="G176"/>
  <c r="F176"/>
  <c r="C176"/>
  <c r="B176"/>
  <c r="A176"/>
  <c r="W175"/>
  <c r="Q175"/>
  <c r="P175"/>
  <c r="O175"/>
  <c r="G175"/>
  <c r="F175"/>
  <c r="C175"/>
  <c r="B175"/>
  <c r="A175"/>
  <c r="W174"/>
  <c r="Q174"/>
  <c r="P174"/>
  <c r="O174"/>
  <c r="G174"/>
  <c r="F174"/>
  <c r="C174"/>
  <c r="B174"/>
  <c r="A174"/>
  <c r="W173"/>
  <c r="Q173"/>
  <c r="P173"/>
  <c r="O173"/>
  <c r="G173"/>
  <c r="F173"/>
  <c r="C173"/>
  <c r="B173"/>
  <c r="A173"/>
  <c r="W172"/>
  <c r="Q172"/>
  <c r="P172"/>
  <c r="O172"/>
  <c r="G172"/>
  <c r="F172"/>
  <c r="C172"/>
  <c r="B172"/>
  <c r="A172"/>
  <c r="W171"/>
  <c r="Q171"/>
  <c r="P171"/>
  <c r="O171"/>
  <c r="G171"/>
  <c r="F171"/>
  <c r="C171"/>
  <c r="B171"/>
  <c r="A171"/>
  <c r="W170"/>
  <c r="Q170"/>
  <c r="P170"/>
  <c r="O170"/>
  <c r="G170"/>
  <c r="F170"/>
  <c r="C170"/>
  <c r="B170"/>
  <c r="A170"/>
  <c r="W169"/>
  <c r="Q169"/>
  <c r="P169"/>
  <c r="O169"/>
  <c r="G169"/>
  <c r="F169"/>
  <c r="C169"/>
  <c r="B169"/>
  <c r="A169"/>
  <c r="W168"/>
  <c r="Q168"/>
  <c r="P168"/>
  <c r="O168"/>
  <c r="G168"/>
  <c r="F168"/>
  <c r="C168"/>
  <c r="B168"/>
  <c r="A168"/>
  <c r="W167"/>
  <c r="Q167"/>
  <c r="P167"/>
  <c r="O167"/>
  <c r="G167"/>
  <c r="F167"/>
  <c r="C167"/>
  <c r="B167"/>
  <c r="A167"/>
  <c r="W166"/>
  <c r="Q166"/>
  <c r="P166"/>
  <c r="O166"/>
  <c r="G166"/>
  <c r="F166"/>
  <c r="C166"/>
  <c r="B166"/>
  <c r="A166"/>
  <c r="W165"/>
  <c r="Q165"/>
  <c r="P165"/>
  <c r="O165"/>
  <c r="G165"/>
  <c r="F165"/>
  <c r="C165"/>
  <c r="B165"/>
  <c r="A165"/>
  <c r="W164"/>
  <c r="Q164"/>
  <c r="P164"/>
  <c r="O164"/>
  <c r="G164"/>
  <c r="F164"/>
  <c r="C164"/>
  <c r="B164"/>
  <c r="A164"/>
  <c r="W163"/>
  <c r="Q163"/>
  <c r="P163"/>
  <c r="O163"/>
  <c r="G163"/>
  <c r="F163"/>
  <c r="C163"/>
  <c r="B163"/>
  <c r="A163"/>
  <c r="W162"/>
  <c r="Q162"/>
  <c r="P162"/>
  <c r="O162"/>
  <c r="G162"/>
  <c r="F162"/>
  <c r="C162"/>
  <c r="B162"/>
  <c r="A162"/>
  <c r="W161"/>
  <c r="Q161"/>
  <c r="P161"/>
  <c r="O161"/>
  <c r="G161"/>
  <c r="F161"/>
  <c r="C161"/>
  <c r="B161"/>
  <c r="A161"/>
  <c r="W160"/>
  <c r="Q160"/>
  <c r="P160"/>
  <c r="O160"/>
  <c r="G160"/>
  <c r="F160"/>
  <c r="C160"/>
  <c r="B160"/>
  <c r="A160"/>
  <c r="W159"/>
  <c r="Q159"/>
  <c r="P159"/>
  <c r="O159"/>
  <c r="G159"/>
  <c r="F159"/>
  <c r="C159"/>
  <c r="B159"/>
  <c r="A159"/>
  <c r="W158"/>
  <c r="Q158"/>
  <c r="P158"/>
  <c r="O158"/>
  <c r="G158"/>
  <c r="F158"/>
  <c r="C158"/>
  <c r="B158"/>
  <c r="A158"/>
  <c r="W157"/>
  <c r="Q157"/>
  <c r="P157"/>
  <c r="O157"/>
  <c r="G157"/>
  <c r="F157"/>
  <c r="C157"/>
  <c r="B157"/>
  <c r="A157"/>
  <c r="W156"/>
  <c r="Q156"/>
  <c r="P156"/>
  <c r="O156"/>
  <c r="G156"/>
  <c r="F156"/>
  <c r="C156"/>
  <c r="B156"/>
  <c r="A156"/>
  <c r="W155"/>
  <c r="Q155"/>
  <c r="P155"/>
  <c r="O155"/>
  <c r="G155"/>
  <c r="F155"/>
  <c r="C155"/>
  <c r="B155"/>
  <c r="A155"/>
  <c r="W154"/>
  <c r="Q154"/>
  <c r="P154"/>
  <c r="O154"/>
  <c r="G154"/>
  <c r="F154"/>
  <c r="C154"/>
  <c r="B154"/>
  <c r="A154"/>
  <c r="W153"/>
  <c r="Q153"/>
  <c r="P153"/>
  <c r="O153"/>
  <c r="G153"/>
  <c r="F153"/>
  <c r="C153"/>
  <c r="B153"/>
  <c r="A153"/>
  <c r="W152"/>
  <c r="Q152"/>
  <c r="P152"/>
  <c r="O152"/>
  <c r="G152"/>
  <c r="F152"/>
  <c r="C152"/>
  <c r="B152"/>
  <c r="A152"/>
  <c r="W151"/>
  <c r="Q151"/>
  <c r="P151"/>
  <c r="O151"/>
  <c r="G151"/>
  <c r="F151"/>
  <c r="C151"/>
  <c r="B151"/>
  <c r="A151"/>
  <c r="W150"/>
  <c r="Q150"/>
  <c r="P150"/>
  <c r="O150"/>
  <c r="G150"/>
  <c r="F150"/>
  <c r="C150"/>
  <c r="B150"/>
  <c r="A150"/>
  <c r="W149"/>
  <c r="Q149"/>
  <c r="P149"/>
  <c r="O149"/>
  <c r="G149"/>
  <c r="F149"/>
  <c r="C149"/>
  <c r="B149"/>
  <c r="A149"/>
  <c r="W148"/>
  <c r="Q148"/>
  <c r="P148"/>
  <c r="O148"/>
  <c r="G148"/>
  <c r="F148"/>
  <c r="C148"/>
  <c r="B148"/>
  <c r="A148"/>
  <c r="W147"/>
  <c r="Q147"/>
  <c r="P147"/>
  <c r="O147"/>
  <c r="G147"/>
  <c r="F147"/>
  <c r="C147"/>
  <c r="B147"/>
  <c r="A147"/>
  <c r="W146"/>
  <c r="Q146"/>
  <c r="P146"/>
  <c r="O146"/>
  <c r="G146"/>
  <c r="F146"/>
  <c r="C146"/>
  <c r="B146"/>
  <c r="A146"/>
  <c r="W145"/>
  <c r="Q145"/>
  <c r="P145"/>
  <c r="O145"/>
  <c r="G145"/>
  <c r="F145"/>
  <c r="C145"/>
  <c r="B145"/>
  <c r="A145"/>
  <c r="W144"/>
  <c r="Q144"/>
  <c r="P144"/>
  <c r="O144"/>
  <c r="G144"/>
  <c r="F144"/>
  <c r="C144"/>
  <c r="B144"/>
  <c r="A144"/>
  <c r="W143"/>
  <c r="Q143"/>
  <c r="P143"/>
  <c r="O143"/>
  <c r="G143"/>
  <c r="F143"/>
  <c r="C143"/>
  <c r="B143"/>
  <c r="A143"/>
  <c r="W142"/>
  <c r="Q142"/>
  <c r="P142"/>
  <c r="O142"/>
  <c r="G142"/>
  <c r="F142"/>
  <c r="C142"/>
  <c r="B142"/>
  <c r="A142"/>
  <c r="W141"/>
  <c r="Q141"/>
  <c r="P141"/>
  <c r="O141"/>
  <c r="G141"/>
  <c r="F141"/>
  <c r="C141"/>
  <c r="B141"/>
  <c r="A141"/>
  <c r="W140"/>
  <c r="Q140"/>
  <c r="P140"/>
  <c r="O140"/>
  <c r="G140"/>
  <c r="F140"/>
  <c r="C140"/>
  <c r="B140"/>
  <c r="A140"/>
  <c r="W139"/>
  <c r="Q139"/>
  <c r="P139"/>
  <c r="O139"/>
  <c r="G139"/>
  <c r="F139"/>
  <c r="C139"/>
  <c r="B139"/>
  <c r="A139"/>
  <c r="W138"/>
  <c r="Q138"/>
  <c r="P138"/>
  <c r="O138"/>
  <c r="G138"/>
  <c r="F138"/>
  <c r="C138"/>
  <c r="B138"/>
  <c r="A138"/>
  <c r="W137"/>
  <c r="Q137"/>
  <c r="P137"/>
  <c r="O137"/>
  <c r="G137"/>
  <c r="F137"/>
  <c r="C137"/>
  <c r="B137"/>
  <c r="A137"/>
  <c r="W136"/>
  <c r="Q136"/>
  <c r="P136"/>
  <c r="O136"/>
  <c r="G136"/>
  <c r="F136"/>
  <c r="C136"/>
  <c r="B136"/>
  <c r="A136"/>
  <c r="W135"/>
  <c r="Q135"/>
  <c r="P135"/>
  <c r="O135"/>
  <c r="G135"/>
  <c r="F135"/>
  <c r="C135"/>
  <c r="B135"/>
  <c r="A135"/>
  <c r="W134"/>
  <c r="Q134"/>
  <c r="P134"/>
  <c r="O134"/>
  <c r="G134"/>
  <c r="F134"/>
  <c r="C134"/>
  <c r="B134"/>
  <c r="A134"/>
  <c r="W133"/>
  <c r="Q133"/>
  <c r="P133"/>
  <c r="O133"/>
  <c r="G133"/>
  <c r="F133"/>
  <c r="C133"/>
  <c r="B133"/>
  <c r="A133"/>
  <c r="W132"/>
  <c r="Q132"/>
  <c r="P132"/>
  <c r="O132"/>
  <c r="G132"/>
  <c r="F132"/>
  <c r="C132"/>
  <c r="B132"/>
  <c r="A132"/>
  <c r="W131"/>
  <c r="Q131"/>
  <c r="P131"/>
  <c r="O131"/>
  <c r="G131"/>
  <c r="F131"/>
  <c r="C131"/>
  <c r="B131"/>
  <c r="A131"/>
  <c r="W130"/>
  <c r="Q130"/>
  <c r="P130"/>
  <c r="O130"/>
  <c r="G130"/>
  <c r="F130"/>
  <c r="C130"/>
  <c r="B130"/>
  <c r="A130"/>
  <c r="W129"/>
  <c r="Q129"/>
  <c r="P129"/>
  <c r="O129"/>
  <c r="G129"/>
  <c r="F129"/>
  <c r="C129"/>
  <c r="B129"/>
  <c r="A129"/>
  <c r="W128"/>
  <c r="Q128"/>
  <c r="P128"/>
  <c r="O128"/>
  <c r="G128"/>
  <c r="F128"/>
  <c r="C128"/>
  <c r="B128"/>
  <c r="A128"/>
  <c r="W127"/>
  <c r="Q127"/>
  <c r="P127"/>
  <c r="O127"/>
  <c r="G127"/>
  <c r="F127"/>
  <c r="C127"/>
  <c r="B127"/>
  <c r="A127"/>
  <c r="W126"/>
  <c r="Q126"/>
  <c r="P126"/>
  <c r="O126"/>
  <c r="G126"/>
  <c r="F126"/>
  <c r="C126"/>
  <c r="B126"/>
  <c r="A126"/>
  <c r="W125"/>
  <c r="Q125"/>
  <c r="P125"/>
  <c r="O125"/>
  <c r="G125"/>
  <c r="F125"/>
  <c r="C125"/>
  <c r="B125"/>
  <c r="A125"/>
  <c r="W124"/>
  <c r="Q124"/>
  <c r="P124"/>
  <c r="O124"/>
  <c r="G124"/>
  <c r="F124"/>
  <c r="C124"/>
  <c r="B124"/>
  <c r="A124"/>
  <c r="W123"/>
  <c r="Q123"/>
  <c r="P123"/>
  <c r="O123"/>
  <c r="G123"/>
  <c r="F123"/>
  <c r="C123"/>
  <c r="B123"/>
  <c r="A123"/>
  <c r="W122"/>
  <c r="Q122"/>
  <c r="P122"/>
  <c r="O122"/>
  <c r="G122"/>
  <c r="F122"/>
  <c r="C122"/>
  <c r="B122"/>
  <c r="A122"/>
  <c r="W121"/>
  <c r="Q121"/>
  <c r="P121"/>
  <c r="O121"/>
  <c r="G121"/>
  <c r="F121"/>
  <c r="C121"/>
  <c r="B121"/>
  <c r="A121"/>
  <c r="W120"/>
  <c r="Q120"/>
  <c r="P120"/>
  <c r="O120"/>
  <c r="G120"/>
  <c r="F120"/>
  <c r="C120"/>
  <c r="B120"/>
  <c r="A120"/>
  <c r="W119"/>
  <c r="Q119"/>
  <c r="P119"/>
  <c r="O119"/>
  <c r="G119"/>
  <c r="F119"/>
  <c r="C119"/>
  <c r="B119"/>
  <c r="A119"/>
  <c r="W118"/>
  <c r="Q118"/>
  <c r="P118"/>
  <c r="O118"/>
  <c r="G118"/>
  <c r="F118"/>
  <c r="C118"/>
  <c r="B118"/>
  <c r="A118"/>
  <c r="W117"/>
  <c r="Q117"/>
  <c r="P117"/>
  <c r="O117"/>
  <c r="G117"/>
  <c r="F117"/>
  <c r="C117"/>
  <c r="B117"/>
  <c r="A117"/>
  <c r="W116"/>
  <c r="Q116"/>
  <c r="P116"/>
  <c r="O116"/>
  <c r="G116"/>
  <c r="F116"/>
  <c r="C116"/>
  <c r="B116"/>
  <c r="A116"/>
  <c r="W115"/>
  <c r="Q115"/>
  <c r="P115"/>
  <c r="O115"/>
  <c r="G115"/>
  <c r="F115"/>
  <c r="C115"/>
  <c r="B115"/>
  <c r="A115"/>
  <c r="W114"/>
  <c r="Q114"/>
  <c r="P114"/>
  <c r="O114"/>
  <c r="G114"/>
  <c r="F114"/>
  <c r="C114"/>
  <c r="B114"/>
  <c r="A114"/>
  <c r="W113"/>
  <c r="Q113"/>
  <c r="P113"/>
  <c r="O113"/>
  <c r="G113"/>
  <c r="F113"/>
  <c r="C113"/>
  <c r="B113"/>
  <c r="A113"/>
  <c r="W112"/>
  <c r="Q112"/>
  <c r="P112"/>
  <c r="O112"/>
  <c r="G112"/>
  <c r="F112"/>
  <c r="C112"/>
  <c r="B112"/>
  <c r="A112"/>
  <c r="W111"/>
  <c r="Q111"/>
  <c r="P111"/>
  <c r="O111"/>
  <c r="G111"/>
  <c r="F111"/>
  <c r="C111"/>
  <c r="B111"/>
  <c r="A111"/>
  <c r="W110"/>
  <c r="Q110"/>
  <c r="P110"/>
  <c r="O110"/>
  <c r="G110"/>
  <c r="F110"/>
  <c r="C110"/>
  <c r="B110"/>
  <c r="A110"/>
  <c r="W109"/>
  <c r="Q109"/>
  <c r="P109"/>
  <c r="O109"/>
  <c r="G109"/>
  <c r="F109"/>
  <c r="C109"/>
  <c r="B109"/>
  <c r="A109"/>
  <c r="W108"/>
  <c r="Q108"/>
  <c r="P108"/>
  <c r="O108"/>
  <c r="G108"/>
  <c r="F108"/>
  <c r="C108"/>
  <c r="B108"/>
  <c r="A108"/>
  <c r="W107"/>
  <c r="Q107"/>
  <c r="P107"/>
  <c r="O107"/>
  <c r="G107"/>
  <c r="F107"/>
  <c r="C107"/>
  <c r="B107"/>
  <c r="A107"/>
  <c r="W106"/>
  <c r="Q106"/>
  <c r="P106"/>
  <c r="O106"/>
  <c r="G106"/>
  <c r="F106"/>
  <c r="C106"/>
  <c r="B106"/>
  <c r="A106"/>
  <c r="W105"/>
  <c r="Q105"/>
  <c r="P105"/>
  <c r="O105"/>
  <c r="G105"/>
  <c r="F105"/>
  <c r="C105"/>
  <c r="B105"/>
  <c r="A105"/>
  <c r="W104"/>
  <c r="Q104"/>
  <c r="P104"/>
  <c r="O104"/>
  <c r="G104"/>
  <c r="F104"/>
  <c r="C104"/>
  <c r="B104"/>
  <c r="A104"/>
  <c r="W103"/>
  <c r="Q103"/>
  <c r="P103"/>
  <c r="O103"/>
  <c r="G103"/>
  <c r="F103"/>
  <c r="C103"/>
  <c r="B103"/>
  <c r="A103"/>
  <c r="W102"/>
  <c r="Q102"/>
  <c r="P102"/>
  <c r="O102"/>
  <c r="G102"/>
  <c r="F102"/>
  <c r="C102"/>
  <c r="B102"/>
  <c r="A102"/>
  <c r="W101"/>
  <c r="Q101"/>
  <c r="P101"/>
  <c r="O101"/>
  <c r="G101"/>
  <c r="F101"/>
  <c r="C101"/>
  <c r="B101"/>
  <c r="A101"/>
  <c r="W100"/>
  <c r="Q100"/>
  <c r="P100"/>
  <c r="O100"/>
  <c r="G100"/>
  <c r="F100"/>
  <c r="C100"/>
  <c r="B100"/>
  <c r="A100"/>
  <c r="W99"/>
  <c r="Q99"/>
  <c r="P99"/>
  <c r="O99"/>
  <c r="G99"/>
  <c r="F99"/>
  <c r="C99"/>
  <c r="B99"/>
  <c r="A99"/>
  <c r="W98"/>
  <c r="Q98"/>
  <c r="P98"/>
  <c r="O98"/>
  <c r="G98"/>
  <c r="F98"/>
  <c r="C98"/>
  <c r="B98"/>
  <c r="A98"/>
  <c r="W97"/>
  <c r="Q97"/>
  <c r="P97"/>
  <c r="O97"/>
  <c r="G97"/>
  <c r="F97"/>
  <c r="C97"/>
  <c r="B97"/>
  <c r="A97"/>
  <c r="W96"/>
  <c r="Q96"/>
  <c r="P96"/>
  <c r="O96"/>
  <c r="G96"/>
  <c r="F96"/>
  <c r="C96"/>
  <c r="B96"/>
  <c r="A96"/>
  <c r="W95"/>
  <c r="Q95"/>
  <c r="P95"/>
  <c r="O95"/>
  <c r="G95"/>
  <c r="F95"/>
  <c r="C95"/>
  <c r="B95"/>
  <c r="A95"/>
  <c r="W94"/>
  <c r="Q94"/>
  <c r="P94"/>
  <c r="O94"/>
  <c r="G94"/>
  <c r="F94"/>
  <c r="C94"/>
  <c r="B94"/>
  <c r="A94"/>
  <c r="W93"/>
  <c r="Q93"/>
  <c r="P93"/>
  <c r="O93"/>
  <c r="G93"/>
  <c r="F93"/>
  <c r="C93"/>
  <c r="B93"/>
  <c r="A93"/>
  <c r="W92"/>
  <c r="Q92"/>
  <c r="P92"/>
  <c r="O92"/>
  <c r="G92"/>
  <c r="F92"/>
  <c r="C92"/>
  <c r="B92"/>
  <c r="A92"/>
  <c r="W91"/>
  <c r="Q91"/>
  <c r="P91"/>
  <c r="O91"/>
  <c r="G91"/>
  <c r="F91"/>
  <c r="C91"/>
  <c r="B91"/>
  <c r="A91"/>
  <c r="W90"/>
  <c r="Q90"/>
  <c r="P90"/>
  <c r="O90"/>
  <c r="G90"/>
  <c r="F90"/>
  <c r="C90"/>
  <c r="B90"/>
  <c r="A90"/>
  <c r="W89"/>
  <c r="Q89"/>
  <c r="P89"/>
  <c r="O89"/>
  <c r="G89"/>
  <c r="F89"/>
  <c r="C89"/>
  <c r="B89"/>
  <c r="A89"/>
  <c r="W88"/>
  <c r="Q88"/>
  <c r="P88"/>
  <c r="O88"/>
  <c r="G88"/>
  <c r="F88"/>
  <c r="C88"/>
  <c r="B88"/>
  <c r="A88"/>
  <c r="W87"/>
  <c r="Q87"/>
  <c r="P87"/>
  <c r="O87"/>
  <c r="G87"/>
  <c r="F87"/>
  <c r="C87"/>
  <c r="B87"/>
  <c r="A87"/>
  <c r="W86"/>
  <c r="Q86"/>
  <c r="P86"/>
  <c r="O86"/>
  <c r="G86"/>
  <c r="F86"/>
  <c r="C86"/>
  <c r="B86"/>
  <c r="A86"/>
  <c r="W85"/>
  <c r="Q85"/>
  <c r="P85"/>
  <c r="O85"/>
  <c r="G85"/>
  <c r="F85"/>
  <c r="C85"/>
  <c r="B85"/>
  <c r="A85"/>
  <c r="W84"/>
  <c r="Q84"/>
  <c r="P84"/>
  <c r="O84"/>
  <c r="G84"/>
  <c r="F84"/>
  <c r="C84"/>
  <c r="B84"/>
  <c r="A84"/>
  <c r="W83"/>
  <c r="Q83"/>
  <c r="P83"/>
  <c r="O83"/>
  <c r="G83"/>
  <c r="F83"/>
  <c r="C83"/>
  <c r="B83"/>
  <c r="A83"/>
  <c r="W82"/>
  <c r="Q82"/>
  <c r="P82"/>
  <c r="O82"/>
  <c r="G82"/>
  <c r="F82"/>
  <c r="C82"/>
  <c r="B82"/>
  <c r="A82"/>
  <c r="W81"/>
  <c r="Q81"/>
  <c r="P81"/>
  <c r="O81"/>
  <c r="G81"/>
  <c r="F81"/>
  <c r="C81"/>
  <c r="B81"/>
  <c r="A81"/>
  <c r="W80"/>
  <c r="Q80"/>
  <c r="P80"/>
  <c r="O80"/>
  <c r="G80"/>
  <c r="F80"/>
  <c r="C80"/>
  <c r="B80"/>
  <c r="A80"/>
  <c r="W79"/>
  <c r="Q79"/>
  <c r="P79"/>
  <c r="O79"/>
  <c r="G79"/>
  <c r="F79"/>
  <c r="C79"/>
  <c r="B79"/>
  <c r="A79"/>
  <c r="W78"/>
  <c r="Q78"/>
  <c r="P78"/>
  <c r="O78"/>
  <c r="G78"/>
  <c r="F78"/>
  <c r="C78"/>
  <c r="B78"/>
  <c r="A78"/>
  <c r="W77"/>
  <c r="Q77"/>
  <c r="P77"/>
  <c r="O77"/>
  <c r="G77"/>
  <c r="F77"/>
  <c r="C77"/>
  <c r="B77"/>
  <c r="A77"/>
  <c r="W76"/>
  <c r="Q76"/>
  <c r="P76"/>
  <c r="O76"/>
  <c r="G76"/>
  <c r="F76"/>
  <c r="C76"/>
  <c r="B76"/>
  <c r="A76"/>
  <c r="W75"/>
  <c r="Q75"/>
  <c r="P75"/>
  <c r="O75"/>
  <c r="G75"/>
  <c r="F75"/>
  <c r="C75"/>
  <c r="B75"/>
  <c r="A75"/>
  <c r="W74"/>
  <c r="Q74"/>
  <c r="P74"/>
  <c r="O74"/>
  <c r="G74"/>
  <c r="F74"/>
  <c r="C74"/>
  <c r="B74"/>
  <c r="A74"/>
  <c r="W73"/>
  <c r="Q73"/>
  <c r="P73"/>
  <c r="O73"/>
  <c r="G73"/>
  <c r="F73"/>
  <c r="C73"/>
  <c r="B73"/>
  <c r="A73"/>
  <c r="W72"/>
  <c r="Q72"/>
  <c r="P72"/>
  <c r="O72"/>
  <c r="G72"/>
  <c r="F72"/>
  <c r="C72"/>
  <c r="B72"/>
  <c r="A72"/>
  <c r="W71"/>
  <c r="Q71"/>
  <c r="P71"/>
  <c r="O71"/>
  <c r="G71"/>
  <c r="F71"/>
  <c r="C71"/>
  <c r="B71"/>
  <c r="A71"/>
  <c r="W70"/>
  <c r="Q70"/>
  <c r="P70"/>
  <c r="O70"/>
  <c r="G70"/>
  <c r="F70"/>
  <c r="C70"/>
  <c r="B70"/>
  <c r="A70"/>
  <c r="W69"/>
  <c r="Q69"/>
  <c r="P69"/>
  <c r="O69"/>
  <c r="G69"/>
  <c r="F69"/>
  <c r="C69"/>
  <c r="B69"/>
  <c r="A69"/>
  <c r="W68"/>
  <c r="Q68"/>
  <c r="P68"/>
  <c r="O68"/>
  <c r="G68"/>
  <c r="F68"/>
  <c r="C68"/>
  <c r="B68"/>
  <c r="A68"/>
  <c r="W67"/>
  <c r="Q67"/>
  <c r="P67"/>
  <c r="O67"/>
  <c r="G67"/>
  <c r="F67"/>
  <c r="C67"/>
  <c r="B67"/>
  <c r="A67"/>
  <c r="W66"/>
  <c r="Q66"/>
  <c r="P66"/>
  <c r="O66"/>
  <c r="G66"/>
  <c r="F66"/>
  <c r="C66"/>
  <c r="B66"/>
  <c r="A66"/>
  <c r="W65"/>
  <c r="Q65"/>
  <c r="P65"/>
  <c r="O65"/>
  <c r="G65"/>
  <c r="F65"/>
  <c r="C65"/>
  <c r="B65"/>
  <c r="A65"/>
  <c r="W64"/>
  <c r="Q64"/>
  <c r="P64"/>
  <c r="O64"/>
  <c r="G64"/>
  <c r="F64"/>
  <c r="C64"/>
  <c r="B64"/>
  <c r="A64"/>
  <c r="W63"/>
  <c r="Q63"/>
  <c r="P63"/>
  <c r="O63"/>
  <c r="G63"/>
  <c r="F63"/>
  <c r="C63"/>
  <c r="B63"/>
  <c r="A63"/>
  <c r="W62"/>
  <c r="Q62"/>
  <c r="P62"/>
  <c r="O62"/>
  <c r="G62"/>
  <c r="F62"/>
  <c r="C62"/>
  <c r="B62"/>
  <c r="A62"/>
  <c r="W61"/>
  <c r="Q61"/>
  <c r="P61"/>
  <c r="O61"/>
  <c r="G61"/>
  <c r="F61"/>
  <c r="C61"/>
  <c r="B61"/>
  <c r="A61"/>
  <c r="W60"/>
  <c r="Q60"/>
  <c r="P60"/>
  <c r="O60"/>
  <c r="G60"/>
  <c r="F60"/>
  <c r="C60"/>
  <c r="B60"/>
  <c r="A60"/>
  <c r="W59"/>
  <c r="Q59"/>
  <c r="P59"/>
  <c r="O59"/>
  <c r="G59"/>
  <c r="F59"/>
  <c r="C59"/>
  <c r="B59"/>
  <c r="A59"/>
  <c r="W58"/>
  <c r="Q58"/>
  <c r="P58"/>
  <c r="O58"/>
  <c r="G58"/>
  <c r="F58"/>
  <c r="C58"/>
  <c r="B58"/>
  <c r="A58"/>
  <c r="W57"/>
  <c r="Q57"/>
  <c r="P57"/>
  <c r="O57"/>
  <c r="G57"/>
  <c r="F57"/>
  <c r="C57"/>
  <c r="B57"/>
  <c r="A57"/>
  <c r="W56"/>
  <c r="Q56"/>
  <c r="P56"/>
  <c r="O56"/>
  <c r="G56"/>
  <c r="F56"/>
  <c r="C56"/>
  <c r="B56"/>
  <c r="A56"/>
  <c r="W55"/>
  <c r="Q55"/>
  <c r="P55"/>
  <c r="O55"/>
  <c r="G55"/>
  <c r="F55"/>
  <c r="C55"/>
  <c r="B55"/>
  <c r="A55"/>
  <c r="W54"/>
  <c r="Q54"/>
  <c r="P54"/>
  <c r="O54"/>
  <c r="G54"/>
  <c r="F54"/>
  <c r="C54"/>
  <c r="B54"/>
  <c r="A54"/>
  <c r="W53"/>
  <c r="Q53"/>
  <c r="P53"/>
  <c r="O53"/>
  <c r="G53"/>
  <c r="F53"/>
  <c r="C53"/>
  <c r="B53"/>
  <c r="A53"/>
  <c r="W52"/>
  <c r="Q52"/>
  <c r="P52"/>
  <c r="O52"/>
  <c r="G52"/>
  <c r="F52"/>
  <c r="C52"/>
  <c r="B52"/>
  <c r="A52"/>
  <c r="W51"/>
  <c r="Q51"/>
  <c r="P51"/>
  <c r="O51"/>
  <c r="G51"/>
  <c r="F51"/>
  <c r="C51"/>
  <c r="B51"/>
  <c r="A51"/>
  <c r="W50"/>
  <c r="Q50"/>
  <c r="P50"/>
  <c r="O50"/>
  <c r="G50"/>
  <c r="F50"/>
  <c r="C50"/>
  <c r="B50"/>
  <c r="A50"/>
  <c r="W49"/>
  <c r="Q49"/>
  <c r="P49"/>
  <c r="O49"/>
  <c r="G49"/>
  <c r="F49"/>
  <c r="C49"/>
  <c r="B49"/>
  <c r="A49"/>
  <c r="W48"/>
  <c r="Q48"/>
  <c r="P48"/>
  <c r="O48"/>
  <c r="G48"/>
  <c r="F48"/>
  <c r="C48"/>
  <c r="B48"/>
  <c r="A48"/>
  <c r="W47"/>
  <c r="Q47"/>
  <c r="P47"/>
  <c r="O47"/>
  <c r="G47"/>
  <c r="F47"/>
  <c r="C47"/>
  <c r="B47"/>
  <c r="A47"/>
  <c r="W46"/>
  <c r="Q46"/>
  <c r="P46"/>
  <c r="O46"/>
  <c r="G46"/>
  <c r="F46"/>
  <c r="C46"/>
  <c r="B46"/>
  <c r="A46"/>
  <c r="W45"/>
  <c r="Q45"/>
  <c r="P45"/>
  <c r="O45"/>
  <c r="G45"/>
  <c r="F45"/>
  <c r="C45"/>
  <c r="B45"/>
  <c r="A45"/>
  <c r="W44"/>
  <c r="Q44"/>
  <c r="P44"/>
  <c r="O44"/>
  <c r="G44"/>
  <c r="F44"/>
  <c r="C44"/>
  <c r="B44"/>
  <c r="A44"/>
  <c r="W43"/>
  <c r="Q43"/>
  <c r="P43"/>
  <c r="O43"/>
  <c r="G43"/>
  <c r="F43"/>
  <c r="C43"/>
  <c r="B43"/>
  <c r="A43"/>
  <c r="W42"/>
  <c r="Q42"/>
  <c r="P42"/>
  <c r="O42"/>
  <c r="G42"/>
  <c r="F42"/>
  <c r="C42"/>
  <c r="B42"/>
  <c r="A42"/>
  <c r="W41"/>
  <c r="Q41"/>
  <c r="P41"/>
  <c r="O41"/>
  <c r="G41"/>
  <c r="F41"/>
  <c r="C41"/>
  <c r="B41"/>
  <c r="A41"/>
  <c r="W40"/>
  <c r="Q40"/>
  <c r="P40"/>
  <c r="O40"/>
  <c r="G40"/>
  <c r="F40"/>
  <c r="C40"/>
  <c r="B40"/>
  <c r="A40"/>
  <c r="W39"/>
  <c r="Q39"/>
  <c r="P39"/>
  <c r="O39"/>
  <c r="G39"/>
  <c r="F39"/>
  <c r="C39"/>
  <c r="B39"/>
  <c r="A39"/>
  <c r="W38"/>
  <c r="Q38"/>
  <c r="P38"/>
  <c r="O38"/>
  <c r="G38"/>
  <c r="F38"/>
  <c r="C38"/>
  <c r="B38"/>
  <c r="A38"/>
  <c r="W37"/>
  <c r="Q37"/>
  <c r="P37"/>
  <c r="O37"/>
  <c r="G37"/>
  <c r="F37"/>
  <c r="C37"/>
  <c r="B37"/>
  <c r="A37"/>
  <c r="W36"/>
  <c r="Q36"/>
  <c r="P36"/>
  <c r="O36"/>
  <c r="G36"/>
  <c r="F36"/>
  <c r="C36"/>
  <c r="B36"/>
  <c r="A36"/>
  <c r="W35"/>
  <c r="Q35"/>
  <c r="P35"/>
  <c r="O35"/>
  <c r="G35"/>
  <c r="F35"/>
  <c r="C35"/>
  <c r="B35"/>
  <c r="A35"/>
  <c r="W34"/>
  <c r="Q34"/>
  <c r="P34"/>
  <c r="O34"/>
  <c r="G34"/>
  <c r="F34"/>
  <c r="C34"/>
  <c r="B34"/>
  <c r="A34"/>
  <c r="W33"/>
  <c r="Q33"/>
  <c r="P33"/>
  <c r="O33"/>
  <c r="G33"/>
  <c r="F33"/>
  <c r="C33"/>
  <c r="B33"/>
  <c r="A33"/>
  <c r="W32"/>
  <c r="Q32"/>
  <c r="P32"/>
  <c r="O32"/>
  <c r="G32"/>
  <c r="F32"/>
  <c r="C32"/>
  <c r="B32"/>
  <c r="A32"/>
  <c r="W31"/>
  <c r="Q31"/>
  <c r="P31"/>
  <c r="O31"/>
  <c r="G31"/>
  <c r="F31"/>
  <c r="C31"/>
  <c r="B31"/>
  <c r="A31"/>
  <c r="W30"/>
  <c r="Q30"/>
  <c r="P30"/>
  <c r="O30"/>
  <c r="G30"/>
  <c r="F30"/>
  <c r="C30"/>
  <c r="B30"/>
  <c r="A30"/>
  <c r="W29"/>
  <c r="Q29"/>
  <c r="P29"/>
  <c r="O29"/>
  <c r="G29"/>
  <c r="F29"/>
  <c r="C29"/>
  <c r="B29"/>
  <c r="A29"/>
  <c r="W28"/>
  <c r="Q28"/>
  <c r="P28"/>
  <c r="O28"/>
  <c r="G28"/>
  <c r="F28"/>
  <c r="C28"/>
  <c r="B28"/>
  <c r="A28"/>
  <c r="W27"/>
  <c r="Q27"/>
  <c r="P27"/>
  <c r="O27"/>
  <c r="G27"/>
  <c r="F27"/>
  <c r="C27"/>
  <c r="B27"/>
  <c r="A27"/>
  <c r="W26"/>
  <c r="Q26"/>
  <c r="P26"/>
  <c r="O26"/>
  <c r="G26"/>
  <c r="F26"/>
  <c r="C26"/>
  <c r="B26"/>
  <c r="A26"/>
  <c r="W25"/>
  <c r="Q25"/>
  <c r="P25"/>
  <c r="O25"/>
  <c r="G25"/>
  <c r="F25"/>
  <c r="C25"/>
  <c r="B25"/>
  <c r="A25"/>
  <c r="W24"/>
  <c r="Q24"/>
  <c r="P24"/>
  <c r="O24"/>
  <c r="G24"/>
  <c r="F24"/>
  <c r="C24"/>
  <c r="B24"/>
  <c r="A24"/>
  <c r="W23"/>
  <c r="Q23"/>
  <c r="P23"/>
  <c r="O23"/>
  <c r="G23"/>
  <c r="F23"/>
  <c r="C23"/>
  <c r="B23"/>
  <c r="A23"/>
  <c r="W22"/>
  <c r="Q22"/>
  <c r="P22"/>
  <c r="O22"/>
  <c r="G22"/>
  <c r="F22"/>
  <c r="C22"/>
  <c r="B22"/>
  <c r="A22"/>
  <c r="W21"/>
  <c r="Q21"/>
  <c r="P21"/>
  <c r="O21"/>
  <c r="G21"/>
  <c r="F21"/>
  <c r="C21"/>
  <c r="B21"/>
  <c r="A21"/>
  <c r="W20"/>
  <c r="Q20"/>
  <c r="P20"/>
  <c r="O20"/>
  <c r="G20"/>
  <c r="F20"/>
  <c r="C20"/>
  <c r="B20"/>
  <c r="A20"/>
  <c r="W19"/>
  <c r="Q19"/>
  <c r="P19"/>
  <c r="O19"/>
  <c r="G19"/>
  <c r="F19"/>
  <c r="C19"/>
  <c r="B19"/>
  <c r="A19"/>
  <c r="W18"/>
  <c r="Q18"/>
  <c r="P18"/>
  <c r="O18"/>
  <c r="G18"/>
  <c r="F18"/>
  <c r="C18"/>
  <c r="B18"/>
  <c r="A18"/>
  <c r="W17"/>
  <c r="Q17"/>
  <c r="P17"/>
  <c r="O17"/>
  <c r="G17"/>
  <c r="F17"/>
  <c r="C17"/>
  <c r="W16"/>
  <c r="Q16"/>
  <c r="P16"/>
  <c r="O16"/>
  <c r="G16"/>
  <c r="F16"/>
  <c r="B16"/>
  <c r="W15"/>
  <c r="Q15"/>
  <c r="P15"/>
  <c r="O15"/>
  <c r="G15"/>
  <c r="F15"/>
  <c r="C15"/>
  <c r="W14"/>
  <c r="Q14"/>
  <c r="P14"/>
  <c r="O14"/>
  <c r="G14"/>
  <c r="F14"/>
  <c r="W13"/>
  <c r="Q13"/>
  <c r="P13"/>
  <c r="O13"/>
  <c r="G13"/>
  <c r="F13"/>
  <c r="C13"/>
  <c r="W12"/>
  <c r="Q12"/>
  <c r="P12"/>
  <c r="O12"/>
  <c r="G12"/>
  <c r="F12"/>
  <c r="B12"/>
  <c r="W11"/>
  <c r="Q11"/>
  <c r="P11"/>
  <c r="O11"/>
  <c r="G11"/>
  <c r="F11"/>
  <c r="C11"/>
  <c r="W10"/>
  <c r="Q10"/>
  <c r="P10"/>
  <c r="O10"/>
  <c r="G10"/>
  <c r="F10"/>
  <c r="W9"/>
  <c r="Q9"/>
  <c r="P9"/>
  <c r="O9"/>
  <c r="G9"/>
  <c r="F9"/>
  <c r="C9"/>
  <c r="W8"/>
  <c r="Q8"/>
  <c r="P8"/>
  <c r="O8"/>
  <c r="G8"/>
  <c r="F8"/>
  <c r="C8"/>
  <c r="W7"/>
  <c r="Q7"/>
  <c r="P7"/>
  <c r="O7"/>
  <c r="G7"/>
  <c r="F7"/>
  <c r="B7"/>
  <c r="W6"/>
  <c r="Q6"/>
  <c r="P6"/>
  <c r="O6"/>
  <c r="G6"/>
  <c r="F6"/>
  <c r="W5"/>
  <c r="Q5"/>
  <c r="P5"/>
  <c r="O5"/>
  <c r="G5"/>
  <c r="F5"/>
  <c r="C5"/>
  <c r="W4"/>
  <c r="Q4"/>
  <c r="P4"/>
  <c r="O4"/>
  <c r="G4"/>
  <c r="F4"/>
  <c r="C4"/>
  <c r="B4"/>
  <c r="W3"/>
  <c r="Q3"/>
  <c r="P3"/>
  <c r="O3"/>
  <c r="G3"/>
  <c r="F3"/>
  <c r="C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W2"/>
  <c r="Q2"/>
  <c r="P2"/>
  <c r="O2"/>
  <c r="G2"/>
  <c r="F2"/>
  <c r="C2"/>
  <c r="C14" s="1"/>
  <c r="B2"/>
  <c r="B17" s="1"/>
  <c r="S425" i="10"/>
  <c r="P425"/>
  <c r="O425"/>
  <c r="N425"/>
  <c r="M425"/>
  <c r="H425"/>
  <c r="G425"/>
  <c r="F425"/>
  <c r="C425"/>
  <c r="B425"/>
  <c r="A425"/>
  <c r="S424"/>
  <c r="P424"/>
  <c r="O424"/>
  <c r="N424"/>
  <c r="M424"/>
  <c r="H424"/>
  <c r="G424"/>
  <c r="F424"/>
  <c r="C424"/>
  <c r="B424"/>
  <c r="A424"/>
  <c r="S423"/>
  <c r="P423"/>
  <c r="O423"/>
  <c r="N423"/>
  <c r="M423"/>
  <c r="H423"/>
  <c r="G423"/>
  <c r="F423"/>
  <c r="C423"/>
  <c r="B423"/>
  <c r="A423"/>
  <c r="S422"/>
  <c r="P422"/>
  <c r="O422"/>
  <c r="N422"/>
  <c r="M422"/>
  <c r="H422"/>
  <c r="G422"/>
  <c r="F422"/>
  <c r="C422"/>
  <c r="B422"/>
  <c r="A422"/>
  <c r="S421"/>
  <c r="P421"/>
  <c r="O421"/>
  <c r="N421"/>
  <c r="M421"/>
  <c r="H421"/>
  <c r="G421"/>
  <c r="F421"/>
  <c r="C421"/>
  <c r="B421"/>
  <c r="A421"/>
  <c r="S420"/>
  <c r="P420"/>
  <c r="O420"/>
  <c r="N420"/>
  <c r="M420"/>
  <c r="H420"/>
  <c r="G420"/>
  <c r="F420"/>
  <c r="C420"/>
  <c r="B420"/>
  <c r="A420"/>
  <c r="S419"/>
  <c r="P419"/>
  <c r="O419"/>
  <c r="N419"/>
  <c r="M419"/>
  <c r="H419"/>
  <c r="G419"/>
  <c r="F419"/>
  <c r="C419"/>
  <c r="B419"/>
  <c r="A419"/>
  <c r="S418"/>
  <c r="P418"/>
  <c r="O418"/>
  <c r="N418"/>
  <c r="M418"/>
  <c r="H418"/>
  <c r="G418"/>
  <c r="F418"/>
  <c r="C418"/>
  <c r="B418"/>
  <c r="A418"/>
  <c r="S417"/>
  <c r="P417"/>
  <c r="O417"/>
  <c r="N417"/>
  <c r="M417"/>
  <c r="H417"/>
  <c r="G417"/>
  <c r="F417"/>
  <c r="C417"/>
  <c r="B417"/>
  <c r="A417"/>
  <c r="S416"/>
  <c r="P416"/>
  <c r="O416"/>
  <c r="N416"/>
  <c r="M416"/>
  <c r="H416"/>
  <c r="G416"/>
  <c r="F416"/>
  <c r="C416"/>
  <c r="B416"/>
  <c r="A416"/>
  <c r="S415"/>
  <c r="P415"/>
  <c r="O415"/>
  <c r="N415"/>
  <c r="M415"/>
  <c r="H415"/>
  <c r="G415"/>
  <c r="F415"/>
  <c r="C415"/>
  <c r="B415"/>
  <c r="A415"/>
  <c r="S414"/>
  <c r="P414"/>
  <c r="O414"/>
  <c r="N414"/>
  <c r="M414"/>
  <c r="H414"/>
  <c r="G414"/>
  <c r="F414"/>
  <c r="C414"/>
  <c r="B414"/>
  <c r="A414"/>
  <c r="S413"/>
  <c r="P413"/>
  <c r="O413"/>
  <c r="N413"/>
  <c r="M413"/>
  <c r="H413"/>
  <c r="G413"/>
  <c r="F413"/>
  <c r="C413"/>
  <c r="B413"/>
  <c r="A413"/>
  <c r="S412"/>
  <c r="P412"/>
  <c r="O412"/>
  <c r="N412"/>
  <c r="M412"/>
  <c r="H412"/>
  <c r="G412"/>
  <c r="F412"/>
  <c r="C412"/>
  <c r="B412"/>
  <c r="A412"/>
  <c r="S411"/>
  <c r="P411"/>
  <c r="O411"/>
  <c r="N411"/>
  <c r="M411"/>
  <c r="H411"/>
  <c r="G411"/>
  <c r="F411"/>
  <c r="C411"/>
  <c r="B411"/>
  <c r="A411"/>
  <c r="S410"/>
  <c r="P410"/>
  <c r="O410"/>
  <c r="N410"/>
  <c r="M410"/>
  <c r="H410"/>
  <c r="G410"/>
  <c r="F410"/>
  <c r="C410"/>
  <c r="B410"/>
  <c r="A410"/>
  <c r="S409"/>
  <c r="P409"/>
  <c r="O409"/>
  <c r="N409"/>
  <c r="M409"/>
  <c r="H409"/>
  <c r="G409"/>
  <c r="F409"/>
  <c r="C409"/>
  <c r="B409"/>
  <c r="A409"/>
  <c r="S408"/>
  <c r="P408"/>
  <c r="O408"/>
  <c r="N408"/>
  <c r="M408"/>
  <c r="H408"/>
  <c r="G408"/>
  <c r="F408"/>
  <c r="C408"/>
  <c r="B408"/>
  <c r="A408"/>
  <c r="S407"/>
  <c r="P407"/>
  <c r="O407"/>
  <c r="N407"/>
  <c r="M407"/>
  <c r="H407"/>
  <c r="G407"/>
  <c r="F407"/>
  <c r="C407"/>
  <c r="B407"/>
  <c r="A407"/>
  <c r="S406"/>
  <c r="P406"/>
  <c r="O406"/>
  <c r="N406"/>
  <c r="M406"/>
  <c r="H406"/>
  <c r="G406"/>
  <c r="F406"/>
  <c r="C406"/>
  <c r="B406"/>
  <c r="A406"/>
  <c r="S405"/>
  <c r="P405"/>
  <c r="O405"/>
  <c r="N405"/>
  <c r="M405"/>
  <c r="H405"/>
  <c r="G405"/>
  <c r="F405"/>
  <c r="C405"/>
  <c r="B405"/>
  <c r="A405"/>
  <c r="S404"/>
  <c r="P404"/>
  <c r="O404"/>
  <c r="N404"/>
  <c r="M404"/>
  <c r="H404"/>
  <c r="G404"/>
  <c r="F404"/>
  <c r="C404"/>
  <c r="B404"/>
  <c r="A404"/>
  <c r="S403"/>
  <c r="P403"/>
  <c r="O403"/>
  <c r="N403"/>
  <c r="M403"/>
  <c r="H403"/>
  <c r="G403"/>
  <c r="F403"/>
  <c r="C403"/>
  <c r="B403"/>
  <c r="A403"/>
  <c r="S402"/>
  <c r="P402"/>
  <c r="O402"/>
  <c r="N402"/>
  <c r="M402"/>
  <c r="H402"/>
  <c r="G402"/>
  <c r="F402"/>
  <c r="C402"/>
  <c r="B402"/>
  <c r="A402"/>
  <c r="S401"/>
  <c r="P401"/>
  <c r="O401"/>
  <c r="N401"/>
  <c r="M401"/>
  <c r="H401"/>
  <c r="G401"/>
  <c r="F401"/>
  <c r="C401"/>
  <c r="B401"/>
  <c r="A401"/>
  <c r="S400"/>
  <c r="P400"/>
  <c r="O400"/>
  <c r="N400"/>
  <c r="M400"/>
  <c r="H400"/>
  <c r="G400"/>
  <c r="F400"/>
  <c r="C400"/>
  <c r="B400"/>
  <c r="A400"/>
  <c r="S399"/>
  <c r="P399"/>
  <c r="O399"/>
  <c r="N399"/>
  <c r="M399"/>
  <c r="H399"/>
  <c r="G399"/>
  <c r="F399"/>
  <c r="C399"/>
  <c r="B399"/>
  <c r="A399"/>
  <c r="S398"/>
  <c r="P398"/>
  <c r="O398"/>
  <c r="N398"/>
  <c r="M398"/>
  <c r="H398"/>
  <c r="G398"/>
  <c r="F398"/>
  <c r="C398"/>
  <c r="B398"/>
  <c r="A398"/>
  <c r="S397"/>
  <c r="P397"/>
  <c r="O397"/>
  <c r="N397"/>
  <c r="M397"/>
  <c r="H397"/>
  <c r="G397"/>
  <c r="F397"/>
  <c r="C397"/>
  <c r="B397"/>
  <c r="A397"/>
  <c r="S396"/>
  <c r="P396"/>
  <c r="O396"/>
  <c r="N396"/>
  <c r="M396"/>
  <c r="H396"/>
  <c r="G396"/>
  <c r="F396"/>
  <c r="C396"/>
  <c r="B396"/>
  <c r="A396"/>
  <c r="S395"/>
  <c r="P395"/>
  <c r="O395"/>
  <c r="N395"/>
  <c r="M395"/>
  <c r="H395"/>
  <c r="G395"/>
  <c r="F395"/>
  <c r="C395"/>
  <c r="B395"/>
  <c r="A395"/>
  <c r="S394"/>
  <c r="P394"/>
  <c r="O394"/>
  <c r="N394"/>
  <c r="M394"/>
  <c r="H394"/>
  <c r="G394"/>
  <c r="F394"/>
  <c r="C394"/>
  <c r="B394"/>
  <c r="A394"/>
  <c r="S393"/>
  <c r="P393"/>
  <c r="O393"/>
  <c r="N393"/>
  <c r="M393"/>
  <c r="H393"/>
  <c r="G393"/>
  <c r="F393"/>
  <c r="C393"/>
  <c r="B393"/>
  <c r="A393"/>
  <c r="S392"/>
  <c r="P392"/>
  <c r="O392"/>
  <c r="N392"/>
  <c r="M392"/>
  <c r="H392"/>
  <c r="G392"/>
  <c r="F392"/>
  <c r="C392"/>
  <c r="B392"/>
  <c r="A392"/>
  <c r="S391"/>
  <c r="P391"/>
  <c r="O391"/>
  <c r="N391"/>
  <c r="M391"/>
  <c r="H391"/>
  <c r="G391"/>
  <c r="F391"/>
  <c r="C391"/>
  <c r="B391"/>
  <c r="A391"/>
  <c r="S390"/>
  <c r="P390"/>
  <c r="O390"/>
  <c r="N390"/>
  <c r="M390"/>
  <c r="H390"/>
  <c r="G390"/>
  <c r="F390"/>
  <c r="C390"/>
  <c r="B390"/>
  <c r="A390"/>
  <c r="S389"/>
  <c r="P389"/>
  <c r="O389"/>
  <c r="N389"/>
  <c r="M389"/>
  <c r="H389"/>
  <c r="G389"/>
  <c r="F389"/>
  <c r="C389"/>
  <c r="B389"/>
  <c r="A389"/>
  <c r="S388"/>
  <c r="P388"/>
  <c r="O388"/>
  <c r="N388"/>
  <c r="M388"/>
  <c r="H388"/>
  <c r="G388"/>
  <c r="F388"/>
  <c r="C388"/>
  <c r="B388"/>
  <c r="A388"/>
  <c r="S387"/>
  <c r="P387"/>
  <c r="O387"/>
  <c r="N387"/>
  <c r="M387"/>
  <c r="H387"/>
  <c r="G387"/>
  <c r="F387"/>
  <c r="C387"/>
  <c r="B387"/>
  <c r="A387"/>
  <c r="S386"/>
  <c r="P386"/>
  <c r="O386"/>
  <c r="N386"/>
  <c r="M386"/>
  <c r="H386"/>
  <c r="G386"/>
  <c r="F386"/>
  <c r="C386"/>
  <c r="B386"/>
  <c r="A386"/>
  <c r="S385"/>
  <c r="P385"/>
  <c r="O385"/>
  <c r="N385"/>
  <c r="M385"/>
  <c r="H385"/>
  <c r="G385"/>
  <c r="F385"/>
  <c r="C385"/>
  <c r="B385"/>
  <c r="A385"/>
  <c r="S384"/>
  <c r="P384"/>
  <c r="O384"/>
  <c r="N384"/>
  <c r="M384"/>
  <c r="H384"/>
  <c r="G384"/>
  <c r="F384"/>
  <c r="C384"/>
  <c r="B384"/>
  <c r="A384"/>
  <c r="S383"/>
  <c r="P383"/>
  <c r="O383"/>
  <c r="N383"/>
  <c r="M383"/>
  <c r="H383"/>
  <c r="G383"/>
  <c r="F383"/>
  <c r="C383"/>
  <c r="B383"/>
  <c r="A383"/>
  <c r="S382"/>
  <c r="P382"/>
  <c r="O382"/>
  <c r="N382"/>
  <c r="M382"/>
  <c r="H382"/>
  <c r="G382"/>
  <c r="F382"/>
  <c r="C382"/>
  <c r="B382"/>
  <c r="A382"/>
  <c r="S381"/>
  <c r="P381"/>
  <c r="O381"/>
  <c r="N381"/>
  <c r="M381"/>
  <c r="H381"/>
  <c r="G381"/>
  <c r="F381"/>
  <c r="C381"/>
  <c r="B381"/>
  <c r="A381"/>
  <c r="S380"/>
  <c r="P380"/>
  <c r="O380"/>
  <c r="N380"/>
  <c r="M380"/>
  <c r="H380"/>
  <c r="G380"/>
  <c r="F380"/>
  <c r="C380"/>
  <c r="B380"/>
  <c r="A380"/>
  <c r="S379"/>
  <c r="P379"/>
  <c r="O379"/>
  <c r="N379"/>
  <c r="M379"/>
  <c r="H379"/>
  <c r="G379"/>
  <c r="F379"/>
  <c r="C379"/>
  <c r="B379"/>
  <c r="A379"/>
  <c r="S378"/>
  <c r="P378"/>
  <c r="O378"/>
  <c r="N378"/>
  <c r="M378"/>
  <c r="H378"/>
  <c r="G378"/>
  <c r="F378"/>
  <c r="C378"/>
  <c r="B378"/>
  <c r="A378"/>
  <c r="S377"/>
  <c r="P377"/>
  <c r="O377"/>
  <c r="N377"/>
  <c r="M377"/>
  <c r="H377"/>
  <c r="G377"/>
  <c r="F377"/>
  <c r="C377"/>
  <c r="B377"/>
  <c r="A377"/>
  <c r="S376"/>
  <c r="P376"/>
  <c r="O376"/>
  <c r="N376"/>
  <c r="M376"/>
  <c r="H376"/>
  <c r="G376"/>
  <c r="F376"/>
  <c r="C376"/>
  <c r="B376"/>
  <c r="A376"/>
  <c r="S375"/>
  <c r="P375"/>
  <c r="O375"/>
  <c r="N375"/>
  <c r="M375"/>
  <c r="H375"/>
  <c r="G375"/>
  <c r="F375"/>
  <c r="C375"/>
  <c r="B375"/>
  <c r="A375"/>
  <c r="S374"/>
  <c r="P374"/>
  <c r="O374"/>
  <c r="N374"/>
  <c r="M374"/>
  <c r="H374"/>
  <c r="G374"/>
  <c r="F374"/>
  <c r="C374"/>
  <c r="B374"/>
  <c r="A374"/>
  <c r="S373"/>
  <c r="P373"/>
  <c r="O373"/>
  <c r="N373"/>
  <c r="M373"/>
  <c r="H373"/>
  <c r="G373"/>
  <c r="F373"/>
  <c r="C373"/>
  <c r="B373"/>
  <c r="A373"/>
  <c r="S372"/>
  <c r="P372"/>
  <c r="O372"/>
  <c r="N372"/>
  <c r="M372"/>
  <c r="H372"/>
  <c r="G372"/>
  <c r="F372"/>
  <c r="C372"/>
  <c r="B372"/>
  <c r="A372"/>
  <c r="S371"/>
  <c r="P371"/>
  <c r="O371"/>
  <c r="N371"/>
  <c r="M371"/>
  <c r="H371"/>
  <c r="G371"/>
  <c r="F371"/>
  <c r="C371"/>
  <c r="B371"/>
  <c r="A371"/>
  <c r="S370"/>
  <c r="P370"/>
  <c r="O370"/>
  <c r="N370"/>
  <c r="M370"/>
  <c r="H370"/>
  <c r="G370"/>
  <c r="F370"/>
  <c r="C370"/>
  <c r="B370"/>
  <c r="A370"/>
  <c r="S369"/>
  <c r="P369"/>
  <c r="O369"/>
  <c r="N369"/>
  <c r="M369"/>
  <c r="H369"/>
  <c r="G369"/>
  <c r="F369"/>
  <c r="C369"/>
  <c r="B369"/>
  <c r="A369"/>
  <c r="S368"/>
  <c r="P368"/>
  <c r="O368"/>
  <c r="N368"/>
  <c r="M368"/>
  <c r="H368"/>
  <c r="G368"/>
  <c r="F368"/>
  <c r="C368"/>
  <c r="B368"/>
  <c r="A368"/>
  <c r="S367"/>
  <c r="P367"/>
  <c r="O367"/>
  <c r="N367"/>
  <c r="M367"/>
  <c r="H367"/>
  <c r="G367"/>
  <c r="F367"/>
  <c r="C367"/>
  <c r="B367"/>
  <c r="A367"/>
  <c r="S366"/>
  <c r="P366"/>
  <c r="O366"/>
  <c r="N366"/>
  <c r="M366"/>
  <c r="H366"/>
  <c r="G366"/>
  <c r="F366"/>
  <c r="C366"/>
  <c r="B366"/>
  <c r="A366"/>
  <c r="S365"/>
  <c r="P365"/>
  <c r="O365"/>
  <c r="N365"/>
  <c r="M365"/>
  <c r="H365"/>
  <c r="G365"/>
  <c r="F365"/>
  <c r="C365"/>
  <c r="B365"/>
  <c r="A365"/>
  <c r="S364"/>
  <c r="P364"/>
  <c r="O364"/>
  <c r="N364"/>
  <c r="M364"/>
  <c r="H364"/>
  <c r="G364"/>
  <c r="F364"/>
  <c r="C364"/>
  <c r="B364"/>
  <c r="A364"/>
  <c r="S363"/>
  <c r="P363"/>
  <c r="O363"/>
  <c r="N363"/>
  <c r="M363"/>
  <c r="H363"/>
  <c r="G363"/>
  <c r="F363"/>
  <c r="C363"/>
  <c r="B363"/>
  <c r="A363"/>
  <c r="S362"/>
  <c r="P362"/>
  <c r="O362"/>
  <c r="N362"/>
  <c r="M362"/>
  <c r="H362"/>
  <c r="G362"/>
  <c r="F362"/>
  <c r="C362"/>
  <c r="B362"/>
  <c r="A362"/>
  <c r="S361"/>
  <c r="P361"/>
  <c r="O361"/>
  <c r="N361"/>
  <c r="M361"/>
  <c r="H361"/>
  <c r="G361"/>
  <c r="F361"/>
  <c r="C361"/>
  <c r="B361"/>
  <c r="A361"/>
  <c r="S360"/>
  <c r="P360"/>
  <c r="O360"/>
  <c r="N360"/>
  <c r="M360"/>
  <c r="H360"/>
  <c r="G360"/>
  <c r="F360"/>
  <c r="C360"/>
  <c r="B360"/>
  <c r="A360"/>
  <c r="S359"/>
  <c r="P359"/>
  <c r="O359"/>
  <c r="N359"/>
  <c r="M359"/>
  <c r="H359"/>
  <c r="G359"/>
  <c r="F359"/>
  <c r="C359"/>
  <c r="B359"/>
  <c r="A359"/>
  <c r="S358"/>
  <c r="P358"/>
  <c r="O358"/>
  <c r="N358"/>
  <c r="M358"/>
  <c r="H358"/>
  <c r="G358"/>
  <c r="F358"/>
  <c r="C358"/>
  <c r="B358"/>
  <c r="A358"/>
  <c r="S357"/>
  <c r="P357"/>
  <c r="O357"/>
  <c r="N357"/>
  <c r="M357"/>
  <c r="H357"/>
  <c r="G357"/>
  <c r="F357"/>
  <c r="C357"/>
  <c r="B357"/>
  <c r="A357"/>
  <c r="S356"/>
  <c r="P356"/>
  <c r="O356"/>
  <c r="N356"/>
  <c r="M356"/>
  <c r="H356"/>
  <c r="G356"/>
  <c r="F356"/>
  <c r="C356"/>
  <c r="B356"/>
  <c r="A356"/>
  <c r="S355"/>
  <c r="P355"/>
  <c r="O355"/>
  <c r="N355"/>
  <c r="M355"/>
  <c r="H355"/>
  <c r="G355"/>
  <c r="F355"/>
  <c r="C355"/>
  <c r="B355"/>
  <c r="A355"/>
  <c r="S354"/>
  <c r="P354"/>
  <c r="O354"/>
  <c r="N354"/>
  <c r="M354"/>
  <c r="H354"/>
  <c r="G354"/>
  <c r="F354"/>
  <c r="C354"/>
  <c r="B354"/>
  <c r="A354"/>
  <c r="S353"/>
  <c r="P353"/>
  <c r="O353"/>
  <c r="N353"/>
  <c r="M353"/>
  <c r="H353"/>
  <c r="G353"/>
  <c r="F353"/>
  <c r="C353"/>
  <c r="B353"/>
  <c r="A353"/>
  <c r="S352"/>
  <c r="P352"/>
  <c r="O352"/>
  <c r="N352"/>
  <c r="M352"/>
  <c r="H352"/>
  <c r="G352"/>
  <c r="F352"/>
  <c r="C352"/>
  <c r="B352"/>
  <c r="A352"/>
  <c r="S351"/>
  <c r="P351"/>
  <c r="O351"/>
  <c r="N351"/>
  <c r="M351"/>
  <c r="H351"/>
  <c r="G351"/>
  <c r="F351"/>
  <c r="C351"/>
  <c r="B351"/>
  <c r="A351"/>
  <c r="S350"/>
  <c r="P350"/>
  <c r="O350"/>
  <c r="N350"/>
  <c r="M350"/>
  <c r="H350"/>
  <c r="G350"/>
  <c r="F350"/>
  <c r="C350"/>
  <c r="B350"/>
  <c r="A350"/>
  <c r="S349"/>
  <c r="P349"/>
  <c r="O349"/>
  <c r="N349"/>
  <c r="M349"/>
  <c r="H349"/>
  <c r="G349"/>
  <c r="F349"/>
  <c r="C349"/>
  <c r="B349"/>
  <c r="A349"/>
  <c r="S348"/>
  <c r="P348"/>
  <c r="O348"/>
  <c r="N348"/>
  <c r="M348"/>
  <c r="H348"/>
  <c r="G348"/>
  <c r="F348"/>
  <c r="C348"/>
  <c r="B348"/>
  <c r="A348"/>
  <c r="S347"/>
  <c r="P347"/>
  <c r="O347"/>
  <c r="N347"/>
  <c r="M347"/>
  <c r="H347"/>
  <c r="G347"/>
  <c r="F347"/>
  <c r="C347"/>
  <c r="B347"/>
  <c r="A347"/>
  <c r="S346"/>
  <c r="P346"/>
  <c r="O346"/>
  <c r="N346"/>
  <c r="M346"/>
  <c r="H346"/>
  <c r="G346"/>
  <c r="F346"/>
  <c r="C346"/>
  <c r="B346"/>
  <c r="A346"/>
  <c r="S345"/>
  <c r="P345"/>
  <c r="O345"/>
  <c r="N345"/>
  <c r="M345"/>
  <c r="H345"/>
  <c r="G345"/>
  <c r="F345"/>
  <c r="C345"/>
  <c r="B345"/>
  <c r="A345"/>
  <c r="S344"/>
  <c r="P344"/>
  <c r="O344"/>
  <c r="N344"/>
  <c r="M344"/>
  <c r="H344"/>
  <c r="G344"/>
  <c r="F344"/>
  <c r="C344"/>
  <c r="B344"/>
  <c r="A344"/>
  <c r="S343"/>
  <c r="P343"/>
  <c r="O343"/>
  <c r="N343"/>
  <c r="M343"/>
  <c r="H343"/>
  <c r="G343"/>
  <c r="F343"/>
  <c r="C343"/>
  <c r="B343"/>
  <c r="A343"/>
  <c r="S342"/>
  <c r="P342"/>
  <c r="O342"/>
  <c r="N342"/>
  <c r="M342"/>
  <c r="H342"/>
  <c r="G342"/>
  <c r="F342"/>
  <c r="C342"/>
  <c r="B342"/>
  <c r="A342"/>
  <c r="S341"/>
  <c r="P341"/>
  <c r="O341"/>
  <c r="N341"/>
  <c r="M341"/>
  <c r="H341"/>
  <c r="G341"/>
  <c r="F341"/>
  <c r="C341"/>
  <c r="B341"/>
  <c r="A341"/>
  <c r="S340"/>
  <c r="P340"/>
  <c r="O340"/>
  <c r="N340"/>
  <c r="M340"/>
  <c r="H340"/>
  <c r="G340"/>
  <c r="F340"/>
  <c r="C340"/>
  <c r="B340"/>
  <c r="A340"/>
  <c r="S339"/>
  <c r="P339"/>
  <c r="O339"/>
  <c r="N339"/>
  <c r="M339"/>
  <c r="H339"/>
  <c r="G339"/>
  <c r="F339"/>
  <c r="C339"/>
  <c r="B339"/>
  <c r="A339"/>
  <c r="S338"/>
  <c r="P338"/>
  <c r="O338"/>
  <c r="N338"/>
  <c r="M338"/>
  <c r="H338"/>
  <c r="G338"/>
  <c r="F338"/>
  <c r="C338"/>
  <c r="B338"/>
  <c r="A338"/>
  <c r="S337"/>
  <c r="P337"/>
  <c r="O337"/>
  <c r="N337"/>
  <c r="M337"/>
  <c r="H337"/>
  <c r="G337"/>
  <c r="F337"/>
  <c r="C337"/>
  <c r="B337"/>
  <c r="A337"/>
  <c r="S336"/>
  <c r="P336"/>
  <c r="O336"/>
  <c r="N336"/>
  <c r="M336"/>
  <c r="H336"/>
  <c r="G336"/>
  <c r="F336"/>
  <c r="C336"/>
  <c r="B336"/>
  <c r="A336"/>
  <c r="S335"/>
  <c r="P335"/>
  <c r="O335"/>
  <c r="N335"/>
  <c r="M335"/>
  <c r="H335"/>
  <c r="G335"/>
  <c r="F335"/>
  <c r="C335"/>
  <c r="B335"/>
  <c r="A335"/>
  <c r="S334"/>
  <c r="P334"/>
  <c r="O334"/>
  <c r="N334"/>
  <c r="M334"/>
  <c r="H334"/>
  <c r="G334"/>
  <c r="F334"/>
  <c r="C334"/>
  <c r="B334"/>
  <c r="A334"/>
  <c r="S333"/>
  <c r="P333"/>
  <c r="O333"/>
  <c r="N333"/>
  <c r="M333"/>
  <c r="H333"/>
  <c r="G333"/>
  <c r="F333"/>
  <c r="C333"/>
  <c r="B333"/>
  <c r="A333"/>
  <c r="S332"/>
  <c r="P332"/>
  <c r="O332"/>
  <c r="N332"/>
  <c r="M332"/>
  <c r="H332"/>
  <c r="G332"/>
  <c r="F332"/>
  <c r="C332"/>
  <c r="B332"/>
  <c r="A332"/>
  <c r="S331"/>
  <c r="P331"/>
  <c r="O331"/>
  <c r="N331"/>
  <c r="M331"/>
  <c r="H331"/>
  <c r="G331"/>
  <c r="F331"/>
  <c r="C331"/>
  <c r="B331"/>
  <c r="A331"/>
  <c r="S330"/>
  <c r="P330"/>
  <c r="O330"/>
  <c r="N330"/>
  <c r="M330"/>
  <c r="H330"/>
  <c r="G330"/>
  <c r="F330"/>
  <c r="C330"/>
  <c r="B330"/>
  <c r="A330"/>
  <c r="S329"/>
  <c r="P329"/>
  <c r="O329"/>
  <c r="N329"/>
  <c r="M329"/>
  <c r="H329"/>
  <c r="G329"/>
  <c r="F329"/>
  <c r="C329"/>
  <c r="B329"/>
  <c r="A329"/>
  <c r="S328"/>
  <c r="P328"/>
  <c r="O328"/>
  <c r="N328"/>
  <c r="M328"/>
  <c r="H328"/>
  <c r="G328"/>
  <c r="F328"/>
  <c r="C328"/>
  <c r="B328"/>
  <c r="A328"/>
  <c r="S327"/>
  <c r="P327"/>
  <c r="O327"/>
  <c r="N327"/>
  <c r="M327"/>
  <c r="H327"/>
  <c r="G327"/>
  <c r="F327"/>
  <c r="C327"/>
  <c r="B327"/>
  <c r="A327"/>
  <c r="S326"/>
  <c r="P326"/>
  <c r="O326"/>
  <c r="N326"/>
  <c r="M326"/>
  <c r="H326"/>
  <c r="G326"/>
  <c r="F326"/>
  <c r="C326"/>
  <c r="B326"/>
  <c r="A326"/>
  <c r="S325"/>
  <c r="P325"/>
  <c r="O325"/>
  <c r="N325"/>
  <c r="M325"/>
  <c r="H325"/>
  <c r="G325"/>
  <c r="F325"/>
  <c r="C325"/>
  <c r="B325"/>
  <c r="A325"/>
  <c r="S324"/>
  <c r="P324"/>
  <c r="O324"/>
  <c r="N324"/>
  <c r="M324"/>
  <c r="H324"/>
  <c r="G324"/>
  <c r="F324"/>
  <c r="C324"/>
  <c r="B324"/>
  <c r="A324"/>
  <c r="S323"/>
  <c r="P323"/>
  <c r="O323"/>
  <c r="N323"/>
  <c r="M323"/>
  <c r="H323"/>
  <c r="G323"/>
  <c r="F323"/>
  <c r="C323"/>
  <c r="B323"/>
  <c r="A323"/>
  <c r="S322"/>
  <c r="P322"/>
  <c r="O322"/>
  <c r="N322"/>
  <c r="M322"/>
  <c r="H322"/>
  <c r="G322"/>
  <c r="F322"/>
  <c r="C322"/>
  <c r="B322"/>
  <c r="A322"/>
  <c r="S321"/>
  <c r="P321"/>
  <c r="O321"/>
  <c r="N321"/>
  <c r="M321"/>
  <c r="H321"/>
  <c r="G321"/>
  <c r="F321"/>
  <c r="C321"/>
  <c r="B321"/>
  <c r="A321"/>
  <c r="S320"/>
  <c r="P320"/>
  <c r="O320"/>
  <c r="N320"/>
  <c r="M320"/>
  <c r="H320"/>
  <c r="G320"/>
  <c r="F320"/>
  <c r="C320"/>
  <c r="B320"/>
  <c r="A320"/>
  <c r="S319"/>
  <c r="P319"/>
  <c r="O319"/>
  <c r="N319"/>
  <c r="M319"/>
  <c r="H319"/>
  <c r="G319"/>
  <c r="F319"/>
  <c r="C319"/>
  <c r="B319"/>
  <c r="A319"/>
  <c r="S318"/>
  <c r="P318"/>
  <c r="O318"/>
  <c r="N318"/>
  <c r="M318"/>
  <c r="H318"/>
  <c r="G318"/>
  <c r="F318"/>
  <c r="C318"/>
  <c r="B318"/>
  <c r="A318"/>
  <c r="S317"/>
  <c r="P317"/>
  <c r="O317"/>
  <c r="N317"/>
  <c r="M317"/>
  <c r="H317"/>
  <c r="G317"/>
  <c r="F317"/>
  <c r="C317"/>
  <c r="B317"/>
  <c r="A317"/>
  <c r="S316"/>
  <c r="P316"/>
  <c r="O316"/>
  <c r="N316"/>
  <c r="M316"/>
  <c r="H316"/>
  <c r="G316"/>
  <c r="F316"/>
  <c r="C316"/>
  <c r="B316"/>
  <c r="A316"/>
  <c r="S315"/>
  <c r="P315"/>
  <c r="O315"/>
  <c r="N315"/>
  <c r="M315"/>
  <c r="H315"/>
  <c r="G315"/>
  <c r="F315"/>
  <c r="C315"/>
  <c r="B315"/>
  <c r="A315"/>
  <c r="S314"/>
  <c r="P314"/>
  <c r="O314"/>
  <c r="N314"/>
  <c r="M314"/>
  <c r="H314"/>
  <c r="G314"/>
  <c r="F314"/>
  <c r="C314"/>
  <c r="B314"/>
  <c r="A314"/>
  <c r="S313"/>
  <c r="P313"/>
  <c r="O313"/>
  <c r="N313"/>
  <c r="M313"/>
  <c r="H313"/>
  <c r="G313"/>
  <c r="F313"/>
  <c r="C313"/>
  <c r="B313"/>
  <c r="A313"/>
  <c r="S312"/>
  <c r="P312"/>
  <c r="O312"/>
  <c r="N312"/>
  <c r="M312"/>
  <c r="H312"/>
  <c r="G312"/>
  <c r="F312"/>
  <c r="C312"/>
  <c r="B312"/>
  <c r="A312"/>
  <c r="S311"/>
  <c r="P311"/>
  <c r="O311"/>
  <c r="N311"/>
  <c r="M311"/>
  <c r="H311"/>
  <c r="G311"/>
  <c r="F311"/>
  <c r="C311"/>
  <c r="B311"/>
  <c r="A311"/>
  <c r="S310"/>
  <c r="P310"/>
  <c r="O310"/>
  <c r="N310"/>
  <c r="M310"/>
  <c r="H310"/>
  <c r="G310"/>
  <c r="F310"/>
  <c r="C310"/>
  <c r="B310"/>
  <c r="A310"/>
  <c r="S309"/>
  <c r="P309"/>
  <c r="O309"/>
  <c r="N309"/>
  <c r="M309"/>
  <c r="H309"/>
  <c r="G309"/>
  <c r="F309"/>
  <c r="C309"/>
  <c r="B309"/>
  <c r="A309"/>
  <c r="S308"/>
  <c r="P308"/>
  <c r="O308"/>
  <c r="N308"/>
  <c r="M308"/>
  <c r="H308"/>
  <c r="G308"/>
  <c r="F308"/>
  <c r="C308"/>
  <c r="B308"/>
  <c r="A308"/>
  <c r="S307"/>
  <c r="P307"/>
  <c r="O307"/>
  <c r="N307"/>
  <c r="M307"/>
  <c r="H307"/>
  <c r="G307"/>
  <c r="F307"/>
  <c r="C307"/>
  <c r="B307"/>
  <c r="A307"/>
  <c r="S306"/>
  <c r="P306"/>
  <c r="O306"/>
  <c r="N306"/>
  <c r="M306"/>
  <c r="H306"/>
  <c r="G306"/>
  <c r="F306"/>
  <c r="C306"/>
  <c r="B306"/>
  <c r="A306"/>
  <c r="S305"/>
  <c r="P305"/>
  <c r="O305"/>
  <c r="N305"/>
  <c r="M305"/>
  <c r="H305"/>
  <c r="G305"/>
  <c r="F305"/>
  <c r="C305"/>
  <c r="B305"/>
  <c r="A305"/>
  <c r="S304"/>
  <c r="P304"/>
  <c r="O304"/>
  <c r="N304"/>
  <c r="M304"/>
  <c r="H304"/>
  <c r="G304"/>
  <c r="F304"/>
  <c r="C304"/>
  <c r="B304"/>
  <c r="A304"/>
  <c r="S303"/>
  <c r="P303"/>
  <c r="O303"/>
  <c r="N303"/>
  <c r="M303"/>
  <c r="H303"/>
  <c r="G303"/>
  <c r="F303"/>
  <c r="C303"/>
  <c r="B303"/>
  <c r="A303"/>
  <c r="S302"/>
  <c r="P302"/>
  <c r="O302"/>
  <c r="N302"/>
  <c r="M302"/>
  <c r="H302"/>
  <c r="G302"/>
  <c r="F302"/>
  <c r="C302"/>
  <c r="B302"/>
  <c r="A302"/>
  <c r="S301"/>
  <c r="P301"/>
  <c r="O301"/>
  <c r="N301"/>
  <c r="M301"/>
  <c r="H301"/>
  <c r="G301"/>
  <c r="F301"/>
  <c r="C301"/>
  <c r="B301"/>
  <c r="A301"/>
  <c r="S300"/>
  <c r="P300"/>
  <c r="O300"/>
  <c r="N300"/>
  <c r="M300"/>
  <c r="H300"/>
  <c r="G300"/>
  <c r="F300"/>
  <c r="C300"/>
  <c r="B300"/>
  <c r="A300"/>
  <c r="S299"/>
  <c r="P299"/>
  <c r="O299"/>
  <c r="N299"/>
  <c r="M299"/>
  <c r="H299"/>
  <c r="G299"/>
  <c r="F299"/>
  <c r="C299"/>
  <c r="B299"/>
  <c r="A299"/>
  <c r="S298"/>
  <c r="P298"/>
  <c r="O298"/>
  <c r="N298"/>
  <c r="M298"/>
  <c r="H298"/>
  <c r="G298"/>
  <c r="F298"/>
  <c r="C298"/>
  <c r="B298"/>
  <c r="A298"/>
  <c r="S297"/>
  <c r="P297"/>
  <c r="O297"/>
  <c r="N297"/>
  <c r="M297"/>
  <c r="H297"/>
  <c r="G297"/>
  <c r="F297"/>
  <c r="C297"/>
  <c r="B297"/>
  <c r="A297"/>
  <c r="S296"/>
  <c r="P296"/>
  <c r="O296"/>
  <c r="N296"/>
  <c r="M296"/>
  <c r="H296"/>
  <c r="G296"/>
  <c r="F296"/>
  <c r="C296"/>
  <c r="B296"/>
  <c r="A296"/>
  <c r="S295"/>
  <c r="P295"/>
  <c r="O295"/>
  <c r="N295"/>
  <c r="M295"/>
  <c r="H295"/>
  <c r="G295"/>
  <c r="F295"/>
  <c r="C295"/>
  <c r="B295"/>
  <c r="A295"/>
  <c r="S294"/>
  <c r="P294"/>
  <c r="O294"/>
  <c r="N294"/>
  <c r="M294"/>
  <c r="H294"/>
  <c r="G294"/>
  <c r="F294"/>
  <c r="C294"/>
  <c r="B294"/>
  <c r="A294"/>
  <c r="S293"/>
  <c r="P293"/>
  <c r="O293"/>
  <c r="N293"/>
  <c r="M293"/>
  <c r="H293"/>
  <c r="G293"/>
  <c r="F293"/>
  <c r="C293"/>
  <c r="B293"/>
  <c r="A293"/>
  <c r="S292"/>
  <c r="P292"/>
  <c r="O292"/>
  <c r="N292"/>
  <c r="M292"/>
  <c r="H292"/>
  <c r="G292"/>
  <c r="F292"/>
  <c r="C292"/>
  <c r="B292"/>
  <c r="A292"/>
  <c r="S291"/>
  <c r="P291"/>
  <c r="O291"/>
  <c r="N291"/>
  <c r="M291"/>
  <c r="H291"/>
  <c r="G291"/>
  <c r="F291"/>
  <c r="C291"/>
  <c r="B291"/>
  <c r="A291"/>
  <c r="S290"/>
  <c r="P290"/>
  <c r="O290"/>
  <c r="N290"/>
  <c r="M290"/>
  <c r="H290"/>
  <c r="G290"/>
  <c r="F290"/>
  <c r="C290"/>
  <c r="B290"/>
  <c r="A290"/>
  <c r="S289"/>
  <c r="P289"/>
  <c r="O289"/>
  <c r="N289"/>
  <c r="M289"/>
  <c r="H289"/>
  <c r="G289"/>
  <c r="F289"/>
  <c r="C289"/>
  <c r="B289"/>
  <c r="A289"/>
  <c r="S288"/>
  <c r="P288"/>
  <c r="O288"/>
  <c r="N288"/>
  <c r="M288"/>
  <c r="H288"/>
  <c r="G288"/>
  <c r="F288"/>
  <c r="C288"/>
  <c r="B288"/>
  <c r="A288"/>
  <c r="S287"/>
  <c r="P287"/>
  <c r="O287"/>
  <c r="N287"/>
  <c r="M287"/>
  <c r="H287"/>
  <c r="G287"/>
  <c r="F287"/>
  <c r="C287"/>
  <c r="B287"/>
  <c r="A287"/>
  <c r="S286"/>
  <c r="P286"/>
  <c r="O286"/>
  <c r="N286"/>
  <c r="M286"/>
  <c r="H286"/>
  <c r="G286"/>
  <c r="F286"/>
  <c r="C286"/>
  <c r="B286"/>
  <c r="A286"/>
  <c r="S285"/>
  <c r="P285"/>
  <c r="O285"/>
  <c r="N285"/>
  <c r="M285"/>
  <c r="H285"/>
  <c r="G285"/>
  <c r="F285"/>
  <c r="C285"/>
  <c r="B285"/>
  <c r="A285"/>
  <c r="S284"/>
  <c r="P284"/>
  <c r="O284"/>
  <c r="N284"/>
  <c r="M284"/>
  <c r="H284"/>
  <c r="G284"/>
  <c r="F284"/>
  <c r="C284"/>
  <c r="B284"/>
  <c r="A284"/>
  <c r="S283"/>
  <c r="P283"/>
  <c r="O283"/>
  <c r="N283"/>
  <c r="M283"/>
  <c r="H283"/>
  <c r="G283"/>
  <c r="F283"/>
  <c r="C283"/>
  <c r="B283"/>
  <c r="A283"/>
  <c r="S282"/>
  <c r="P282"/>
  <c r="O282"/>
  <c r="N282"/>
  <c r="M282"/>
  <c r="H282"/>
  <c r="G282"/>
  <c r="F282"/>
  <c r="C282"/>
  <c r="B282"/>
  <c r="A282"/>
  <c r="S281"/>
  <c r="P281"/>
  <c r="O281"/>
  <c r="N281"/>
  <c r="M281"/>
  <c r="H281"/>
  <c r="G281"/>
  <c r="F281"/>
  <c r="C281"/>
  <c r="B281"/>
  <c r="A281"/>
  <c r="S280"/>
  <c r="P280"/>
  <c r="O280"/>
  <c r="N280"/>
  <c r="M280"/>
  <c r="H280"/>
  <c r="G280"/>
  <c r="F280"/>
  <c r="C280"/>
  <c r="B280"/>
  <c r="A280"/>
  <c r="S279"/>
  <c r="P279"/>
  <c r="O279"/>
  <c r="N279"/>
  <c r="M279"/>
  <c r="H279"/>
  <c r="G279"/>
  <c r="F279"/>
  <c r="C279"/>
  <c r="B279"/>
  <c r="A279"/>
  <c r="S278"/>
  <c r="P278"/>
  <c r="O278"/>
  <c r="N278"/>
  <c r="M278"/>
  <c r="H278"/>
  <c r="G278"/>
  <c r="F278"/>
  <c r="C278"/>
  <c r="B278"/>
  <c r="A278"/>
  <c r="S277"/>
  <c r="P277"/>
  <c r="O277"/>
  <c r="N277"/>
  <c r="M277"/>
  <c r="H277"/>
  <c r="G277"/>
  <c r="F277"/>
  <c r="C277"/>
  <c r="B277"/>
  <c r="A277"/>
  <c r="S276"/>
  <c r="P276"/>
  <c r="O276"/>
  <c r="N276"/>
  <c r="M276"/>
  <c r="H276"/>
  <c r="G276"/>
  <c r="F276"/>
  <c r="C276"/>
  <c r="B276"/>
  <c r="A276"/>
  <c r="S275"/>
  <c r="P275"/>
  <c r="O275"/>
  <c r="N275"/>
  <c r="M275"/>
  <c r="H275"/>
  <c r="G275"/>
  <c r="F275"/>
  <c r="C275"/>
  <c r="B275"/>
  <c r="A275"/>
  <c r="S274"/>
  <c r="P274"/>
  <c r="O274"/>
  <c r="N274"/>
  <c r="M274"/>
  <c r="H274"/>
  <c r="G274"/>
  <c r="F274"/>
  <c r="C274"/>
  <c r="B274"/>
  <c r="A274"/>
  <c r="S273"/>
  <c r="P273"/>
  <c r="O273"/>
  <c r="N273"/>
  <c r="M273"/>
  <c r="H273"/>
  <c r="G273"/>
  <c r="F273"/>
  <c r="C273"/>
  <c r="B273"/>
  <c r="A273"/>
  <c r="S272"/>
  <c r="P272"/>
  <c r="O272"/>
  <c r="N272"/>
  <c r="M272"/>
  <c r="H272"/>
  <c r="G272"/>
  <c r="F272"/>
  <c r="C272"/>
  <c r="B272"/>
  <c r="A272"/>
  <c r="S271"/>
  <c r="P271"/>
  <c r="O271"/>
  <c r="N271"/>
  <c r="M271"/>
  <c r="H271"/>
  <c r="G271"/>
  <c r="F271"/>
  <c r="C271"/>
  <c r="B271"/>
  <c r="A271"/>
  <c r="S270"/>
  <c r="P270"/>
  <c r="O270"/>
  <c r="N270"/>
  <c r="M270"/>
  <c r="H270"/>
  <c r="G270"/>
  <c r="F270"/>
  <c r="C270"/>
  <c r="B270"/>
  <c r="A270"/>
  <c r="S269"/>
  <c r="P269"/>
  <c r="O269"/>
  <c r="N269"/>
  <c r="M269"/>
  <c r="H269"/>
  <c r="G269"/>
  <c r="F269"/>
  <c r="C269"/>
  <c r="B269"/>
  <c r="A269"/>
  <c r="S268"/>
  <c r="P268"/>
  <c r="O268"/>
  <c r="N268"/>
  <c r="M268"/>
  <c r="H268"/>
  <c r="G268"/>
  <c r="F268"/>
  <c r="C268"/>
  <c r="B268"/>
  <c r="A268"/>
  <c r="S267"/>
  <c r="P267"/>
  <c r="O267"/>
  <c r="N267"/>
  <c r="M267"/>
  <c r="H267"/>
  <c r="G267"/>
  <c r="F267"/>
  <c r="C267"/>
  <c r="B267"/>
  <c r="A267"/>
  <c r="S266"/>
  <c r="P266"/>
  <c r="O266"/>
  <c r="N266"/>
  <c r="M266"/>
  <c r="H266"/>
  <c r="G266"/>
  <c r="F266"/>
  <c r="C266"/>
  <c r="B266"/>
  <c r="A266"/>
  <c r="S265"/>
  <c r="P265"/>
  <c r="O265"/>
  <c r="N265"/>
  <c r="M265"/>
  <c r="H265"/>
  <c r="G265"/>
  <c r="F265"/>
  <c r="C265"/>
  <c r="B265"/>
  <c r="A265"/>
  <c r="S264"/>
  <c r="P264"/>
  <c r="O264"/>
  <c r="N264"/>
  <c r="M264"/>
  <c r="H264"/>
  <c r="G264"/>
  <c r="F264"/>
  <c r="C264"/>
  <c r="B264"/>
  <c r="A264"/>
  <c r="S263"/>
  <c r="P263"/>
  <c r="O263"/>
  <c r="N263"/>
  <c r="M263"/>
  <c r="H263"/>
  <c r="G263"/>
  <c r="F263"/>
  <c r="C263"/>
  <c r="B263"/>
  <c r="A263"/>
  <c r="S262"/>
  <c r="P262"/>
  <c r="O262"/>
  <c r="N262"/>
  <c r="M262"/>
  <c r="H262"/>
  <c r="G262"/>
  <c r="F262"/>
  <c r="C262"/>
  <c r="B262"/>
  <c r="A262"/>
  <c r="S261"/>
  <c r="P261"/>
  <c r="O261"/>
  <c r="N261"/>
  <c r="M261"/>
  <c r="H261"/>
  <c r="G261"/>
  <c r="F261"/>
  <c r="C261"/>
  <c r="B261"/>
  <c r="A261"/>
  <c r="S260"/>
  <c r="P260"/>
  <c r="O260"/>
  <c r="N260"/>
  <c r="M260"/>
  <c r="H260"/>
  <c r="G260"/>
  <c r="F260"/>
  <c r="C260"/>
  <c r="B260"/>
  <c r="A260"/>
  <c r="S259"/>
  <c r="P259"/>
  <c r="O259"/>
  <c r="N259"/>
  <c r="M259"/>
  <c r="H259"/>
  <c r="G259"/>
  <c r="F259"/>
  <c r="C259"/>
  <c r="B259"/>
  <c r="A259"/>
  <c r="S258"/>
  <c r="P258"/>
  <c r="O258"/>
  <c r="N258"/>
  <c r="M258"/>
  <c r="H258"/>
  <c r="G258"/>
  <c r="F258"/>
  <c r="C258"/>
  <c r="B258"/>
  <c r="A258"/>
  <c r="S257"/>
  <c r="P257"/>
  <c r="O257"/>
  <c r="N257"/>
  <c r="M257"/>
  <c r="H257"/>
  <c r="G257"/>
  <c r="F257"/>
  <c r="C257"/>
  <c r="B257"/>
  <c r="A257"/>
  <c r="S256"/>
  <c r="P256"/>
  <c r="O256"/>
  <c r="N256"/>
  <c r="M256"/>
  <c r="H256"/>
  <c r="G256"/>
  <c r="F256"/>
  <c r="C256"/>
  <c r="B256"/>
  <c r="A256"/>
  <c r="S255"/>
  <c r="P255"/>
  <c r="O255"/>
  <c r="N255"/>
  <c r="M255"/>
  <c r="H255"/>
  <c r="G255"/>
  <c r="F255"/>
  <c r="C255"/>
  <c r="B255"/>
  <c r="A255"/>
  <c r="S254"/>
  <c r="P254"/>
  <c r="O254"/>
  <c r="N254"/>
  <c r="M254"/>
  <c r="H254"/>
  <c r="G254"/>
  <c r="F254"/>
  <c r="C254"/>
  <c r="B254"/>
  <c r="A254"/>
  <c r="S253"/>
  <c r="P253"/>
  <c r="O253"/>
  <c r="N253"/>
  <c r="M253"/>
  <c r="H253"/>
  <c r="G253"/>
  <c r="F253"/>
  <c r="C253"/>
  <c r="B253"/>
  <c r="A253"/>
  <c r="S252"/>
  <c r="P252"/>
  <c r="O252"/>
  <c r="N252"/>
  <c r="M252"/>
  <c r="H252"/>
  <c r="G252"/>
  <c r="F252"/>
  <c r="C252"/>
  <c r="B252"/>
  <c r="A252"/>
  <c r="S251"/>
  <c r="P251"/>
  <c r="O251"/>
  <c r="N251"/>
  <c r="M251"/>
  <c r="H251"/>
  <c r="G251"/>
  <c r="F251"/>
  <c r="C251"/>
  <c r="B251"/>
  <c r="A251"/>
  <c r="S250"/>
  <c r="P250"/>
  <c r="O250"/>
  <c r="N250"/>
  <c r="M250"/>
  <c r="H250"/>
  <c r="G250"/>
  <c r="F250"/>
  <c r="C250"/>
  <c r="B250"/>
  <c r="A250"/>
  <c r="S249"/>
  <c r="P249"/>
  <c r="O249"/>
  <c r="N249"/>
  <c r="M249"/>
  <c r="H249"/>
  <c r="G249"/>
  <c r="F249"/>
  <c r="C249"/>
  <c r="B249"/>
  <c r="A249"/>
  <c r="S248"/>
  <c r="P248"/>
  <c r="O248"/>
  <c r="N248"/>
  <c r="M248"/>
  <c r="H248"/>
  <c r="G248"/>
  <c r="F248"/>
  <c r="C248"/>
  <c r="B248"/>
  <c r="A248"/>
  <c r="S247"/>
  <c r="P247"/>
  <c r="O247"/>
  <c r="N247"/>
  <c r="M247"/>
  <c r="H247"/>
  <c r="G247"/>
  <c r="F247"/>
  <c r="C247"/>
  <c r="B247"/>
  <c r="A247"/>
  <c r="S246"/>
  <c r="P246"/>
  <c r="O246"/>
  <c r="N246"/>
  <c r="M246"/>
  <c r="H246"/>
  <c r="G246"/>
  <c r="F246"/>
  <c r="C246"/>
  <c r="B246"/>
  <c r="A246"/>
  <c r="S245"/>
  <c r="P245"/>
  <c r="O245"/>
  <c r="N245"/>
  <c r="M245"/>
  <c r="H245"/>
  <c r="G245"/>
  <c r="F245"/>
  <c r="C245"/>
  <c r="B245"/>
  <c r="A245"/>
  <c r="S244"/>
  <c r="P244"/>
  <c r="O244"/>
  <c r="N244"/>
  <c r="M244"/>
  <c r="H244"/>
  <c r="G244"/>
  <c r="F244"/>
  <c r="C244"/>
  <c r="B244"/>
  <c r="A244"/>
  <c r="S243"/>
  <c r="P243"/>
  <c r="O243"/>
  <c r="N243"/>
  <c r="M243"/>
  <c r="H243"/>
  <c r="G243"/>
  <c r="F243"/>
  <c r="C243"/>
  <c r="B243"/>
  <c r="A243"/>
  <c r="S242"/>
  <c r="P242"/>
  <c r="O242"/>
  <c r="N242"/>
  <c r="M242"/>
  <c r="H242"/>
  <c r="G242"/>
  <c r="F242"/>
  <c r="C242"/>
  <c r="B242"/>
  <c r="A242"/>
  <c r="S241"/>
  <c r="P241"/>
  <c r="O241"/>
  <c r="N241"/>
  <c r="M241"/>
  <c r="H241"/>
  <c r="G241"/>
  <c r="F241"/>
  <c r="C241"/>
  <c r="B241"/>
  <c r="A241"/>
  <c r="S240"/>
  <c r="P240"/>
  <c r="O240"/>
  <c r="N240"/>
  <c r="M240"/>
  <c r="H240"/>
  <c r="G240"/>
  <c r="F240"/>
  <c r="C240"/>
  <c r="B240"/>
  <c r="A240"/>
  <c r="S239"/>
  <c r="P239"/>
  <c r="O239"/>
  <c r="N239"/>
  <c r="M239"/>
  <c r="H239"/>
  <c r="G239"/>
  <c r="F239"/>
  <c r="C239"/>
  <c r="B239"/>
  <c r="A239"/>
  <c r="S238"/>
  <c r="P238"/>
  <c r="O238"/>
  <c r="N238"/>
  <c r="M238"/>
  <c r="H238"/>
  <c r="G238"/>
  <c r="F238"/>
  <c r="C238"/>
  <c r="B238"/>
  <c r="A238"/>
  <c r="S237"/>
  <c r="P237"/>
  <c r="O237"/>
  <c r="N237"/>
  <c r="M237"/>
  <c r="H237"/>
  <c r="G237"/>
  <c r="F237"/>
  <c r="C237"/>
  <c r="B237"/>
  <c r="A237"/>
  <c r="S236"/>
  <c r="P236"/>
  <c r="O236"/>
  <c r="N236"/>
  <c r="M236"/>
  <c r="H236"/>
  <c r="G236"/>
  <c r="F236"/>
  <c r="C236"/>
  <c r="B236"/>
  <c r="A236"/>
  <c r="S235"/>
  <c r="P235"/>
  <c r="O235"/>
  <c r="N235"/>
  <c r="M235"/>
  <c r="H235"/>
  <c r="G235"/>
  <c r="F235"/>
  <c r="C235"/>
  <c r="B235"/>
  <c r="A235"/>
  <c r="S234"/>
  <c r="P234"/>
  <c r="O234"/>
  <c r="N234"/>
  <c r="M234"/>
  <c r="H234"/>
  <c r="G234"/>
  <c r="F234"/>
  <c r="C234"/>
  <c r="B234"/>
  <c r="A234"/>
  <c r="S233"/>
  <c r="P233"/>
  <c r="O233"/>
  <c r="N233"/>
  <c r="M233"/>
  <c r="H233"/>
  <c r="G233"/>
  <c r="F233"/>
  <c r="C233"/>
  <c r="B233"/>
  <c r="A233"/>
  <c r="S232"/>
  <c r="P232"/>
  <c r="O232"/>
  <c r="N232"/>
  <c r="M232"/>
  <c r="H232"/>
  <c r="G232"/>
  <c r="F232"/>
  <c r="C232"/>
  <c r="B232"/>
  <c r="A232"/>
  <c r="S231"/>
  <c r="P231"/>
  <c r="O231"/>
  <c r="N231"/>
  <c r="M231"/>
  <c r="H231"/>
  <c r="G231"/>
  <c r="F231"/>
  <c r="C231"/>
  <c r="B231"/>
  <c r="A231"/>
  <c r="S230"/>
  <c r="P230"/>
  <c r="O230"/>
  <c r="N230"/>
  <c r="M230"/>
  <c r="H230"/>
  <c r="G230"/>
  <c r="F230"/>
  <c r="C230"/>
  <c r="B230"/>
  <c r="A230"/>
  <c r="S229"/>
  <c r="P229"/>
  <c r="O229"/>
  <c r="N229"/>
  <c r="M229"/>
  <c r="H229"/>
  <c r="G229"/>
  <c r="F229"/>
  <c r="C229"/>
  <c r="B229"/>
  <c r="A229"/>
  <c r="S228"/>
  <c r="P228"/>
  <c r="O228"/>
  <c r="N228"/>
  <c r="M228"/>
  <c r="H228"/>
  <c r="G228"/>
  <c r="F228"/>
  <c r="C228"/>
  <c r="B228"/>
  <c r="A228"/>
  <c r="S227"/>
  <c r="P227"/>
  <c r="O227"/>
  <c r="N227"/>
  <c r="M227"/>
  <c r="H227"/>
  <c r="G227"/>
  <c r="F227"/>
  <c r="C227"/>
  <c r="B227"/>
  <c r="A227"/>
  <c r="S226"/>
  <c r="P226"/>
  <c r="O226"/>
  <c r="N226"/>
  <c r="M226"/>
  <c r="H226"/>
  <c r="G226"/>
  <c r="F226"/>
  <c r="C226"/>
  <c r="B226"/>
  <c r="A226"/>
  <c r="S225"/>
  <c r="P225"/>
  <c r="O225"/>
  <c r="N225"/>
  <c r="M225"/>
  <c r="H225"/>
  <c r="G225"/>
  <c r="F225"/>
  <c r="C225"/>
  <c r="B225"/>
  <c r="A225"/>
  <c r="S224"/>
  <c r="P224"/>
  <c r="O224"/>
  <c r="N224"/>
  <c r="M224"/>
  <c r="H224"/>
  <c r="G224"/>
  <c r="F224"/>
  <c r="C224"/>
  <c r="B224"/>
  <c r="A224"/>
  <c r="S223"/>
  <c r="P223"/>
  <c r="O223"/>
  <c r="N223"/>
  <c r="M223"/>
  <c r="H223"/>
  <c r="G223"/>
  <c r="F223"/>
  <c r="C223"/>
  <c r="B223"/>
  <c r="A223"/>
  <c r="S222"/>
  <c r="P222"/>
  <c r="O222"/>
  <c r="N222"/>
  <c r="M222"/>
  <c r="H222"/>
  <c r="G222"/>
  <c r="F222"/>
  <c r="C222"/>
  <c r="B222"/>
  <c r="A222"/>
  <c r="S221"/>
  <c r="P221"/>
  <c r="O221"/>
  <c r="N221"/>
  <c r="M221"/>
  <c r="H221"/>
  <c r="G221"/>
  <c r="F221"/>
  <c r="C221"/>
  <c r="B221"/>
  <c r="A221"/>
  <c r="S220"/>
  <c r="P220"/>
  <c r="O220"/>
  <c r="N220"/>
  <c r="M220"/>
  <c r="H220"/>
  <c r="G220"/>
  <c r="F220"/>
  <c r="C220"/>
  <c r="B220"/>
  <c r="A220"/>
  <c r="S219"/>
  <c r="P219"/>
  <c r="O219"/>
  <c r="N219"/>
  <c r="M219"/>
  <c r="H219"/>
  <c r="G219"/>
  <c r="F219"/>
  <c r="C219"/>
  <c r="B219"/>
  <c r="A219"/>
  <c r="S218"/>
  <c r="P218"/>
  <c r="O218"/>
  <c r="N218"/>
  <c r="M218"/>
  <c r="H218"/>
  <c r="G218"/>
  <c r="F218"/>
  <c r="C218"/>
  <c r="B218"/>
  <c r="A218"/>
  <c r="S217"/>
  <c r="P217"/>
  <c r="O217"/>
  <c r="N217"/>
  <c r="M217"/>
  <c r="H217"/>
  <c r="G217"/>
  <c r="F217"/>
  <c r="C217"/>
  <c r="B217"/>
  <c r="A217"/>
  <c r="S216"/>
  <c r="P216"/>
  <c r="O216"/>
  <c r="N216"/>
  <c r="M216"/>
  <c r="H216"/>
  <c r="G216"/>
  <c r="F216"/>
  <c r="C216"/>
  <c r="B216"/>
  <c r="A216"/>
  <c r="S215"/>
  <c r="P215"/>
  <c r="O215"/>
  <c r="N215"/>
  <c r="M215"/>
  <c r="H215"/>
  <c r="G215"/>
  <c r="F215"/>
  <c r="C215"/>
  <c r="B215"/>
  <c r="A215"/>
  <c r="S214"/>
  <c r="P214"/>
  <c r="O214"/>
  <c r="N214"/>
  <c r="M214"/>
  <c r="H214"/>
  <c r="G214"/>
  <c r="F214"/>
  <c r="C214"/>
  <c r="B214"/>
  <c r="A214"/>
  <c r="S213"/>
  <c r="P213"/>
  <c r="O213"/>
  <c r="N213"/>
  <c r="M213"/>
  <c r="H213"/>
  <c r="G213"/>
  <c r="F213"/>
  <c r="C213"/>
  <c r="B213"/>
  <c r="A213"/>
  <c r="S212"/>
  <c r="P212"/>
  <c r="O212"/>
  <c r="N212"/>
  <c r="M212"/>
  <c r="H212"/>
  <c r="G212"/>
  <c r="F212"/>
  <c r="C212"/>
  <c r="B212"/>
  <c r="A212"/>
  <c r="S211"/>
  <c r="P211"/>
  <c r="O211"/>
  <c r="N211"/>
  <c r="M211"/>
  <c r="H211"/>
  <c r="G211"/>
  <c r="F211"/>
  <c r="C211"/>
  <c r="B211"/>
  <c r="A211"/>
  <c r="S210"/>
  <c r="P210"/>
  <c r="O210"/>
  <c r="N210"/>
  <c r="M210"/>
  <c r="H210"/>
  <c r="G210"/>
  <c r="F210"/>
  <c r="C210"/>
  <c r="B210"/>
  <c r="A210"/>
  <c r="S209"/>
  <c r="P209"/>
  <c r="O209"/>
  <c r="N209"/>
  <c r="M209"/>
  <c r="H209"/>
  <c r="G209"/>
  <c r="F209"/>
  <c r="C209"/>
  <c r="B209"/>
  <c r="A209"/>
  <c r="S208"/>
  <c r="P208"/>
  <c r="O208"/>
  <c r="N208"/>
  <c r="M208"/>
  <c r="H208"/>
  <c r="G208"/>
  <c r="F208"/>
  <c r="C208"/>
  <c r="B208"/>
  <c r="A208"/>
  <c r="S207"/>
  <c r="P207"/>
  <c r="O207"/>
  <c r="N207"/>
  <c r="M207"/>
  <c r="H207"/>
  <c r="G207"/>
  <c r="F207"/>
  <c r="C207"/>
  <c r="B207"/>
  <c r="A207"/>
  <c r="S206"/>
  <c r="P206"/>
  <c r="O206"/>
  <c r="N206"/>
  <c r="M206"/>
  <c r="H206"/>
  <c r="G206"/>
  <c r="F206"/>
  <c r="C206"/>
  <c r="B206"/>
  <c r="A206"/>
  <c r="S205"/>
  <c r="P205"/>
  <c r="O205"/>
  <c r="N205"/>
  <c r="M205"/>
  <c r="H205"/>
  <c r="G205"/>
  <c r="F205"/>
  <c r="C205"/>
  <c r="B205"/>
  <c r="A205"/>
  <c r="S204"/>
  <c r="P204"/>
  <c r="O204"/>
  <c r="N204"/>
  <c r="M204"/>
  <c r="H204"/>
  <c r="G204"/>
  <c r="F204"/>
  <c r="C204"/>
  <c r="B204"/>
  <c r="A204"/>
  <c r="S203"/>
  <c r="P203"/>
  <c r="O203"/>
  <c r="N203"/>
  <c r="M203"/>
  <c r="H203"/>
  <c r="G203"/>
  <c r="F203"/>
  <c r="C203"/>
  <c r="B203"/>
  <c r="A203"/>
  <c r="S202"/>
  <c r="P202"/>
  <c r="O202"/>
  <c r="N202"/>
  <c r="M202"/>
  <c r="H202"/>
  <c r="G202"/>
  <c r="F202"/>
  <c r="C202"/>
  <c r="B202"/>
  <c r="A202"/>
  <c r="S201"/>
  <c r="P201"/>
  <c r="O201"/>
  <c r="N201"/>
  <c r="M201"/>
  <c r="H201"/>
  <c r="G201"/>
  <c r="F201"/>
  <c r="C201"/>
  <c r="B201"/>
  <c r="A201"/>
  <c r="S200"/>
  <c r="P200"/>
  <c r="O200"/>
  <c r="N200"/>
  <c r="M200"/>
  <c r="H200"/>
  <c r="G200"/>
  <c r="F200"/>
  <c r="C200"/>
  <c r="B200"/>
  <c r="A200"/>
  <c r="S199"/>
  <c r="P199"/>
  <c r="O199"/>
  <c r="N199"/>
  <c r="M199"/>
  <c r="H199"/>
  <c r="G199"/>
  <c r="F199"/>
  <c r="C199"/>
  <c r="B199"/>
  <c r="A199"/>
  <c r="S198"/>
  <c r="P198"/>
  <c r="O198"/>
  <c r="N198"/>
  <c r="M198"/>
  <c r="H198"/>
  <c r="G198"/>
  <c r="F198"/>
  <c r="C198"/>
  <c r="B198"/>
  <c r="A198"/>
  <c r="S197"/>
  <c r="P197"/>
  <c r="O197"/>
  <c r="N197"/>
  <c r="M197"/>
  <c r="H197"/>
  <c r="G197"/>
  <c r="F197"/>
  <c r="C197"/>
  <c r="B197"/>
  <c r="A197"/>
  <c r="S196"/>
  <c r="P196"/>
  <c r="O196"/>
  <c r="N196"/>
  <c r="M196"/>
  <c r="H196"/>
  <c r="G196"/>
  <c r="F196"/>
  <c r="C196"/>
  <c r="B196"/>
  <c r="A196"/>
  <c r="S195"/>
  <c r="P195"/>
  <c r="O195"/>
  <c r="N195"/>
  <c r="M195"/>
  <c r="H195"/>
  <c r="G195"/>
  <c r="F195"/>
  <c r="C195"/>
  <c r="B195"/>
  <c r="A195"/>
  <c r="S194"/>
  <c r="P194"/>
  <c r="O194"/>
  <c r="N194"/>
  <c r="M194"/>
  <c r="H194"/>
  <c r="G194"/>
  <c r="F194"/>
  <c r="C194"/>
  <c r="B194"/>
  <c r="A194"/>
  <c r="S193"/>
  <c r="P193"/>
  <c r="O193"/>
  <c r="N193"/>
  <c r="M193"/>
  <c r="H193"/>
  <c r="G193"/>
  <c r="F193"/>
  <c r="C193"/>
  <c r="B193"/>
  <c r="A193"/>
  <c r="S192"/>
  <c r="P192"/>
  <c r="O192"/>
  <c r="N192"/>
  <c r="M192"/>
  <c r="H192"/>
  <c r="G192"/>
  <c r="F192"/>
  <c r="C192"/>
  <c r="B192"/>
  <c r="A192"/>
  <c r="S191"/>
  <c r="P191"/>
  <c r="O191"/>
  <c r="N191"/>
  <c r="M191"/>
  <c r="H191"/>
  <c r="G191"/>
  <c r="F191"/>
  <c r="C191"/>
  <c r="B191"/>
  <c r="A191"/>
  <c r="S190"/>
  <c r="P190"/>
  <c r="O190"/>
  <c r="N190"/>
  <c r="M190"/>
  <c r="H190"/>
  <c r="G190"/>
  <c r="F190"/>
  <c r="C190"/>
  <c r="B190"/>
  <c r="A190"/>
  <c r="S189"/>
  <c r="P189"/>
  <c r="O189"/>
  <c r="N189"/>
  <c r="M189"/>
  <c r="H189"/>
  <c r="G189"/>
  <c r="F189"/>
  <c r="C189"/>
  <c r="B189"/>
  <c r="A189"/>
  <c r="S188"/>
  <c r="P188"/>
  <c r="O188"/>
  <c r="N188"/>
  <c r="M188"/>
  <c r="H188"/>
  <c r="G188"/>
  <c r="F188"/>
  <c r="C188"/>
  <c r="B188"/>
  <c r="A188"/>
  <c r="S187"/>
  <c r="P187"/>
  <c r="O187"/>
  <c r="N187"/>
  <c r="M187"/>
  <c r="H187"/>
  <c r="G187"/>
  <c r="F187"/>
  <c r="C187"/>
  <c r="B187"/>
  <c r="A187"/>
  <c r="S186"/>
  <c r="P186"/>
  <c r="O186"/>
  <c r="N186"/>
  <c r="M186"/>
  <c r="H186"/>
  <c r="G186"/>
  <c r="F186"/>
  <c r="C186"/>
  <c r="B186"/>
  <c r="A186"/>
  <c r="S185"/>
  <c r="P185"/>
  <c r="O185"/>
  <c r="N185"/>
  <c r="M185"/>
  <c r="H185"/>
  <c r="G185"/>
  <c r="F185"/>
  <c r="C185"/>
  <c r="B185"/>
  <c r="A185"/>
  <c r="S184"/>
  <c r="P184"/>
  <c r="O184"/>
  <c r="N184"/>
  <c r="M184"/>
  <c r="H184"/>
  <c r="G184"/>
  <c r="F184"/>
  <c r="C184"/>
  <c r="B184"/>
  <c r="A184"/>
  <c r="S183"/>
  <c r="P183"/>
  <c r="O183"/>
  <c r="N183"/>
  <c r="M183"/>
  <c r="H183"/>
  <c r="G183"/>
  <c r="F183"/>
  <c r="C183"/>
  <c r="B183"/>
  <c r="A183"/>
  <c r="S182"/>
  <c r="P182"/>
  <c r="O182"/>
  <c r="N182"/>
  <c r="M182"/>
  <c r="H182"/>
  <c r="G182"/>
  <c r="F182"/>
  <c r="C182"/>
  <c r="B182"/>
  <c r="A182"/>
  <c r="S181"/>
  <c r="P181"/>
  <c r="O181"/>
  <c r="N181"/>
  <c r="M181"/>
  <c r="H181"/>
  <c r="G181"/>
  <c r="F181"/>
  <c r="C181"/>
  <c r="B181"/>
  <c r="A181"/>
  <c r="S180"/>
  <c r="P180"/>
  <c r="O180"/>
  <c r="N180"/>
  <c r="M180"/>
  <c r="H180"/>
  <c r="G180"/>
  <c r="F180"/>
  <c r="C180"/>
  <c r="B180"/>
  <c r="A180"/>
  <c r="S179"/>
  <c r="P179"/>
  <c r="O179"/>
  <c r="N179"/>
  <c r="M179"/>
  <c r="H179"/>
  <c r="G179"/>
  <c r="F179"/>
  <c r="C179"/>
  <c r="B179"/>
  <c r="A179"/>
  <c r="S178"/>
  <c r="P178"/>
  <c r="O178"/>
  <c r="N178"/>
  <c r="M178"/>
  <c r="H178"/>
  <c r="G178"/>
  <c r="F178"/>
  <c r="C178"/>
  <c r="B178"/>
  <c r="A178"/>
  <c r="S177"/>
  <c r="P177"/>
  <c r="O177"/>
  <c r="N177"/>
  <c r="M177"/>
  <c r="H177"/>
  <c r="G177"/>
  <c r="F177"/>
  <c r="C177"/>
  <c r="B177"/>
  <c r="A177"/>
  <c r="S176"/>
  <c r="P176"/>
  <c r="O176"/>
  <c r="N176"/>
  <c r="M176"/>
  <c r="H176"/>
  <c r="G176"/>
  <c r="F176"/>
  <c r="C176"/>
  <c r="B176"/>
  <c r="A176"/>
  <c r="S175"/>
  <c r="P175"/>
  <c r="O175"/>
  <c r="N175"/>
  <c r="M175"/>
  <c r="H175"/>
  <c r="G175"/>
  <c r="F175"/>
  <c r="C175"/>
  <c r="B175"/>
  <c r="A175"/>
  <c r="S174"/>
  <c r="P174"/>
  <c r="O174"/>
  <c r="N174"/>
  <c r="M174"/>
  <c r="H174"/>
  <c r="G174"/>
  <c r="F174"/>
  <c r="C174"/>
  <c r="B174"/>
  <c r="A174"/>
  <c r="S173"/>
  <c r="P173"/>
  <c r="O173"/>
  <c r="N173"/>
  <c r="M173"/>
  <c r="H173"/>
  <c r="G173"/>
  <c r="F173"/>
  <c r="C173"/>
  <c r="B173"/>
  <c r="A173"/>
  <c r="S172"/>
  <c r="P172"/>
  <c r="O172"/>
  <c r="N172"/>
  <c r="M172"/>
  <c r="H172"/>
  <c r="G172"/>
  <c r="F172"/>
  <c r="C172"/>
  <c r="B172"/>
  <c r="A172"/>
  <c r="S171"/>
  <c r="P171"/>
  <c r="O171"/>
  <c r="N171"/>
  <c r="M171"/>
  <c r="H171"/>
  <c r="G171"/>
  <c r="F171"/>
  <c r="C171"/>
  <c r="B171"/>
  <c r="A171"/>
  <c r="S170"/>
  <c r="P170"/>
  <c r="O170"/>
  <c r="N170"/>
  <c r="M170"/>
  <c r="H170"/>
  <c r="G170"/>
  <c r="F170"/>
  <c r="C170"/>
  <c r="B170"/>
  <c r="A170"/>
  <c r="S169"/>
  <c r="P169"/>
  <c r="O169"/>
  <c r="N169"/>
  <c r="M169"/>
  <c r="H169"/>
  <c r="G169"/>
  <c r="F169"/>
  <c r="C169"/>
  <c r="B169"/>
  <c r="A169"/>
  <c r="S168"/>
  <c r="P168"/>
  <c r="O168"/>
  <c r="N168"/>
  <c r="M168"/>
  <c r="H168"/>
  <c r="G168"/>
  <c r="F168"/>
  <c r="C168"/>
  <c r="B168"/>
  <c r="A168"/>
  <c r="S167"/>
  <c r="P167"/>
  <c r="O167"/>
  <c r="N167"/>
  <c r="M167"/>
  <c r="H167"/>
  <c r="G167"/>
  <c r="F167"/>
  <c r="C167"/>
  <c r="B167"/>
  <c r="A167"/>
  <c r="S166"/>
  <c r="P166"/>
  <c r="O166"/>
  <c r="N166"/>
  <c r="M166"/>
  <c r="H166"/>
  <c r="G166"/>
  <c r="F166"/>
  <c r="C166"/>
  <c r="B166"/>
  <c r="A166"/>
  <c r="S165"/>
  <c r="P165"/>
  <c r="O165"/>
  <c r="N165"/>
  <c r="M165"/>
  <c r="H165"/>
  <c r="G165"/>
  <c r="F165"/>
  <c r="C165"/>
  <c r="B165"/>
  <c r="A165"/>
  <c r="S164"/>
  <c r="P164"/>
  <c r="O164"/>
  <c r="N164"/>
  <c r="M164"/>
  <c r="H164"/>
  <c r="G164"/>
  <c r="F164"/>
  <c r="C164"/>
  <c r="B164"/>
  <c r="A164"/>
  <c r="S163"/>
  <c r="P163"/>
  <c r="O163"/>
  <c r="N163"/>
  <c r="M163"/>
  <c r="H163"/>
  <c r="G163"/>
  <c r="F163"/>
  <c r="C163"/>
  <c r="B163"/>
  <c r="A163"/>
  <c r="S162"/>
  <c r="P162"/>
  <c r="O162"/>
  <c r="N162"/>
  <c r="M162"/>
  <c r="H162"/>
  <c r="G162"/>
  <c r="F162"/>
  <c r="C162"/>
  <c r="B162"/>
  <c r="A162"/>
  <c r="S161"/>
  <c r="P161"/>
  <c r="O161"/>
  <c r="N161"/>
  <c r="M161"/>
  <c r="H161"/>
  <c r="G161"/>
  <c r="F161"/>
  <c r="C161"/>
  <c r="B161"/>
  <c r="A161"/>
  <c r="S160"/>
  <c r="P160"/>
  <c r="O160"/>
  <c r="N160"/>
  <c r="M160"/>
  <c r="H160"/>
  <c r="G160"/>
  <c r="F160"/>
  <c r="C160"/>
  <c r="B160"/>
  <c r="A160"/>
  <c r="S159"/>
  <c r="P159"/>
  <c r="O159"/>
  <c r="N159"/>
  <c r="M159"/>
  <c r="H159"/>
  <c r="G159"/>
  <c r="F159"/>
  <c r="C159"/>
  <c r="B159"/>
  <c r="A159"/>
  <c r="S158"/>
  <c r="P158"/>
  <c r="O158"/>
  <c r="N158"/>
  <c r="M158"/>
  <c r="H158"/>
  <c r="G158"/>
  <c r="F158"/>
  <c r="C158"/>
  <c r="B158"/>
  <c r="A158"/>
  <c r="S157"/>
  <c r="P157"/>
  <c r="O157"/>
  <c r="N157"/>
  <c r="M157"/>
  <c r="H157"/>
  <c r="G157"/>
  <c r="F157"/>
  <c r="C157"/>
  <c r="B157"/>
  <c r="A157"/>
  <c r="S156"/>
  <c r="P156"/>
  <c r="O156"/>
  <c r="N156"/>
  <c r="M156"/>
  <c r="H156"/>
  <c r="G156"/>
  <c r="F156"/>
  <c r="C156"/>
  <c r="B156"/>
  <c r="A156"/>
  <c r="S155"/>
  <c r="P155"/>
  <c r="O155"/>
  <c r="N155"/>
  <c r="M155"/>
  <c r="H155"/>
  <c r="G155"/>
  <c r="F155"/>
  <c r="C155"/>
  <c r="B155"/>
  <c r="A155"/>
  <c r="S154"/>
  <c r="P154"/>
  <c r="O154"/>
  <c r="N154"/>
  <c r="M154"/>
  <c r="H154"/>
  <c r="G154"/>
  <c r="F154"/>
  <c r="C154"/>
  <c r="B154"/>
  <c r="A154"/>
  <c r="S153"/>
  <c r="P153"/>
  <c r="O153"/>
  <c r="N153"/>
  <c r="M153"/>
  <c r="H153"/>
  <c r="G153"/>
  <c r="F153"/>
  <c r="C153"/>
  <c r="B153"/>
  <c r="A153"/>
  <c r="S152"/>
  <c r="P152"/>
  <c r="O152"/>
  <c r="N152"/>
  <c r="M152"/>
  <c r="H152"/>
  <c r="G152"/>
  <c r="F152"/>
  <c r="C152"/>
  <c r="B152"/>
  <c r="A152"/>
  <c r="S151"/>
  <c r="P151"/>
  <c r="O151"/>
  <c r="N151"/>
  <c r="M151"/>
  <c r="H151"/>
  <c r="G151"/>
  <c r="F151"/>
  <c r="C151"/>
  <c r="B151"/>
  <c r="A151"/>
  <c r="S150"/>
  <c r="P150"/>
  <c r="O150"/>
  <c r="N150"/>
  <c r="M150"/>
  <c r="H150"/>
  <c r="G150"/>
  <c r="F150"/>
  <c r="C150"/>
  <c r="B150"/>
  <c r="A150"/>
  <c r="S149"/>
  <c r="P149"/>
  <c r="O149"/>
  <c r="N149"/>
  <c r="M149"/>
  <c r="H149"/>
  <c r="G149"/>
  <c r="F149"/>
  <c r="C149"/>
  <c r="B149"/>
  <c r="A149"/>
  <c r="S148"/>
  <c r="P148"/>
  <c r="O148"/>
  <c r="N148"/>
  <c r="M148"/>
  <c r="H148"/>
  <c r="G148"/>
  <c r="F148"/>
  <c r="C148"/>
  <c r="B148"/>
  <c r="A148"/>
  <c r="S147"/>
  <c r="P147"/>
  <c r="O147"/>
  <c r="N147"/>
  <c r="M147"/>
  <c r="H147"/>
  <c r="G147"/>
  <c r="F147"/>
  <c r="C147"/>
  <c r="B147"/>
  <c r="A147"/>
  <c r="S146"/>
  <c r="P146"/>
  <c r="O146"/>
  <c r="N146"/>
  <c r="M146"/>
  <c r="H146"/>
  <c r="G146"/>
  <c r="F146"/>
  <c r="C146"/>
  <c r="B146"/>
  <c r="A146"/>
  <c r="S145"/>
  <c r="P145"/>
  <c r="O145"/>
  <c r="N145"/>
  <c r="M145"/>
  <c r="H145"/>
  <c r="G145"/>
  <c r="F145"/>
  <c r="C145"/>
  <c r="B145"/>
  <c r="A145"/>
  <c r="S144"/>
  <c r="P144"/>
  <c r="O144"/>
  <c r="N144"/>
  <c r="M144"/>
  <c r="H144"/>
  <c r="G144"/>
  <c r="F144"/>
  <c r="C144"/>
  <c r="B144"/>
  <c r="A144"/>
  <c r="S143"/>
  <c r="P143"/>
  <c r="O143"/>
  <c r="N143"/>
  <c r="M143"/>
  <c r="H143"/>
  <c r="G143"/>
  <c r="F143"/>
  <c r="C143"/>
  <c r="B143"/>
  <c r="A143"/>
  <c r="S142"/>
  <c r="P142"/>
  <c r="O142"/>
  <c r="N142"/>
  <c r="M142"/>
  <c r="H142"/>
  <c r="G142"/>
  <c r="F142"/>
  <c r="C142"/>
  <c r="B142"/>
  <c r="A142"/>
  <c r="S141"/>
  <c r="P141"/>
  <c r="O141"/>
  <c r="N141"/>
  <c r="M141"/>
  <c r="H141"/>
  <c r="G141"/>
  <c r="F141"/>
  <c r="C141"/>
  <c r="B141"/>
  <c r="A141"/>
  <c r="S140"/>
  <c r="P140"/>
  <c r="O140"/>
  <c r="N140"/>
  <c r="M140"/>
  <c r="H140"/>
  <c r="G140"/>
  <c r="F140"/>
  <c r="C140"/>
  <c r="B140"/>
  <c r="A140"/>
  <c r="S139"/>
  <c r="P139"/>
  <c r="O139"/>
  <c r="N139"/>
  <c r="M139"/>
  <c r="H139"/>
  <c r="G139"/>
  <c r="F139"/>
  <c r="C139"/>
  <c r="B139"/>
  <c r="A139"/>
  <c r="S138"/>
  <c r="P138"/>
  <c r="O138"/>
  <c r="N138"/>
  <c r="M138"/>
  <c r="H138"/>
  <c r="G138"/>
  <c r="F138"/>
  <c r="C138"/>
  <c r="B138"/>
  <c r="A138"/>
  <c r="S137"/>
  <c r="P137"/>
  <c r="O137"/>
  <c r="N137"/>
  <c r="M137"/>
  <c r="H137"/>
  <c r="G137"/>
  <c r="F137"/>
  <c r="C137"/>
  <c r="B137"/>
  <c r="A137"/>
  <c r="S136"/>
  <c r="P136"/>
  <c r="O136"/>
  <c r="N136"/>
  <c r="M136"/>
  <c r="H136"/>
  <c r="G136"/>
  <c r="F136"/>
  <c r="C136"/>
  <c r="B136"/>
  <c r="A136"/>
  <c r="S135"/>
  <c r="P135"/>
  <c r="O135"/>
  <c r="N135"/>
  <c r="M135"/>
  <c r="H135"/>
  <c r="G135"/>
  <c r="F135"/>
  <c r="C135"/>
  <c r="B135"/>
  <c r="A135"/>
  <c r="S134"/>
  <c r="P134"/>
  <c r="O134"/>
  <c r="N134"/>
  <c r="M134"/>
  <c r="H134"/>
  <c r="G134"/>
  <c r="F134"/>
  <c r="C134"/>
  <c r="B134"/>
  <c r="A134"/>
  <c r="S133"/>
  <c r="P133"/>
  <c r="O133"/>
  <c r="N133"/>
  <c r="M133"/>
  <c r="H133"/>
  <c r="G133"/>
  <c r="F133"/>
  <c r="C133"/>
  <c r="B133"/>
  <c r="A133"/>
  <c r="S132"/>
  <c r="P132"/>
  <c r="O132"/>
  <c r="N132"/>
  <c r="M132"/>
  <c r="H132"/>
  <c r="G132"/>
  <c r="F132"/>
  <c r="C132"/>
  <c r="B132"/>
  <c r="A132"/>
  <c r="S131"/>
  <c r="P131"/>
  <c r="O131"/>
  <c r="N131"/>
  <c r="M131"/>
  <c r="H131"/>
  <c r="G131"/>
  <c r="F131"/>
  <c r="C131"/>
  <c r="B131"/>
  <c r="A131"/>
  <c r="S130"/>
  <c r="P130"/>
  <c r="O130"/>
  <c r="N130"/>
  <c r="M130"/>
  <c r="H130"/>
  <c r="G130"/>
  <c r="F130"/>
  <c r="C130"/>
  <c r="B130"/>
  <c r="A130"/>
  <c r="S129"/>
  <c r="P129"/>
  <c r="O129"/>
  <c r="N129"/>
  <c r="M129"/>
  <c r="H129"/>
  <c r="G129"/>
  <c r="F129"/>
  <c r="C129"/>
  <c r="B129"/>
  <c r="A129"/>
  <c r="S128"/>
  <c r="P128"/>
  <c r="O128"/>
  <c r="N128"/>
  <c r="M128"/>
  <c r="H128"/>
  <c r="G128"/>
  <c r="F128"/>
  <c r="C128"/>
  <c r="B128"/>
  <c r="A128"/>
  <c r="S127"/>
  <c r="P127"/>
  <c r="O127"/>
  <c r="N127"/>
  <c r="M127"/>
  <c r="H127"/>
  <c r="G127"/>
  <c r="F127"/>
  <c r="C127"/>
  <c r="B127"/>
  <c r="A127"/>
  <c r="S126"/>
  <c r="P126"/>
  <c r="O126"/>
  <c r="N126"/>
  <c r="M126"/>
  <c r="H126"/>
  <c r="G126"/>
  <c r="F126"/>
  <c r="C126"/>
  <c r="B126"/>
  <c r="A126"/>
  <c r="S125"/>
  <c r="P125"/>
  <c r="O125"/>
  <c r="N125"/>
  <c r="M125"/>
  <c r="H125"/>
  <c r="G125"/>
  <c r="F125"/>
  <c r="C125"/>
  <c r="B125"/>
  <c r="A125"/>
  <c r="S124"/>
  <c r="P124"/>
  <c r="O124"/>
  <c r="N124"/>
  <c r="M124"/>
  <c r="H124"/>
  <c r="G124"/>
  <c r="F124"/>
  <c r="C124"/>
  <c r="B124"/>
  <c r="A124"/>
  <c r="S123"/>
  <c r="P123"/>
  <c r="O123"/>
  <c r="N123"/>
  <c r="M123"/>
  <c r="H123"/>
  <c r="G123"/>
  <c r="F123"/>
  <c r="C123"/>
  <c r="B123"/>
  <c r="A123"/>
  <c r="S122"/>
  <c r="P122"/>
  <c r="O122"/>
  <c r="N122"/>
  <c r="M122"/>
  <c r="H122"/>
  <c r="G122"/>
  <c r="F122"/>
  <c r="C122"/>
  <c r="B122"/>
  <c r="A122"/>
  <c r="S121"/>
  <c r="P121"/>
  <c r="O121"/>
  <c r="N121"/>
  <c r="M121"/>
  <c r="H121"/>
  <c r="G121"/>
  <c r="F121"/>
  <c r="C121"/>
  <c r="B121"/>
  <c r="A121"/>
  <c r="S120"/>
  <c r="P120"/>
  <c r="O120"/>
  <c r="N120"/>
  <c r="M120"/>
  <c r="H120"/>
  <c r="G120"/>
  <c r="F120"/>
  <c r="C120"/>
  <c r="B120"/>
  <c r="A120"/>
  <c r="S119"/>
  <c r="P119"/>
  <c r="O119"/>
  <c r="N119"/>
  <c r="M119"/>
  <c r="H119"/>
  <c r="G119"/>
  <c r="F119"/>
  <c r="C119"/>
  <c r="B119"/>
  <c r="A119"/>
  <c r="S118"/>
  <c r="P118"/>
  <c r="O118"/>
  <c r="N118"/>
  <c r="M118"/>
  <c r="H118"/>
  <c r="G118"/>
  <c r="F118"/>
  <c r="C118"/>
  <c r="B118"/>
  <c r="A118"/>
  <c r="S117"/>
  <c r="P117"/>
  <c r="O117"/>
  <c r="N117"/>
  <c r="M117"/>
  <c r="H117"/>
  <c r="G117"/>
  <c r="F117"/>
  <c r="C117"/>
  <c r="B117"/>
  <c r="A117"/>
  <c r="S116"/>
  <c r="P116"/>
  <c r="O116"/>
  <c r="N116"/>
  <c r="M116"/>
  <c r="H116"/>
  <c r="G116"/>
  <c r="F116"/>
  <c r="C116"/>
  <c r="B116"/>
  <c r="A116"/>
  <c r="S115"/>
  <c r="P115"/>
  <c r="O115"/>
  <c r="N115"/>
  <c r="M115"/>
  <c r="H115"/>
  <c r="G115"/>
  <c r="F115"/>
  <c r="C115"/>
  <c r="B115"/>
  <c r="A115"/>
  <c r="S114"/>
  <c r="P114"/>
  <c r="O114"/>
  <c r="N114"/>
  <c r="M114"/>
  <c r="H114"/>
  <c r="G114"/>
  <c r="F114"/>
  <c r="C114"/>
  <c r="B114"/>
  <c r="A114"/>
  <c r="S113"/>
  <c r="P113"/>
  <c r="O113"/>
  <c r="N113"/>
  <c r="M113"/>
  <c r="H113"/>
  <c r="G113"/>
  <c r="F113"/>
  <c r="C113"/>
  <c r="B113"/>
  <c r="A113"/>
  <c r="S112"/>
  <c r="P112"/>
  <c r="O112"/>
  <c r="N112"/>
  <c r="M112"/>
  <c r="H112"/>
  <c r="G112"/>
  <c r="F112"/>
  <c r="C112"/>
  <c r="B112"/>
  <c r="A112"/>
  <c r="S111"/>
  <c r="P111"/>
  <c r="O111"/>
  <c r="N111"/>
  <c r="M111"/>
  <c r="H111"/>
  <c r="G111"/>
  <c r="F111"/>
  <c r="C111"/>
  <c r="B111"/>
  <c r="A111"/>
  <c r="S110"/>
  <c r="P110"/>
  <c r="O110"/>
  <c r="N110"/>
  <c r="M110"/>
  <c r="H110"/>
  <c r="G110"/>
  <c r="F110"/>
  <c r="C110"/>
  <c r="B110"/>
  <c r="A110"/>
  <c r="S109"/>
  <c r="P109"/>
  <c r="O109"/>
  <c r="N109"/>
  <c r="M109"/>
  <c r="H109"/>
  <c r="G109"/>
  <c r="F109"/>
  <c r="C109"/>
  <c r="B109"/>
  <c r="A109"/>
  <c r="S108"/>
  <c r="P108"/>
  <c r="O108"/>
  <c r="N108"/>
  <c r="M108"/>
  <c r="H108"/>
  <c r="G108"/>
  <c r="F108"/>
  <c r="C108"/>
  <c r="B108"/>
  <c r="A108"/>
  <c r="S107"/>
  <c r="P107"/>
  <c r="O107"/>
  <c r="N107"/>
  <c r="M107"/>
  <c r="H107"/>
  <c r="G107"/>
  <c r="F107"/>
  <c r="C107"/>
  <c r="B107"/>
  <c r="A107"/>
  <c r="S106"/>
  <c r="P106"/>
  <c r="O106"/>
  <c r="N106"/>
  <c r="M106"/>
  <c r="H106"/>
  <c r="G106"/>
  <c r="F106"/>
  <c r="C106"/>
  <c r="B106"/>
  <c r="A106"/>
  <c r="S105"/>
  <c r="P105"/>
  <c r="O105"/>
  <c r="N105"/>
  <c r="M105"/>
  <c r="H105"/>
  <c r="G105"/>
  <c r="F105"/>
  <c r="C105"/>
  <c r="B105"/>
  <c r="A105"/>
  <c r="S104"/>
  <c r="P104"/>
  <c r="O104"/>
  <c r="N104"/>
  <c r="M104"/>
  <c r="H104"/>
  <c r="G104"/>
  <c r="F104"/>
  <c r="C104"/>
  <c r="B104"/>
  <c r="A104"/>
  <c r="S103"/>
  <c r="P103"/>
  <c r="O103"/>
  <c r="N103"/>
  <c r="M103"/>
  <c r="H103"/>
  <c r="G103"/>
  <c r="F103"/>
  <c r="C103"/>
  <c r="B103"/>
  <c r="A103"/>
  <c r="S102"/>
  <c r="P102"/>
  <c r="O102"/>
  <c r="N102"/>
  <c r="M102"/>
  <c r="H102"/>
  <c r="G102"/>
  <c r="F102"/>
  <c r="C102"/>
  <c r="B102"/>
  <c r="A102"/>
  <c r="S101"/>
  <c r="P101"/>
  <c r="O101"/>
  <c r="N101"/>
  <c r="M101"/>
  <c r="H101"/>
  <c r="G101"/>
  <c r="F101"/>
  <c r="C101"/>
  <c r="B101"/>
  <c r="A101"/>
  <c r="S100"/>
  <c r="P100"/>
  <c r="O100"/>
  <c r="N100"/>
  <c r="M100"/>
  <c r="H100"/>
  <c r="G100"/>
  <c r="F100"/>
  <c r="C100"/>
  <c r="B100"/>
  <c r="A100"/>
  <c r="S99"/>
  <c r="P99"/>
  <c r="O99"/>
  <c r="N99"/>
  <c r="M99"/>
  <c r="H99"/>
  <c r="G99"/>
  <c r="F99"/>
  <c r="C99"/>
  <c r="B99"/>
  <c r="A99"/>
  <c r="S98"/>
  <c r="P98"/>
  <c r="O98"/>
  <c r="N98"/>
  <c r="M98"/>
  <c r="H98"/>
  <c r="G98"/>
  <c r="F98"/>
  <c r="C98"/>
  <c r="B98"/>
  <c r="A98"/>
  <c r="S97"/>
  <c r="P97"/>
  <c r="O97"/>
  <c r="N97"/>
  <c r="M97"/>
  <c r="H97"/>
  <c r="G97"/>
  <c r="F97"/>
  <c r="C97"/>
  <c r="B97"/>
  <c r="A97"/>
  <c r="S96"/>
  <c r="P96"/>
  <c r="O96"/>
  <c r="N96"/>
  <c r="M96"/>
  <c r="H96"/>
  <c r="G96"/>
  <c r="F96"/>
  <c r="C96"/>
  <c r="B96"/>
  <c r="A96"/>
  <c r="S95"/>
  <c r="P95"/>
  <c r="O95"/>
  <c r="N95"/>
  <c r="M95"/>
  <c r="H95"/>
  <c r="G95"/>
  <c r="F95"/>
  <c r="C95"/>
  <c r="B95"/>
  <c r="A95"/>
  <c r="S94"/>
  <c r="P94"/>
  <c r="O94"/>
  <c r="N94"/>
  <c r="M94"/>
  <c r="H94"/>
  <c r="G94"/>
  <c r="F94"/>
  <c r="C94"/>
  <c r="B94"/>
  <c r="A94"/>
  <c r="S93"/>
  <c r="P93"/>
  <c r="O93"/>
  <c r="N93"/>
  <c r="M93"/>
  <c r="H93"/>
  <c r="G93"/>
  <c r="F93"/>
  <c r="C93"/>
  <c r="B93"/>
  <c r="A93"/>
  <c r="S92"/>
  <c r="P92"/>
  <c r="O92"/>
  <c r="N92"/>
  <c r="M92"/>
  <c r="H92"/>
  <c r="G92"/>
  <c r="F92"/>
  <c r="C92"/>
  <c r="B92"/>
  <c r="A92"/>
  <c r="S91"/>
  <c r="P91"/>
  <c r="O91"/>
  <c r="N91"/>
  <c r="M91"/>
  <c r="H91"/>
  <c r="G91"/>
  <c r="F91"/>
  <c r="C91"/>
  <c r="B91"/>
  <c r="A91"/>
  <c r="S90"/>
  <c r="P90"/>
  <c r="O90"/>
  <c r="N90"/>
  <c r="M90"/>
  <c r="H90"/>
  <c r="G90"/>
  <c r="F90"/>
  <c r="C90"/>
  <c r="B90"/>
  <c r="A90"/>
  <c r="S89"/>
  <c r="P89"/>
  <c r="O89"/>
  <c r="N89"/>
  <c r="M89"/>
  <c r="H89"/>
  <c r="G89"/>
  <c r="F89"/>
  <c r="C89"/>
  <c r="B89"/>
  <c r="A89"/>
  <c r="S88"/>
  <c r="P88"/>
  <c r="O88"/>
  <c r="N88"/>
  <c r="M88"/>
  <c r="H88"/>
  <c r="G88"/>
  <c r="F88"/>
  <c r="C88"/>
  <c r="B88"/>
  <c r="A88"/>
  <c r="S87"/>
  <c r="P87"/>
  <c r="O87"/>
  <c r="N87"/>
  <c r="M87"/>
  <c r="H87"/>
  <c r="G87"/>
  <c r="F87"/>
  <c r="C87"/>
  <c r="B87"/>
  <c r="A87"/>
  <c r="S86"/>
  <c r="P86"/>
  <c r="O86"/>
  <c r="N86"/>
  <c r="M86"/>
  <c r="H86"/>
  <c r="G86"/>
  <c r="F86"/>
  <c r="C86"/>
  <c r="B86"/>
  <c r="A86"/>
  <c r="S85"/>
  <c r="P85"/>
  <c r="O85"/>
  <c r="N85"/>
  <c r="M85"/>
  <c r="H85"/>
  <c r="G85"/>
  <c r="F85"/>
  <c r="C85"/>
  <c r="B85"/>
  <c r="A85"/>
  <c r="S84"/>
  <c r="P84"/>
  <c r="O84"/>
  <c r="N84"/>
  <c r="M84"/>
  <c r="H84"/>
  <c r="G84"/>
  <c r="F84"/>
  <c r="C84"/>
  <c r="B84"/>
  <c r="A84"/>
  <c r="S83"/>
  <c r="P83"/>
  <c r="O83"/>
  <c r="N83"/>
  <c r="M83"/>
  <c r="H83"/>
  <c r="G83"/>
  <c r="F83"/>
  <c r="C83"/>
  <c r="B83"/>
  <c r="A83"/>
  <c r="S82"/>
  <c r="P82"/>
  <c r="O82"/>
  <c r="N82"/>
  <c r="M82"/>
  <c r="H82"/>
  <c r="G82"/>
  <c r="F82"/>
  <c r="C82"/>
  <c r="B82"/>
  <c r="A82"/>
  <c r="S81"/>
  <c r="P81"/>
  <c r="O81"/>
  <c r="N81"/>
  <c r="M81"/>
  <c r="H81"/>
  <c r="G81"/>
  <c r="F81"/>
  <c r="C81"/>
  <c r="B81"/>
  <c r="A81"/>
  <c r="S80"/>
  <c r="P80"/>
  <c r="O80"/>
  <c r="N80"/>
  <c r="M80"/>
  <c r="H80"/>
  <c r="G80"/>
  <c r="F80"/>
  <c r="C80"/>
  <c r="B80"/>
  <c r="A80"/>
  <c r="S79"/>
  <c r="P79"/>
  <c r="O79"/>
  <c r="N79"/>
  <c r="M79"/>
  <c r="H79"/>
  <c r="G79"/>
  <c r="F79"/>
  <c r="C79"/>
  <c r="B79"/>
  <c r="A79"/>
  <c r="S78"/>
  <c r="P78"/>
  <c r="O78"/>
  <c r="N78"/>
  <c r="M78"/>
  <c r="H78"/>
  <c r="G78"/>
  <c r="F78"/>
  <c r="C78"/>
  <c r="B78"/>
  <c r="A78"/>
  <c r="S77"/>
  <c r="P77"/>
  <c r="O77"/>
  <c r="N77"/>
  <c r="M77"/>
  <c r="H77"/>
  <c r="G77"/>
  <c r="F77"/>
  <c r="C77"/>
  <c r="B77"/>
  <c r="A77"/>
  <c r="S76"/>
  <c r="P76"/>
  <c r="O76"/>
  <c r="N76"/>
  <c r="M76"/>
  <c r="H76"/>
  <c r="G76"/>
  <c r="F76"/>
  <c r="C76"/>
  <c r="B76"/>
  <c r="A76"/>
  <c r="S75"/>
  <c r="P75"/>
  <c r="O75"/>
  <c r="N75"/>
  <c r="M75"/>
  <c r="H75"/>
  <c r="G75"/>
  <c r="F75"/>
  <c r="C75"/>
  <c r="B75"/>
  <c r="A75"/>
  <c r="S74"/>
  <c r="P74"/>
  <c r="O74"/>
  <c r="N74"/>
  <c r="M74"/>
  <c r="H74"/>
  <c r="G74"/>
  <c r="F74"/>
  <c r="C74"/>
  <c r="B74"/>
  <c r="A74"/>
  <c r="S73"/>
  <c r="P73"/>
  <c r="O73"/>
  <c r="N73"/>
  <c r="M73"/>
  <c r="H73"/>
  <c r="G73"/>
  <c r="F73"/>
  <c r="C73"/>
  <c r="B73"/>
  <c r="A73"/>
  <c r="S72"/>
  <c r="P72"/>
  <c r="O72"/>
  <c r="N72"/>
  <c r="M72"/>
  <c r="H72"/>
  <c r="G72"/>
  <c r="F72"/>
  <c r="C72"/>
  <c r="B72"/>
  <c r="A72"/>
  <c r="S71"/>
  <c r="P71"/>
  <c r="O71"/>
  <c r="N71"/>
  <c r="M71"/>
  <c r="H71"/>
  <c r="G71"/>
  <c r="F71"/>
  <c r="C71"/>
  <c r="B71"/>
  <c r="A71"/>
  <c r="S70"/>
  <c r="P70"/>
  <c r="O70"/>
  <c r="N70"/>
  <c r="M70"/>
  <c r="H70"/>
  <c r="G70"/>
  <c r="F70"/>
  <c r="C70"/>
  <c r="B70"/>
  <c r="A70"/>
  <c r="S69"/>
  <c r="P69"/>
  <c r="O69"/>
  <c r="N69"/>
  <c r="M69"/>
  <c r="H69"/>
  <c r="G69"/>
  <c r="F69"/>
  <c r="C69"/>
  <c r="B69"/>
  <c r="A69"/>
  <c r="S68"/>
  <c r="P68"/>
  <c r="O68"/>
  <c r="N68"/>
  <c r="M68"/>
  <c r="H68"/>
  <c r="G68"/>
  <c r="F68"/>
  <c r="C68"/>
  <c r="B68"/>
  <c r="A68"/>
  <c r="S67"/>
  <c r="P67"/>
  <c r="O67"/>
  <c r="N67"/>
  <c r="M67"/>
  <c r="H67"/>
  <c r="G67"/>
  <c r="F67"/>
  <c r="C67"/>
  <c r="B67"/>
  <c r="A67"/>
  <c r="S66"/>
  <c r="P66"/>
  <c r="O66"/>
  <c r="N66"/>
  <c r="M66"/>
  <c r="H66"/>
  <c r="G66"/>
  <c r="F66"/>
  <c r="C66"/>
  <c r="B66"/>
  <c r="A66"/>
  <c r="S65"/>
  <c r="P65"/>
  <c r="O65"/>
  <c r="N65"/>
  <c r="M65"/>
  <c r="H65"/>
  <c r="G65"/>
  <c r="F65"/>
  <c r="C65"/>
  <c r="B65"/>
  <c r="A65"/>
  <c r="S64"/>
  <c r="P64"/>
  <c r="O64"/>
  <c r="N64"/>
  <c r="M64"/>
  <c r="H64"/>
  <c r="G64"/>
  <c r="F64"/>
  <c r="C64"/>
  <c r="B64"/>
  <c r="A64"/>
  <c r="S63"/>
  <c r="P63"/>
  <c r="O63"/>
  <c r="N63"/>
  <c r="M63"/>
  <c r="H63"/>
  <c r="G63"/>
  <c r="F63"/>
  <c r="C63"/>
  <c r="B63"/>
  <c r="A63"/>
  <c r="S62"/>
  <c r="P62"/>
  <c r="O62"/>
  <c r="N62"/>
  <c r="M62"/>
  <c r="H62"/>
  <c r="G62"/>
  <c r="F62"/>
  <c r="C62"/>
  <c r="B62"/>
  <c r="A62"/>
  <c r="S61"/>
  <c r="P61"/>
  <c r="O61"/>
  <c r="N61"/>
  <c r="M61"/>
  <c r="H61"/>
  <c r="G61"/>
  <c r="F61"/>
  <c r="C61"/>
  <c r="B61"/>
  <c r="A61"/>
  <c r="S60"/>
  <c r="P60"/>
  <c r="O60"/>
  <c r="N60"/>
  <c r="M60"/>
  <c r="H60"/>
  <c r="G60"/>
  <c r="F60"/>
  <c r="C60"/>
  <c r="B60"/>
  <c r="A60"/>
  <c r="S59"/>
  <c r="P59"/>
  <c r="O59"/>
  <c r="N59"/>
  <c r="M59"/>
  <c r="H59"/>
  <c r="G59"/>
  <c r="F59"/>
  <c r="C59"/>
  <c r="B59"/>
  <c r="A59"/>
  <c r="S58"/>
  <c r="P58"/>
  <c r="O58"/>
  <c r="N58"/>
  <c r="M58"/>
  <c r="H58"/>
  <c r="G58"/>
  <c r="F58"/>
  <c r="C58"/>
  <c r="B58"/>
  <c r="A58"/>
  <c r="S57"/>
  <c r="P57"/>
  <c r="O57"/>
  <c r="N57"/>
  <c r="M57"/>
  <c r="H57"/>
  <c r="G57"/>
  <c r="F57"/>
  <c r="C57"/>
  <c r="B57"/>
  <c r="A57"/>
  <c r="S56"/>
  <c r="P56"/>
  <c r="O56"/>
  <c r="N56"/>
  <c r="M56"/>
  <c r="H56"/>
  <c r="G56"/>
  <c r="F56"/>
  <c r="C56"/>
  <c r="B56"/>
  <c r="A56"/>
  <c r="S55"/>
  <c r="P55"/>
  <c r="O55"/>
  <c r="N55"/>
  <c r="M55"/>
  <c r="H55"/>
  <c r="G55"/>
  <c r="F55"/>
  <c r="C55"/>
  <c r="B55"/>
  <c r="A55"/>
  <c r="S54"/>
  <c r="P54"/>
  <c r="O54"/>
  <c r="N54"/>
  <c r="M54"/>
  <c r="H54"/>
  <c r="G54"/>
  <c r="F54"/>
  <c r="C54"/>
  <c r="B54"/>
  <c r="A54"/>
  <c r="S53"/>
  <c r="P53"/>
  <c r="O53"/>
  <c r="N53"/>
  <c r="M53"/>
  <c r="H53"/>
  <c r="G53"/>
  <c r="F53"/>
  <c r="C53"/>
  <c r="B53"/>
  <c r="A53"/>
  <c r="S52"/>
  <c r="P52"/>
  <c r="O52"/>
  <c r="N52"/>
  <c r="M52"/>
  <c r="H52"/>
  <c r="G52"/>
  <c r="F52"/>
  <c r="C52"/>
  <c r="B52"/>
  <c r="A52"/>
  <c r="S51"/>
  <c r="P51"/>
  <c r="O51"/>
  <c r="N51"/>
  <c r="M51"/>
  <c r="H51"/>
  <c r="G51"/>
  <c r="F51"/>
  <c r="C51"/>
  <c r="B51"/>
  <c r="A51"/>
  <c r="S50"/>
  <c r="P50"/>
  <c r="O50"/>
  <c r="N50"/>
  <c r="M50"/>
  <c r="H50"/>
  <c r="G50"/>
  <c r="F50"/>
  <c r="C50"/>
  <c r="B50"/>
  <c r="A50"/>
  <c r="S49"/>
  <c r="P49"/>
  <c r="O49"/>
  <c r="N49"/>
  <c r="M49"/>
  <c r="H49"/>
  <c r="G49"/>
  <c r="F49"/>
  <c r="C49"/>
  <c r="B49"/>
  <c r="A49"/>
  <c r="S48"/>
  <c r="P48"/>
  <c r="O48"/>
  <c r="N48"/>
  <c r="M48"/>
  <c r="H48"/>
  <c r="G48"/>
  <c r="F48"/>
  <c r="C48"/>
  <c r="B48"/>
  <c r="A48"/>
  <c r="S47"/>
  <c r="P47"/>
  <c r="O47"/>
  <c r="N47"/>
  <c r="M47"/>
  <c r="H47"/>
  <c r="G47"/>
  <c r="F47"/>
  <c r="C47"/>
  <c r="B47"/>
  <c r="A47"/>
  <c r="S46"/>
  <c r="P46"/>
  <c r="O46"/>
  <c r="N46"/>
  <c r="M46"/>
  <c r="H46"/>
  <c r="G46"/>
  <c r="F46"/>
  <c r="C46"/>
  <c r="B46"/>
  <c r="A46"/>
  <c r="S45"/>
  <c r="P45"/>
  <c r="O45"/>
  <c r="N45"/>
  <c r="M45"/>
  <c r="H45"/>
  <c r="G45"/>
  <c r="F45"/>
  <c r="C45"/>
  <c r="B45"/>
  <c r="A45"/>
  <c r="S44"/>
  <c r="P44"/>
  <c r="O44"/>
  <c r="N44"/>
  <c r="M44"/>
  <c r="H44"/>
  <c r="G44"/>
  <c r="F44"/>
  <c r="C44"/>
  <c r="B44"/>
  <c r="A44"/>
  <c r="S43"/>
  <c r="P43"/>
  <c r="O43"/>
  <c r="N43"/>
  <c r="M43"/>
  <c r="H43"/>
  <c r="G43"/>
  <c r="F43"/>
  <c r="C43"/>
  <c r="B43"/>
  <c r="A43"/>
  <c r="S42"/>
  <c r="P42"/>
  <c r="O42"/>
  <c r="N42"/>
  <c r="M42"/>
  <c r="H42"/>
  <c r="G42"/>
  <c r="F42"/>
  <c r="C42"/>
  <c r="B42"/>
  <c r="A42"/>
  <c r="S41"/>
  <c r="P41"/>
  <c r="O41"/>
  <c r="N41"/>
  <c r="M41"/>
  <c r="H41"/>
  <c r="G41"/>
  <c r="F41"/>
  <c r="C41"/>
  <c r="B41"/>
  <c r="A41"/>
  <c r="S40"/>
  <c r="P40"/>
  <c r="O40"/>
  <c r="N40"/>
  <c r="M40"/>
  <c r="H40"/>
  <c r="G40"/>
  <c r="F40"/>
  <c r="C40"/>
  <c r="B40"/>
  <c r="A40"/>
  <c r="S39"/>
  <c r="P39"/>
  <c r="O39"/>
  <c r="N39"/>
  <c r="M39"/>
  <c r="H39"/>
  <c r="G39"/>
  <c r="F39"/>
  <c r="C39"/>
  <c r="B39"/>
  <c r="A39"/>
  <c r="S38"/>
  <c r="P38"/>
  <c r="O38"/>
  <c r="N38"/>
  <c r="M38"/>
  <c r="H38"/>
  <c r="G38"/>
  <c r="F38"/>
  <c r="C38"/>
  <c r="B38"/>
  <c r="A38"/>
  <c r="S37"/>
  <c r="P37"/>
  <c r="O37"/>
  <c r="N37"/>
  <c r="M37"/>
  <c r="H37"/>
  <c r="G37"/>
  <c r="F37"/>
  <c r="C37"/>
  <c r="B37"/>
  <c r="A37"/>
  <c r="S36"/>
  <c r="P36"/>
  <c r="O36"/>
  <c r="N36"/>
  <c r="M36"/>
  <c r="H36"/>
  <c r="G36"/>
  <c r="F36"/>
  <c r="C36"/>
  <c r="B36"/>
  <c r="A36"/>
  <c r="S35"/>
  <c r="P35"/>
  <c r="O35"/>
  <c r="N35"/>
  <c r="M35"/>
  <c r="H35"/>
  <c r="G35"/>
  <c r="F35"/>
  <c r="C35"/>
  <c r="B35"/>
  <c r="A35"/>
  <c r="S34"/>
  <c r="P34"/>
  <c r="O34"/>
  <c r="N34"/>
  <c r="M34"/>
  <c r="H34"/>
  <c r="G34"/>
  <c r="F34"/>
  <c r="C34"/>
  <c r="B34"/>
  <c r="A34"/>
  <c r="S33"/>
  <c r="P33"/>
  <c r="O33"/>
  <c r="N33"/>
  <c r="M33"/>
  <c r="H33"/>
  <c r="G33"/>
  <c r="F33"/>
  <c r="C33"/>
  <c r="B33"/>
  <c r="A33"/>
  <c r="S32"/>
  <c r="P32"/>
  <c r="O32"/>
  <c r="N32"/>
  <c r="M32"/>
  <c r="H32"/>
  <c r="G32"/>
  <c r="F32"/>
  <c r="C32"/>
  <c r="B32"/>
  <c r="A32"/>
  <c r="S31"/>
  <c r="P31"/>
  <c r="O31"/>
  <c r="N31"/>
  <c r="M31"/>
  <c r="H31"/>
  <c r="G31"/>
  <c r="F31"/>
  <c r="C31"/>
  <c r="B31"/>
  <c r="A31"/>
  <c r="S30"/>
  <c r="P30"/>
  <c r="O30"/>
  <c r="N30"/>
  <c r="M30"/>
  <c r="H30"/>
  <c r="G30"/>
  <c r="F30"/>
  <c r="C30"/>
  <c r="B30"/>
  <c r="A30"/>
  <c r="S29"/>
  <c r="P29"/>
  <c r="O29"/>
  <c r="N29"/>
  <c r="M29"/>
  <c r="H29"/>
  <c r="G29"/>
  <c r="F29"/>
  <c r="C29"/>
  <c r="B29"/>
  <c r="A29"/>
  <c r="S28"/>
  <c r="P28"/>
  <c r="O28"/>
  <c r="N28"/>
  <c r="M28"/>
  <c r="H28"/>
  <c r="G28"/>
  <c r="F28"/>
  <c r="C28"/>
  <c r="B28"/>
  <c r="A28"/>
  <c r="S27"/>
  <c r="P27"/>
  <c r="O27"/>
  <c r="N27"/>
  <c r="M27"/>
  <c r="H27"/>
  <c r="G27"/>
  <c r="F27"/>
  <c r="C27"/>
  <c r="B27"/>
  <c r="A27"/>
  <c r="S26"/>
  <c r="P26"/>
  <c r="O26"/>
  <c r="N26"/>
  <c r="M26"/>
  <c r="H26"/>
  <c r="G26"/>
  <c r="F26"/>
  <c r="C26"/>
  <c r="B26"/>
  <c r="A26"/>
  <c r="S25"/>
  <c r="P25"/>
  <c r="O25"/>
  <c r="N25"/>
  <c r="M25"/>
  <c r="H25"/>
  <c r="G25"/>
  <c r="F25"/>
  <c r="C25"/>
  <c r="B25"/>
  <c r="A25"/>
  <c r="S24"/>
  <c r="P24"/>
  <c r="O24"/>
  <c r="N24"/>
  <c r="M24"/>
  <c r="H24"/>
  <c r="G24"/>
  <c r="F24"/>
  <c r="C24"/>
  <c r="B24"/>
  <c r="A24"/>
  <c r="S23"/>
  <c r="P23"/>
  <c r="O23"/>
  <c r="N23"/>
  <c r="M23"/>
  <c r="H23"/>
  <c r="G23"/>
  <c r="F23"/>
  <c r="C23"/>
  <c r="B23"/>
  <c r="A23"/>
  <c r="S22"/>
  <c r="P22"/>
  <c r="O22"/>
  <c r="N22"/>
  <c r="M22"/>
  <c r="H22"/>
  <c r="G22"/>
  <c r="F22"/>
  <c r="C22"/>
  <c r="B22"/>
  <c r="A22"/>
  <c r="S21"/>
  <c r="P21"/>
  <c r="O21"/>
  <c r="N21"/>
  <c r="M21"/>
  <c r="H21"/>
  <c r="G21"/>
  <c r="F21"/>
  <c r="C21"/>
  <c r="B21"/>
  <c r="A21"/>
  <c r="S20"/>
  <c r="P20"/>
  <c r="O20"/>
  <c r="N20"/>
  <c r="M20"/>
  <c r="H20"/>
  <c r="G20"/>
  <c r="F20"/>
  <c r="C20"/>
  <c r="B20"/>
  <c r="A20"/>
  <c r="S19"/>
  <c r="P19"/>
  <c r="O19"/>
  <c r="N19"/>
  <c r="M19"/>
  <c r="H19"/>
  <c r="G19"/>
  <c r="F19"/>
  <c r="C19"/>
  <c r="B19"/>
  <c r="A19"/>
  <c r="S18"/>
  <c r="P18"/>
  <c r="O18"/>
  <c r="N18"/>
  <c r="M18"/>
  <c r="H18"/>
  <c r="G18"/>
  <c r="F18"/>
  <c r="C18"/>
  <c r="B18"/>
  <c r="A18"/>
  <c r="S17"/>
  <c r="P17"/>
  <c r="O17"/>
  <c r="N17"/>
  <c r="M17"/>
  <c r="H17"/>
  <c r="G17"/>
  <c r="F17"/>
  <c r="C17"/>
  <c r="B17"/>
  <c r="A17"/>
  <c r="S16"/>
  <c r="P16"/>
  <c r="O16"/>
  <c r="N16"/>
  <c r="M16"/>
  <c r="H16"/>
  <c r="G16"/>
  <c r="F16"/>
  <c r="C16"/>
  <c r="B16"/>
  <c r="A16"/>
  <c r="S15"/>
  <c r="P15"/>
  <c r="O15"/>
  <c r="N15"/>
  <c r="M15"/>
  <c r="H15"/>
  <c r="G15"/>
  <c r="F15"/>
  <c r="C15"/>
  <c r="B15"/>
  <c r="A15"/>
  <c r="S14"/>
  <c r="P14"/>
  <c r="O14"/>
  <c r="N14"/>
  <c r="M14"/>
  <c r="H14"/>
  <c r="G14"/>
  <c r="F14"/>
  <c r="C14"/>
  <c r="B14"/>
  <c r="A14"/>
  <c r="S13"/>
  <c r="P13"/>
  <c r="O13"/>
  <c r="N13"/>
  <c r="M13"/>
  <c r="H13"/>
  <c r="G13"/>
  <c r="F13"/>
  <c r="C13"/>
  <c r="B13"/>
  <c r="A13"/>
  <c r="S12"/>
  <c r="P12"/>
  <c r="O12"/>
  <c r="N12"/>
  <c r="M12"/>
  <c r="H12"/>
  <c r="G12"/>
  <c r="F12"/>
  <c r="C12"/>
  <c r="B12"/>
  <c r="A12"/>
  <c r="S11"/>
  <c r="P11"/>
  <c r="O11"/>
  <c r="N11"/>
  <c r="M11"/>
  <c r="H11"/>
  <c r="G11"/>
  <c r="F11"/>
  <c r="C11"/>
  <c r="B11"/>
  <c r="A11"/>
  <c r="S10"/>
  <c r="P10"/>
  <c r="O10"/>
  <c r="N10"/>
  <c r="M10"/>
  <c r="H10"/>
  <c r="G10"/>
  <c r="F10"/>
  <c r="C10"/>
  <c r="B10"/>
  <c r="A10"/>
  <c r="S9"/>
  <c r="P9"/>
  <c r="O9"/>
  <c r="N9"/>
  <c r="M9"/>
  <c r="H9"/>
  <c r="G9"/>
  <c r="F9"/>
  <c r="C9"/>
  <c r="B9"/>
  <c r="A9"/>
  <c r="S8"/>
  <c r="P8"/>
  <c r="O8"/>
  <c r="N8"/>
  <c r="M8"/>
  <c r="H8"/>
  <c r="G8"/>
  <c r="F8"/>
  <c r="C8"/>
  <c r="B8"/>
  <c r="A8"/>
  <c r="S7"/>
  <c r="P7"/>
  <c r="O7"/>
  <c r="N7"/>
  <c r="M7"/>
  <c r="S390" i="7"/>
  <c r="H7" i="10" s="1"/>
  <c r="K7" s="1"/>
  <c r="W390" i="7"/>
  <c r="Y390" s="1"/>
  <c r="X390"/>
  <c r="T390"/>
  <c r="G7" i="10"/>
  <c r="F7"/>
  <c r="S6"/>
  <c r="P6"/>
  <c r="O6"/>
  <c r="N6"/>
  <c r="M6"/>
  <c r="S203" i="7"/>
  <c r="H6" i="10"/>
  <c r="K6" s="1"/>
  <c r="W203" i="7"/>
  <c r="Y203"/>
  <c r="U203" s="1"/>
  <c r="J6" i="10" s="1"/>
  <c r="Z203" i="7"/>
  <c r="X203"/>
  <c r="T203"/>
  <c r="I6" i="10" s="1"/>
  <c r="G6"/>
  <c r="F6"/>
  <c r="B6"/>
  <c r="S5"/>
  <c r="P5"/>
  <c r="O5"/>
  <c r="N5"/>
  <c r="M5"/>
  <c r="S388" i="7"/>
  <c r="H5" i="10" s="1"/>
  <c r="K5" s="1"/>
  <c r="W388" i="7"/>
  <c r="Y388" s="1"/>
  <c r="X388"/>
  <c r="T388"/>
  <c r="G5" i="10"/>
  <c r="F5"/>
  <c r="A3"/>
  <c r="A4" s="1"/>
  <c r="A5" s="1"/>
  <c r="A6" s="1"/>
  <c r="A7" s="1"/>
  <c r="S4"/>
  <c r="P4"/>
  <c r="O4"/>
  <c r="N4"/>
  <c r="M4"/>
  <c r="S387" i="7"/>
  <c r="H4" i="10" s="1"/>
  <c r="K4" s="1"/>
  <c r="W387" i="7"/>
  <c r="Y387" s="1"/>
  <c r="U387" s="1"/>
  <c r="Z387"/>
  <c r="X387"/>
  <c r="T387"/>
  <c r="G4" i="10"/>
  <c r="F4"/>
  <c r="C4"/>
  <c r="S3"/>
  <c r="P3"/>
  <c r="O3"/>
  <c r="N3"/>
  <c r="M3"/>
  <c r="S386" i="7"/>
  <c r="H3" i="10"/>
  <c r="K3" s="1"/>
  <c r="W386" i="7"/>
  <c r="Y386"/>
  <c r="U386" s="1"/>
  <c r="Z386"/>
  <c r="X386"/>
  <c r="T386"/>
  <c r="G3" i="10"/>
  <c r="F3"/>
  <c r="B3"/>
  <c r="S2"/>
  <c r="P2"/>
  <c r="O2"/>
  <c r="N2"/>
  <c r="M2"/>
  <c r="S385" i="7"/>
  <c r="H2" i="10" s="1"/>
  <c r="W385" i="7"/>
  <c r="Y385" s="1"/>
  <c r="X385"/>
  <c r="T385"/>
  <c r="I2" i="10" s="1"/>
  <c r="G2"/>
  <c r="F2"/>
  <c r="C2"/>
  <c r="C6" s="1"/>
  <c r="B2"/>
  <c r="B4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M102" s="1"/>
  <c r="O102" s="1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M100" s="1"/>
  <c r="O100" s="1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M35" s="1"/>
  <c r="O35" s="1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M31" s="1"/>
  <c r="O31" s="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M27" s="1"/>
  <c r="O27" s="1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M23"/>
  <c r="O23" s="1"/>
  <c r="C22"/>
  <c r="D22"/>
  <c r="E22"/>
  <c r="F22"/>
  <c r="G22"/>
  <c r="H22"/>
  <c r="I22"/>
  <c r="J22"/>
  <c r="K22"/>
  <c r="L22"/>
  <c r="C21"/>
  <c r="M21" s="1"/>
  <c r="O21" s="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M19" s="1"/>
  <c r="O19" s="1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M17" s="1"/>
  <c r="O17" s="1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M13"/>
  <c r="O13" s="1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M11" s="1"/>
  <c r="O11" s="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M9" s="1"/>
  <c r="O9" s="1"/>
  <c r="L9"/>
  <c r="C8"/>
  <c r="D8"/>
  <c r="E8"/>
  <c r="F8"/>
  <c r="G8"/>
  <c r="H8"/>
  <c r="I8"/>
  <c r="J8"/>
  <c r="K8"/>
  <c r="L8"/>
  <c r="C7"/>
  <c r="C6" s="1"/>
  <c r="D7"/>
  <c r="E7"/>
  <c r="E6" s="1"/>
  <c r="F7"/>
  <c r="G7"/>
  <c r="H7"/>
  <c r="I7"/>
  <c r="I6" s="1"/>
  <c r="J7"/>
  <c r="K7"/>
  <c r="M7" s="1"/>
  <c r="L7"/>
  <c r="N6"/>
  <c r="K6"/>
  <c r="F6"/>
  <c r="S3"/>
  <c r="A1"/>
  <c r="AJ37" i="19"/>
  <c r="AH67" i="4"/>
  <c r="AI67" s="1"/>
  <c r="AJ67" s="1"/>
  <c r="BE67"/>
  <c r="AM67"/>
  <c r="AC67"/>
  <c r="AY67"/>
  <c r="AH69"/>
  <c r="AI69" s="1"/>
  <c r="AJ69"/>
  <c r="BE69"/>
  <c r="AK69"/>
  <c r="AC69"/>
  <c r="AY69" s="1"/>
  <c r="AC5"/>
  <c r="AJ5"/>
  <c r="AC6"/>
  <c r="AY6" s="1"/>
  <c r="AJ6"/>
  <c r="AV6"/>
  <c r="AZ6" s="1"/>
  <c r="AC7"/>
  <c r="AY7" s="1"/>
  <c r="AJ7"/>
  <c r="AV7"/>
  <c r="AZ7" s="1"/>
  <c r="AC8"/>
  <c r="AY8"/>
  <c r="AJ8"/>
  <c r="AV8"/>
  <c r="AC2"/>
  <c r="AY2"/>
  <c r="AJ2"/>
  <c r="AW2"/>
  <c r="AC3"/>
  <c r="AY3"/>
  <c r="AJ3"/>
  <c r="AW3" s="1"/>
  <c r="AT3"/>
  <c r="AX3"/>
  <c r="AZ3"/>
  <c r="AC4"/>
  <c r="AY4" s="1"/>
  <c r="AJ4"/>
  <c r="AT4"/>
  <c r="AW4"/>
  <c r="AC9"/>
  <c r="AY9" s="1"/>
  <c r="AJ9"/>
  <c r="AV9"/>
  <c r="AC10"/>
  <c r="AY10" s="1"/>
  <c r="AJ10"/>
  <c r="AC11"/>
  <c r="AY11"/>
  <c r="AJ11"/>
  <c r="AV11"/>
  <c r="AC12"/>
  <c r="AY12" s="1"/>
  <c r="AJ12"/>
  <c r="AV12" s="1"/>
  <c r="AZ12" s="1"/>
  <c r="AC13"/>
  <c r="AY13" s="1"/>
  <c r="AJ13"/>
  <c r="AV13"/>
  <c r="AZ13" s="1"/>
  <c r="AC14"/>
  <c r="AY14" s="1"/>
  <c r="AJ14"/>
  <c r="AV14"/>
  <c r="AZ14" s="1"/>
  <c r="AC15"/>
  <c r="AY15"/>
  <c r="AJ15"/>
  <c r="AT15"/>
  <c r="AC16"/>
  <c r="AY16" s="1"/>
  <c r="AJ16"/>
  <c r="AV16"/>
  <c r="AC17"/>
  <c r="AY17"/>
  <c r="AH17"/>
  <c r="AI17" s="1"/>
  <c r="AJ17" s="1"/>
  <c r="AO17" s="1"/>
  <c r="AR17" s="1"/>
  <c r="BE17"/>
  <c r="AS17"/>
  <c r="AC18"/>
  <c r="AY18"/>
  <c r="AJ18"/>
  <c r="AV18"/>
  <c r="AC19"/>
  <c r="AY19" s="1"/>
  <c r="AJ19"/>
  <c r="AC20"/>
  <c r="AY20"/>
  <c r="AJ20"/>
  <c r="AC21"/>
  <c r="AY21" s="1"/>
  <c r="AJ21"/>
  <c r="AT21"/>
  <c r="AX21" s="1"/>
  <c r="AZ21" s="1"/>
  <c r="AW21"/>
  <c r="AC22"/>
  <c r="AY22"/>
  <c r="AJ22"/>
  <c r="AT22"/>
  <c r="AW22"/>
  <c r="AX22"/>
  <c r="AC23"/>
  <c r="AY23"/>
  <c r="AJ23"/>
  <c r="AT23" s="1"/>
  <c r="AW23"/>
  <c r="AX23" s="1"/>
  <c r="AC24"/>
  <c r="AY24"/>
  <c r="AZ24" s="1"/>
  <c r="AJ24"/>
  <c r="AW24" s="1"/>
  <c r="AT24"/>
  <c r="AX24" s="1"/>
  <c r="AC25"/>
  <c r="AY25" s="1"/>
  <c r="AJ25"/>
  <c r="AT25" s="1"/>
  <c r="AW25"/>
  <c r="AC26"/>
  <c r="AY26" s="1"/>
  <c r="AJ26"/>
  <c r="AV26"/>
  <c r="AC27"/>
  <c r="AY27" s="1"/>
  <c r="AJ27"/>
  <c r="AV27"/>
  <c r="AZ27" s="1"/>
  <c r="AC28"/>
  <c r="AY28"/>
  <c r="AJ28"/>
  <c r="AV28"/>
  <c r="AC29"/>
  <c r="AY29"/>
  <c r="AJ29"/>
  <c r="AW29"/>
  <c r="AC30"/>
  <c r="AY30"/>
  <c r="AJ30"/>
  <c r="AW30" s="1"/>
  <c r="AT30"/>
  <c r="AX30" s="1"/>
  <c r="AZ30"/>
  <c r="AC31"/>
  <c r="AY31" s="1"/>
  <c r="AJ31"/>
  <c r="AW31"/>
  <c r="AC32"/>
  <c r="AY32" s="1"/>
  <c r="AZ32" s="1"/>
  <c r="AJ32"/>
  <c r="AT32"/>
  <c r="AW32"/>
  <c r="AX32" s="1"/>
  <c r="AC33"/>
  <c r="AY33" s="1"/>
  <c r="AJ33"/>
  <c r="AW33"/>
  <c r="AC34"/>
  <c r="AY34"/>
  <c r="AJ34"/>
  <c r="AC35"/>
  <c r="AY35" s="1"/>
  <c r="AJ35"/>
  <c r="AT35"/>
  <c r="AX35" s="1"/>
  <c r="AZ35" s="1"/>
  <c r="AW35"/>
  <c r="AC36"/>
  <c r="AY36"/>
  <c r="AJ36"/>
  <c r="AT36"/>
  <c r="AW36"/>
  <c r="AX36"/>
  <c r="AC37"/>
  <c r="AY37"/>
  <c r="AZ37" s="1"/>
  <c r="AJ37"/>
  <c r="AT37" s="1"/>
  <c r="AW37"/>
  <c r="AX37" s="1"/>
  <c r="AC38"/>
  <c r="AY38"/>
  <c r="AZ38" s="1"/>
  <c r="AJ38"/>
  <c r="AW38" s="1"/>
  <c r="AT38"/>
  <c r="AX38" s="1"/>
  <c r="AC39"/>
  <c r="AY39" s="1"/>
  <c r="AJ39"/>
  <c r="AT39" s="1"/>
  <c r="AW39"/>
  <c r="AC40"/>
  <c r="AY40" s="1"/>
  <c r="AJ40"/>
  <c r="AT40"/>
  <c r="AW40"/>
  <c r="AC41"/>
  <c r="AY41" s="1"/>
  <c r="AJ41"/>
  <c r="AC42"/>
  <c r="AY42"/>
  <c r="AJ42"/>
  <c r="AT42"/>
  <c r="AC43"/>
  <c r="AY43" s="1"/>
  <c r="AJ43"/>
  <c r="AC44"/>
  <c r="AY44"/>
  <c r="AJ44"/>
  <c r="AV44"/>
  <c r="AC45"/>
  <c r="AY45" s="1"/>
  <c r="AJ45"/>
  <c r="AT45"/>
  <c r="AW45"/>
  <c r="AC46"/>
  <c r="AY46"/>
  <c r="AJ46"/>
  <c r="AT46"/>
  <c r="AX46" s="1"/>
  <c r="AW46"/>
  <c r="AC47"/>
  <c r="AY47"/>
  <c r="AJ47"/>
  <c r="AT47" s="1"/>
  <c r="AW47"/>
  <c r="AX47"/>
  <c r="AZ47"/>
  <c r="AC48"/>
  <c r="AY48"/>
  <c r="AJ48"/>
  <c r="AT48"/>
  <c r="AC49"/>
  <c r="AY49" s="1"/>
  <c r="AJ49"/>
  <c r="AW49"/>
  <c r="AC50"/>
  <c r="AY50" s="1"/>
  <c r="AH50"/>
  <c r="AI50"/>
  <c r="AJ50"/>
  <c r="BE50"/>
  <c r="AN50"/>
  <c r="AC51"/>
  <c r="AY51"/>
  <c r="AH51"/>
  <c r="AI51"/>
  <c r="AJ51" s="1"/>
  <c r="BE51"/>
  <c r="AK51"/>
  <c r="AC52"/>
  <c r="AY52"/>
  <c r="AH52"/>
  <c r="AI52" s="1"/>
  <c r="AJ52" s="1"/>
  <c r="BE52"/>
  <c r="AK52"/>
  <c r="AN52"/>
  <c r="AP52"/>
  <c r="AC53"/>
  <c r="AY53"/>
  <c r="AH53"/>
  <c r="AI53"/>
  <c r="AJ53" s="1"/>
  <c r="AT53"/>
  <c r="AC54"/>
  <c r="AY54" s="1"/>
  <c r="AJ54"/>
  <c r="AT54" s="1"/>
  <c r="AW54"/>
  <c r="AC55"/>
  <c r="AY55" s="1"/>
  <c r="AJ55"/>
  <c r="AV55"/>
  <c r="AC56"/>
  <c r="AY56" s="1"/>
  <c r="AJ56"/>
  <c r="AT56"/>
  <c r="AW56"/>
  <c r="AC57"/>
  <c r="AY57" s="1"/>
  <c r="AH57"/>
  <c r="AI57"/>
  <c r="AJ57"/>
  <c r="AC58"/>
  <c r="AY58" s="1"/>
  <c r="AH58"/>
  <c r="AI58" s="1"/>
  <c r="AJ58"/>
  <c r="AC59"/>
  <c r="AY59"/>
  <c r="AH59"/>
  <c r="AI59" s="1"/>
  <c r="AJ59" s="1"/>
  <c r="AC60"/>
  <c r="AY60" s="1"/>
  <c r="AH60"/>
  <c r="AI60"/>
  <c r="AJ60"/>
  <c r="AC61"/>
  <c r="AY61"/>
  <c r="AH61"/>
  <c r="AI61"/>
  <c r="AJ61" s="1"/>
  <c r="AV61"/>
  <c r="AC62"/>
  <c r="AY62"/>
  <c r="AH62"/>
  <c r="AI62" s="1"/>
  <c r="AJ62"/>
  <c r="AC63"/>
  <c r="AY63"/>
  <c r="AH63"/>
  <c r="AI63"/>
  <c r="AJ63" s="1"/>
  <c r="BE63"/>
  <c r="AK63"/>
  <c r="AC64"/>
  <c r="AY64" s="1"/>
  <c r="AJ64"/>
  <c r="AW64"/>
  <c r="AC65"/>
  <c r="AY65"/>
  <c r="AH65"/>
  <c r="AI65" s="1"/>
  <c r="AJ65" s="1"/>
  <c r="BE65"/>
  <c r="AK65"/>
  <c r="AT65"/>
  <c r="AC66"/>
  <c r="AY66" s="1"/>
  <c r="AJ66"/>
  <c r="AV66"/>
  <c r="AZ66" s="1"/>
  <c r="AC68"/>
  <c r="AY68" s="1"/>
  <c r="AH68"/>
  <c r="AI68" s="1"/>
  <c r="AJ68"/>
  <c r="AC70"/>
  <c r="AY70" s="1"/>
  <c r="AJ70"/>
  <c r="AV70"/>
  <c r="AZ70" s="1"/>
  <c r="AC71"/>
  <c r="AY71" s="1"/>
  <c r="AH71"/>
  <c r="AI71"/>
  <c r="AJ71"/>
  <c r="BE71"/>
  <c r="AC72"/>
  <c r="AY72"/>
  <c r="AH72"/>
  <c r="AI72" s="1"/>
  <c r="AJ72"/>
  <c r="AC73"/>
  <c r="AY73"/>
  <c r="AH73"/>
  <c r="AI73"/>
  <c r="AJ73" s="1"/>
  <c r="AV73"/>
  <c r="AZ73" s="1"/>
  <c r="AC74"/>
  <c r="AY74" s="1"/>
  <c r="AH74"/>
  <c r="AI74"/>
  <c r="AJ74"/>
  <c r="AC75"/>
  <c r="AY75" s="1"/>
  <c r="AH75"/>
  <c r="AI75"/>
  <c r="AJ75"/>
  <c r="AC76"/>
  <c r="AY76" s="1"/>
  <c r="AH76"/>
  <c r="AI76" s="1"/>
  <c r="AJ76" s="1"/>
  <c r="AC77"/>
  <c r="AY77"/>
  <c r="AH77"/>
  <c r="AI77"/>
  <c r="AJ77"/>
  <c r="AV77"/>
  <c r="AC78"/>
  <c r="AY78"/>
  <c r="AJ78"/>
  <c r="AW78"/>
  <c r="AC79"/>
  <c r="AY79"/>
  <c r="AJ79"/>
  <c r="AV79"/>
  <c r="AC80"/>
  <c r="AY80"/>
  <c r="AJ80"/>
  <c r="AT80" s="1"/>
  <c r="AW80"/>
  <c r="AX80"/>
  <c r="AZ80"/>
  <c r="AC81"/>
  <c r="AY81"/>
  <c r="AJ81"/>
  <c r="AT81"/>
  <c r="AC82"/>
  <c r="AY82" s="1"/>
  <c r="AJ82"/>
  <c r="AW82"/>
  <c r="AC83"/>
  <c r="AY83" s="1"/>
  <c r="AJ83"/>
  <c r="AV83"/>
  <c r="AZ83" s="1"/>
  <c r="AC84"/>
  <c r="AY84" s="1"/>
  <c r="AJ84"/>
  <c r="AT84"/>
  <c r="AW84"/>
  <c r="AC85"/>
  <c r="AY85"/>
  <c r="AJ85"/>
  <c r="AV85"/>
  <c r="AC86"/>
  <c r="AY86" s="1"/>
  <c r="AJ86"/>
  <c r="AW86"/>
  <c r="AC87"/>
  <c r="AY87" s="1"/>
  <c r="AZ87" s="1"/>
  <c r="AJ87"/>
  <c r="AV87"/>
  <c r="AC88"/>
  <c r="AY88" s="1"/>
  <c r="AJ88"/>
  <c r="AT88"/>
  <c r="AC89"/>
  <c r="AY89"/>
  <c r="AJ89"/>
  <c r="AV89"/>
  <c r="AC90"/>
  <c r="AY90" s="1"/>
  <c r="AJ90"/>
  <c r="AC91"/>
  <c r="AY91" s="1"/>
  <c r="AJ91"/>
  <c r="AV91"/>
  <c r="AZ91" s="1"/>
  <c r="AC92"/>
  <c r="AY92" s="1"/>
  <c r="AJ92"/>
  <c r="AW92"/>
  <c r="AC93"/>
  <c r="AY93" s="1"/>
  <c r="AJ93"/>
  <c r="AV93"/>
  <c r="AZ93" s="1"/>
  <c r="AC94"/>
  <c r="AY94" s="1"/>
  <c r="AJ94"/>
  <c r="AT94" s="1"/>
  <c r="AW94"/>
  <c r="AC95"/>
  <c r="AY95" s="1"/>
  <c r="AJ95"/>
  <c r="AV95"/>
  <c r="AZ95" s="1"/>
  <c r="AC96"/>
  <c r="AY96" s="1"/>
  <c r="AJ96"/>
  <c r="AT96"/>
  <c r="AW96"/>
  <c r="AC97"/>
  <c r="AY97" s="1"/>
  <c r="AJ97"/>
  <c r="AV97"/>
  <c r="AZ97" s="1"/>
  <c r="AC98"/>
  <c r="AY98" s="1"/>
  <c r="AH98"/>
  <c r="AI98" s="1"/>
  <c r="AJ98"/>
  <c r="AC99"/>
  <c r="AY99" s="1"/>
  <c r="AH99"/>
  <c r="AI99"/>
  <c r="AJ99"/>
  <c r="AC100"/>
  <c r="AY100"/>
  <c r="AH100"/>
  <c r="AI100" s="1"/>
  <c r="AJ100" s="1"/>
  <c r="BE100"/>
  <c r="AC101"/>
  <c r="AY101"/>
  <c r="AH101"/>
  <c r="AI101"/>
  <c r="AJ101" s="1"/>
  <c r="AV101"/>
  <c r="AC102"/>
  <c r="AY102" s="1"/>
  <c r="AH102"/>
  <c r="AI102" s="1"/>
  <c r="AJ102"/>
  <c r="AT102"/>
  <c r="AC103"/>
  <c r="AY103"/>
  <c r="AH103"/>
  <c r="AI103"/>
  <c r="AJ103"/>
  <c r="AV103"/>
  <c r="AC104"/>
  <c r="AY104" s="1"/>
  <c r="AH104"/>
  <c r="AI104" s="1"/>
  <c r="AJ104"/>
  <c r="AV104"/>
  <c r="AC105"/>
  <c r="AY105"/>
  <c r="AH105"/>
  <c r="AI105" s="1"/>
  <c r="AJ105" s="1"/>
  <c r="AW105" s="1"/>
  <c r="AT105"/>
  <c r="AX105" s="1"/>
  <c r="AC106"/>
  <c r="AY106"/>
  <c r="AH106"/>
  <c r="AI106" s="1"/>
  <c r="AJ106" s="1"/>
  <c r="AC107"/>
  <c r="AY107"/>
  <c r="AH107"/>
  <c r="AI107"/>
  <c r="AJ107" s="1"/>
  <c r="AV107"/>
  <c r="AZ107" s="1"/>
  <c r="AC108"/>
  <c r="AY108" s="1"/>
  <c r="AH108"/>
  <c r="AI108"/>
  <c r="AJ108"/>
  <c r="AC109"/>
  <c r="AY109"/>
  <c r="AH109"/>
  <c r="AI109"/>
  <c r="AJ109"/>
  <c r="AV109"/>
  <c r="AC110"/>
  <c r="AY110" s="1"/>
  <c r="AH110"/>
  <c r="AI110" s="1"/>
  <c r="AJ110" s="1"/>
  <c r="AV110"/>
  <c r="AC111"/>
  <c r="AY111"/>
  <c r="AH111"/>
  <c r="AI111" s="1"/>
  <c r="AJ111" s="1"/>
  <c r="AV111"/>
  <c r="AC112"/>
  <c r="AY112" s="1"/>
  <c r="AH112"/>
  <c r="AI112"/>
  <c r="AJ112" s="1"/>
  <c r="AC113"/>
  <c r="AY113"/>
  <c r="AH113"/>
  <c r="AI113"/>
  <c r="AJ113" s="1"/>
  <c r="AC114"/>
  <c r="AY114"/>
  <c r="AJ114"/>
  <c r="AT114" s="1"/>
  <c r="AW114"/>
  <c r="AX114"/>
  <c r="AZ114"/>
  <c r="AC115"/>
  <c r="AY115"/>
  <c r="AJ115"/>
  <c r="AT115"/>
  <c r="AC116"/>
  <c r="AY116" s="1"/>
  <c r="AJ116"/>
  <c r="AW116"/>
  <c r="AC117"/>
  <c r="AY117" s="1"/>
  <c r="AJ117"/>
  <c r="AT117"/>
  <c r="AX117" s="1"/>
  <c r="AW117"/>
  <c r="AC118"/>
  <c r="AY118"/>
  <c r="AJ118"/>
  <c r="AC119"/>
  <c r="AY119"/>
  <c r="AJ119"/>
  <c r="AC120"/>
  <c r="AY120" s="1"/>
  <c r="AJ120"/>
  <c r="AC121"/>
  <c r="AY121"/>
  <c r="AJ121"/>
  <c r="AT121"/>
  <c r="AX121" s="1"/>
  <c r="AW121"/>
  <c r="AC122"/>
  <c r="AY122"/>
  <c r="AJ122"/>
  <c r="AW122"/>
  <c r="AC123"/>
  <c r="AY123"/>
  <c r="AJ123"/>
  <c r="AW123" s="1"/>
  <c r="AT123"/>
  <c r="AX123"/>
  <c r="AZ123"/>
  <c r="AC124"/>
  <c r="AY124" s="1"/>
  <c r="AJ124"/>
  <c r="AT124"/>
  <c r="AW124"/>
  <c r="AC125"/>
  <c r="AY125" s="1"/>
  <c r="AJ125"/>
  <c r="AT125"/>
  <c r="AW125"/>
  <c r="AX125" s="1"/>
  <c r="AC126"/>
  <c r="AY126" s="1"/>
  <c r="AJ126"/>
  <c r="AW126"/>
  <c r="AC127"/>
  <c r="AY127"/>
  <c r="AJ127"/>
  <c r="AC128"/>
  <c r="AY128" s="1"/>
  <c r="AJ128"/>
  <c r="AT128"/>
  <c r="AW128"/>
  <c r="AC129"/>
  <c r="AY129"/>
  <c r="AJ129"/>
  <c r="AT129"/>
  <c r="AX129" s="1"/>
  <c r="AW129"/>
  <c r="AC130"/>
  <c r="AY130"/>
  <c r="AJ130"/>
  <c r="AT130" s="1"/>
  <c r="AW130"/>
  <c r="AX130"/>
  <c r="AZ130"/>
  <c r="AC131"/>
  <c r="AY131"/>
  <c r="AJ131"/>
  <c r="AT131"/>
  <c r="AC132"/>
  <c r="AY132" s="1"/>
  <c r="AJ132"/>
  <c r="AW132"/>
  <c r="AC133"/>
  <c r="AY133" s="1"/>
  <c r="AJ133"/>
  <c r="AT133"/>
  <c r="AW133"/>
  <c r="AC134"/>
  <c r="AY134"/>
  <c r="AH134"/>
  <c r="AI134" s="1"/>
  <c r="AJ134" s="1"/>
  <c r="AT134"/>
  <c r="AC135"/>
  <c r="AY135"/>
  <c r="AH135"/>
  <c r="AI135"/>
  <c r="AJ135" s="1"/>
  <c r="AT135"/>
  <c r="AC136"/>
  <c r="AY136" s="1"/>
  <c r="AH136"/>
  <c r="AI136"/>
  <c r="AJ136" s="1"/>
  <c r="AC137"/>
  <c r="AY137"/>
  <c r="AH137"/>
  <c r="AI137"/>
  <c r="AJ137"/>
  <c r="AV137"/>
  <c r="AC138"/>
  <c r="AY138" s="1"/>
  <c r="AH138"/>
  <c r="AI138" s="1"/>
  <c r="AJ138"/>
  <c r="AV138"/>
  <c r="AC139"/>
  <c r="AY139"/>
  <c r="AH139"/>
  <c r="AI139" s="1"/>
  <c r="AJ139" s="1"/>
  <c r="AW139" s="1"/>
  <c r="AT139"/>
  <c r="AX139" s="1"/>
  <c r="AC140"/>
  <c r="AY140"/>
  <c r="AH140"/>
  <c r="AI140" s="1"/>
  <c r="AJ140" s="1"/>
  <c r="AC141"/>
  <c r="AY141" s="1"/>
  <c r="AH141"/>
  <c r="AI141"/>
  <c r="AJ141"/>
  <c r="AC142"/>
  <c r="AY142" s="1"/>
  <c r="AH142"/>
  <c r="AI142"/>
  <c r="AJ142" s="1"/>
  <c r="AW142"/>
  <c r="AC143"/>
  <c r="AY143"/>
  <c r="AH143"/>
  <c r="AI143"/>
  <c r="AJ143"/>
  <c r="AT143"/>
  <c r="AW143"/>
  <c r="AX143"/>
  <c r="AZ143" s="1"/>
  <c r="AV143"/>
  <c r="AC144"/>
  <c r="AY144"/>
  <c r="AJ144"/>
  <c r="AT144"/>
  <c r="AW144"/>
  <c r="AX144"/>
  <c r="AC145"/>
  <c r="AY145" s="1"/>
  <c r="AZ145" s="1"/>
  <c r="AJ145"/>
  <c r="AT145" s="1"/>
  <c r="AW145"/>
  <c r="AX145"/>
  <c r="AC146"/>
  <c r="AY146"/>
  <c r="AJ146"/>
  <c r="AC147"/>
  <c r="AY147" s="1"/>
  <c r="AJ147"/>
  <c r="AC148"/>
  <c r="AY148" s="1"/>
  <c r="AJ148"/>
  <c r="AT148"/>
  <c r="AW148"/>
  <c r="AC149"/>
  <c r="AY149"/>
  <c r="AJ149"/>
  <c r="AC150"/>
  <c r="AY150"/>
  <c r="AJ150"/>
  <c r="AT150"/>
  <c r="AC151"/>
  <c r="AY151" s="1"/>
  <c r="AJ151"/>
  <c r="AT151"/>
  <c r="AC152"/>
  <c r="AY152"/>
  <c r="AJ152"/>
  <c r="AT152"/>
  <c r="AX152" s="1"/>
  <c r="AW152"/>
  <c r="AC153"/>
  <c r="AY153"/>
  <c r="AJ153"/>
  <c r="AT153" s="1"/>
  <c r="AW153"/>
  <c r="AC154"/>
  <c r="AY154"/>
  <c r="AJ154"/>
  <c r="AW154" s="1"/>
  <c r="AT154"/>
  <c r="AX154"/>
  <c r="AZ154" s="1"/>
  <c r="AC155"/>
  <c r="AY155" s="1"/>
  <c r="AJ155"/>
  <c r="AT155"/>
  <c r="AC156"/>
  <c r="AY156" s="1"/>
  <c r="AZ156" s="1"/>
  <c r="AJ156"/>
  <c r="AT156"/>
  <c r="AW156"/>
  <c r="AX156" s="1"/>
  <c r="AC157"/>
  <c r="AY157" s="1"/>
  <c r="AJ157"/>
  <c r="AT157" s="1"/>
  <c r="AW157"/>
  <c r="AX157" s="1"/>
  <c r="AC158"/>
  <c r="AY158"/>
  <c r="AJ158"/>
  <c r="AC159"/>
  <c r="AY159" s="1"/>
  <c r="AJ159"/>
  <c r="AT159"/>
  <c r="AW159"/>
  <c r="AC160"/>
  <c r="AY160"/>
  <c r="AJ160"/>
  <c r="AT160"/>
  <c r="AW160"/>
  <c r="AX160"/>
  <c r="AC161"/>
  <c r="AY161" s="1"/>
  <c r="AJ161"/>
  <c r="AT161" s="1"/>
  <c r="AW161"/>
  <c r="AX161"/>
  <c r="AC162"/>
  <c r="AY162"/>
  <c r="AJ162"/>
  <c r="AC163"/>
  <c r="AY163" s="1"/>
  <c r="AJ163"/>
  <c r="AC164"/>
  <c r="AY164" s="1"/>
  <c r="AJ164"/>
  <c r="AT164"/>
  <c r="AW164"/>
  <c r="AC165"/>
  <c r="AY165" s="1"/>
  <c r="AJ165"/>
  <c r="AC166"/>
  <c r="AY166"/>
  <c r="AJ166"/>
  <c r="AT166"/>
  <c r="AC167"/>
  <c r="AY167" s="1"/>
  <c r="AJ167"/>
  <c r="AT167"/>
  <c r="AC168"/>
  <c r="AY168"/>
  <c r="AJ168"/>
  <c r="AT168"/>
  <c r="AW168"/>
  <c r="AX168"/>
  <c r="AC169"/>
  <c r="AY169"/>
  <c r="AJ169"/>
  <c r="AT169" s="1"/>
  <c r="AW169"/>
  <c r="AC170"/>
  <c r="AY170"/>
  <c r="AJ170"/>
  <c r="AW170" s="1"/>
  <c r="AT170"/>
  <c r="AX170" s="1"/>
  <c r="AZ170" s="1"/>
  <c r="AC171"/>
  <c r="AY171" s="1"/>
  <c r="AJ171"/>
  <c r="AT171"/>
  <c r="AC172"/>
  <c r="AY172"/>
  <c r="AJ172"/>
  <c r="AT172"/>
  <c r="AW172"/>
  <c r="AX172"/>
  <c r="AC173"/>
  <c r="AY173" s="1"/>
  <c r="AZ173" s="1"/>
  <c r="AJ173"/>
  <c r="AT173" s="1"/>
  <c r="AW173"/>
  <c r="AX173"/>
  <c r="AC174"/>
  <c r="AY174"/>
  <c r="AJ174"/>
  <c r="AC175"/>
  <c r="AY175" s="1"/>
  <c r="AJ175"/>
  <c r="AT175"/>
  <c r="AW175"/>
  <c r="AC176"/>
  <c r="AY176"/>
  <c r="AJ176"/>
  <c r="AT176"/>
  <c r="AW176"/>
  <c r="AX176"/>
  <c r="AC177"/>
  <c r="AY177" s="1"/>
  <c r="AJ177"/>
  <c r="AT177" s="1"/>
  <c r="AW177"/>
  <c r="AX177" s="1"/>
  <c r="AC178"/>
  <c r="AY178"/>
  <c r="AJ178"/>
  <c r="AC179"/>
  <c r="AY179" s="1"/>
  <c r="AJ179"/>
  <c r="AC180"/>
  <c r="AY180" s="1"/>
  <c r="AJ180"/>
  <c r="AT180"/>
  <c r="AW180"/>
  <c r="AC181"/>
  <c r="AY181"/>
  <c r="AJ181"/>
  <c r="AC182"/>
  <c r="AY182"/>
  <c r="AJ182"/>
  <c r="AC183"/>
  <c r="AY183" s="1"/>
  <c r="AJ183"/>
  <c r="AC184"/>
  <c r="AY184"/>
  <c r="AJ184"/>
  <c r="AT184"/>
  <c r="AW184"/>
  <c r="AX184"/>
  <c r="AC185"/>
  <c r="AY185"/>
  <c r="AJ185"/>
  <c r="AT185" s="1"/>
  <c r="AW185"/>
  <c r="AC186"/>
  <c r="AY186"/>
  <c r="AJ186"/>
  <c r="AW186" s="1"/>
  <c r="AT186"/>
  <c r="AX186"/>
  <c r="AZ186" s="1"/>
  <c r="AC187"/>
  <c r="AY187" s="1"/>
  <c r="AJ187"/>
  <c r="AC188"/>
  <c r="AY188"/>
  <c r="AJ188"/>
  <c r="AT188"/>
  <c r="AW188"/>
  <c r="AX188"/>
  <c r="AC189"/>
  <c r="AY189" s="1"/>
  <c r="AZ189" s="1"/>
  <c r="AJ189"/>
  <c r="AT189" s="1"/>
  <c r="AW189"/>
  <c r="AX189"/>
  <c r="AC190"/>
  <c r="AY190"/>
  <c r="AJ190"/>
  <c r="AC191"/>
  <c r="AY191" s="1"/>
  <c r="AJ191"/>
  <c r="AT191"/>
  <c r="AW191"/>
  <c r="AC192"/>
  <c r="AY192"/>
  <c r="AJ192"/>
  <c r="AT192"/>
  <c r="AW192"/>
  <c r="AX192"/>
  <c r="AC193"/>
  <c r="AY193" s="1"/>
  <c r="AZ193" s="1"/>
  <c r="AJ193"/>
  <c r="AT193" s="1"/>
  <c r="AW193"/>
  <c r="AX193"/>
  <c r="AC194"/>
  <c r="AY194"/>
  <c r="AJ194"/>
  <c r="AC195"/>
  <c r="AY195" s="1"/>
  <c r="AJ195"/>
  <c r="AC196"/>
  <c r="AY196" s="1"/>
  <c r="AJ196"/>
  <c r="AT196"/>
  <c r="AW196"/>
  <c r="AC197"/>
  <c r="AY197"/>
  <c r="AJ197"/>
  <c r="AC198"/>
  <c r="AY198"/>
  <c r="AJ198"/>
  <c r="AT198"/>
  <c r="AC199"/>
  <c r="AY199" s="1"/>
  <c r="AJ199"/>
  <c r="AT199"/>
  <c r="AC200"/>
  <c r="AY200"/>
  <c r="AJ200"/>
  <c r="AT200"/>
  <c r="AX200" s="1"/>
  <c r="AW200"/>
  <c r="AC201"/>
  <c r="AY201"/>
  <c r="AJ201"/>
  <c r="AT201" s="1"/>
  <c r="AW201"/>
  <c r="AC202"/>
  <c r="AY202"/>
  <c r="AJ202"/>
  <c r="AW202" s="1"/>
  <c r="AT202"/>
  <c r="AX202"/>
  <c r="AZ202" s="1"/>
  <c r="AC203"/>
  <c r="AY203" s="1"/>
  <c r="AJ203"/>
  <c r="AT203"/>
  <c r="AC204"/>
  <c r="AY204"/>
  <c r="AJ204"/>
  <c r="AT204"/>
  <c r="AW204"/>
  <c r="AX204"/>
  <c r="AC205"/>
  <c r="AY205" s="1"/>
  <c r="AJ205"/>
  <c r="AT205" s="1"/>
  <c r="AW205"/>
  <c r="AX205"/>
  <c r="AC206"/>
  <c r="AY206"/>
  <c r="AJ206"/>
  <c r="AC207"/>
  <c r="AY207" s="1"/>
  <c r="AJ207"/>
  <c r="AT207"/>
  <c r="AX207" s="1"/>
  <c r="AZ207" s="1"/>
  <c r="AW207"/>
  <c r="AC208"/>
  <c r="AY208"/>
  <c r="AJ208"/>
  <c r="AT208"/>
  <c r="AW208"/>
  <c r="AX208"/>
  <c r="AC209"/>
  <c r="AY209" s="1"/>
  <c r="AZ209" s="1"/>
  <c r="AJ209"/>
  <c r="AT209" s="1"/>
  <c r="AW209"/>
  <c r="AX209"/>
  <c r="AC210"/>
  <c r="AY210"/>
  <c r="AJ210"/>
  <c r="AC211"/>
  <c r="AY211" s="1"/>
  <c r="AJ211"/>
  <c r="AC212"/>
  <c r="AY212" s="1"/>
  <c r="AJ212"/>
  <c r="AT212"/>
  <c r="AW212"/>
  <c r="AC213"/>
  <c r="AY213"/>
  <c r="AJ213"/>
  <c r="AC214"/>
  <c r="AY214"/>
  <c r="AJ214"/>
  <c r="AT214"/>
  <c r="AC215"/>
  <c r="AY215" s="1"/>
  <c r="AJ215"/>
  <c r="AT215"/>
  <c r="AC216"/>
  <c r="AY216"/>
  <c r="AJ216"/>
  <c r="AT216"/>
  <c r="AX216" s="1"/>
  <c r="AW216"/>
  <c r="AC217"/>
  <c r="AY217"/>
  <c r="AJ217"/>
  <c r="AT217" s="1"/>
  <c r="AW217"/>
  <c r="AC218"/>
  <c r="AY218"/>
  <c r="AJ218"/>
  <c r="AW218" s="1"/>
  <c r="AT218"/>
  <c r="AX218"/>
  <c r="AZ218" s="1"/>
  <c r="AC219"/>
  <c r="AY219" s="1"/>
  <c r="AJ219"/>
  <c r="AT219"/>
  <c r="AC220"/>
  <c r="AY220" s="1"/>
  <c r="AZ220" s="1"/>
  <c r="AJ220"/>
  <c r="AT220"/>
  <c r="AW220"/>
  <c r="AX220" s="1"/>
  <c r="AC221"/>
  <c r="AY221" s="1"/>
  <c r="AJ221"/>
  <c r="AT221" s="1"/>
  <c r="AW221"/>
  <c r="AX221" s="1"/>
  <c r="AC222"/>
  <c r="AY222"/>
  <c r="AJ222"/>
  <c r="AC223"/>
  <c r="AY223" s="1"/>
  <c r="AJ223"/>
  <c r="AT223"/>
  <c r="AW223"/>
  <c r="AC224"/>
  <c r="AY224"/>
  <c r="AJ224"/>
  <c r="AT224"/>
  <c r="AW224"/>
  <c r="AX224"/>
  <c r="AC225"/>
  <c r="AY225" s="1"/>
  <c r="AJ225"/>
  <c r="AT225" s="1"/>
  <c r="AW225"/>
  <c r="AX225"/>
  <c r="AC226"/>
  <c r="AY226"/>
  <c r="AJ226"/>
  <c r="AC227"/>
  <c r="AY227" s="1"/>
  <c r="AJ227"/>
  <c r="AC228"/>
  <c r="AY228" s="1"/>
  <c r="AJ228"/>
  <c r="AT228"/>
  <c r="AW228"/>
  <c r="AC229"/>
  <c r="AY229" s="1"/>
  <c r="AJ229"/>
  <c r="AC230"/>
  <c r="AY230"/>
  <c r="AJ230"/>
  <c r="AT230"/>
  <c r="AC231"/>
  <c r="AY231" s="1"/>
  <c r="AJ231"/>
  <c r="AT231"/>
  <c r="AC232"/>
  <c r="AY232"/>
  <c r="AJ232"/>
  <c r="AT232"/>
  <c r="AW232"/>
  <c r="AX232"/>
  <c r="AC233"/>
  <c r="AY233"/>
  <c r="AJ233"/>
  <c r="AT233" s="1"/>
  <c r="AW233"/>
  <c r="AC234"/>
  <c r="AY234"/>
  <c r="AJ234"/>
  <c r="AW234" s="1"/>
  <c r="AT234"/>
  <c r="AX234" s="1"/>
  <c r="AZ234" s="1"/>
  <c r="AC235"/>
  <c r="AY235" s="1"/>
  <c r="AJ235"/>
  <c r="AT235"/>
  <c r="AC236"/>
  <c r="AY236"/>
  <c r="AJ236"/>
  <c r="AT236"/>
  <c r="AW236"/>
  <c r="AX236"/>
  <c r="AC237"/>
  <c r="AY237" s="1"/>
  <c r="AZ237" s="1"/>
  <c r="AJ237"/>
  <c r="AT237" s="1"/>
  <c r="AW237"/>
  <c r="AX237"/>
  <c r="AC238"/>
  <c r="AY238"/>
  <c r="AJ238"/>
  <c r="AC239"/>
  <c r="AY239" s="1"/>
  <c r="AJ239"/>
  <c r="AT239"/>
  <c r="AW239"/>
  <c r="AC240"/>
  <c r="AY240"/>
  <c r="AJ240"/>
  <c r="AT240"/>
  <c r="AW240"/>
  <c r="AX240"/>
  <c r="AC241"/>
  <c r="AY241" s="1"/>
  <c r="AJ241"/>
  <c r="AT241" s="1"/>
  <c r="AW241"/>
  <c r="AX241" s="1"/>
  <c r="AC242"/>
  <c r="AY242"/>
  <c r="AJ242"/>
  <c r="AC243"/>
  <c r="AY243" s="1"/>
  <c r="AJ243"/>
  <c r="AC244"/>
  <c r="AY244" s="1"/>
  <c r="AJ244"/>
  <c r="AT244"/>
  <c r="AW244"/>
  <c r="AC245"/>
  <c r="AY245"/>
  <c r="AJ245"/>
  <c r="AC246"/>
  <c r="AY246"/>
  <c r="AJ246"/>
  <c r="AC247"/>
  <c r="AY247" s="1"/>
  <c r="AJ247"/>
  <c r="AC248"/>
  <c r="AY248"/>
  <c r="AJ248"/>
  <c r="AT248"/>
  <c r="AW248"/>
  <c r="AX248"/>
  <c r="AC249"/>
  <c r="AY249"/>
  <c r="AJ249"/>
  <c r="AT249" s="1"/>
  <c r="AW249"/>
  <c r="AC250"/>
  <c r="AY250"/>
  <c r="AJ250"/>
  <c r="AW250" s="1"/>
  <c r="AT250"/>
  <c r="AX250"/>
  <c r="AZ250" s="1"/>
  <c r="AC251"/>
  <c r="AY251" s="1"/>
  <c r="AJ251"/>
  <c r="AC252"/>
  <c r="AY252"/>
  <c r="AJ252"/>
  <c r="AT252"/>
  <c r="AW252"/>
  <c r="AX252"/>
  <c r="AC253"/>
  <c r="AY253" s="1"/>
  <c r="AZ253" s="1"/>
  <c r="AJ253"/>
  <c r="AT253" s="1"/>
  <c r="AW253"/>
  <c r="AX253"/>
  <c r="AC254"/>
  <c r="AY254"/>
  <c r="AJ254"/>
  <c r="AC255"/>
  <c r="AY255" s="1"/>
  <c r="AJ255"/>
  <c r="AT255"/>
  <c r="AW255"/>
  <c r="AC256"/>
  <c r="AY256"/>
  <c r="AJ256"/>
  <c r="AT256"/>
  <c r="AW256"/>
  <c r="AX256"/>
  <c r="AC257"/>
  <c r="AY257" s="1"/>
  <c r="AZ257" s="1"/>
  <c r="AJ257"/>
  <c r="AT257" s="1"/>
  <c r="AW257"/>
  <c r="AX257"/>
  <c r="AC258"/>
  <c r="AY258"/>
  <c r="AJ258"/>
  <c r="AC259"/>
  <c r="AY259" s="1"/>
  <c r="AJ259"/>
  <c r="AC260"/>
  <c r="AY260" s="1"/>
  <c r="AJ260"/>
  <c r="AT260"/>
  <c r="AW260"/>
  <c r="AC261"/>
  <c r="AY261"/>
  <c r="AJ261"/>
  <c r="AC262"/>
  <c r="AY262"/>
  <c r="AJ262"/>
  <c r="AT262"/>
  <c r="AC263"/>
  <c r="AY263" s="1"/>
  <c r="AJ263"/>
  <c r="AT263"/>
  <c r="AC264"/>
  <c r="AY264"/>
  <c r="AJ264"/>
  <c r="AT264"/>
  <c r="AX264" s="1"/>
  <c r="AW264"/>
  <c r="AC265"/>
  <c r="AY265"/>
  <c r="AJ265"/>
  <c r="AT265" s="1"/>
  <c r="AW265"/>
  <c r="AC266"/>
  <c r="AY266"/>
  <c r="AJ266"/>
  <c r="AW266" s="1"/>
  <c r="AT266"/>
  <c r="AX266"/>
  <c r="AZ266" s="1"/>
  <c r="AC267"/>
  <c r="AY267" s="1"/>
  <c r="AJ267"/>
  <c r="AT267"/>
  <c r="AC268"/>
  <c r="AY268"/>
  <c r="AJ268"/>
  <c r="AT268"/>
  <c r="AW268"/>
  <c r="AX268"/>
  <c r="AC269"/>
  <c r="AY269" s="1"/>
  <c r="AJ269"/>
  <c r="AT269" s="1"/>
  <c r="AW269"/>
  <c r="AX269"/>
  <c r="AC270"/>
  <c r="AY270"/>
  <c r="AJ270"/>
  <c r="AC271"/>
  <c r="AY271" s="1"/>
  <c r="AJ271"/>
  <c r="AT271"/>
  <c r="AX271" s="1"/>
  <c r="AZ271" s="1"/>
  <c r="AW271"/>
  <c r="AC272"/>
  <c r="AY272"/>
  <c r="AJ272"/>
  <c r="AT272"/>
  <c r="AW272"/>
  <c r="AX272"/>
  <c r="AC273"/>
  <c r="AY273" s="1"/>
  <c r="AZ273" s="1"/>
  <c r="AJ273"/>
  <c r="AT273" s="1"/>
  <c r="AW273"/>
  <c r="AX273"/>
  <c r="AC274"/>
  <c r="AY274"/>
  <c r="AJ274"/>
  <c r="AC275"/>
  <c r="AY275" s="1"/>
  <c r="AJ275"/>
  <c r="AC276"/>
  <c r="AY276" s="1"/>
  <c r="AJ276"/>
  <c r="AT276"/>
  <c r="AW276"/>
  <c r="AC277"/>
  <c r="AY277"/>
  <c r="AJ277"/>
  <c r="AC278"/>
  <c r="AY278"/>
  <c r="AJ278"/>
  <c r="AT278"/>
  <c r="AC279"/>
  <c r="AY279" s="1"/>
  <c r="AJ279"/>
  <c r="AT279"/>
  <c r="AC280"/>
  <c r="AY280"/>
  <c r="AJ280"/>
  <c r="AT280"/>
  <c r="AX280" s="1"/>
  <c r="AW280"/>
  <c r="AC281"/>
  <c r="AY281"/>
  <c r="AJ281"/>
  <c r="AT281" s="1"/>
  <c r="AW281"/>
  <c r="AC282"/>
  <c r="AY282"/>
  <c r="AJ282"/>
  <c r="AW282" s="1"/>
  <c r="AT282"/>
  <c r="AX282"/>
  <c r="AZ282" s="1"/>
  <c r="AC283"/>
  <c r="AY283" s="1"/>
  <c r="AJ283"/>
  <c r="AT283"/>
  <c r="AC284"/>
  <c r="AY284" s="1"/>
  <c r="AZ284" s="1"/>
  <c r="AJ284"/>
  <c r="AT284"/>
  <c r="AW284"/>
  <c r="AX284" s="1"/>
  <c r="AC285"/>
  <c r="AY285" s="1"/>
  <c r="AJ285"/>
  <c r="AT285" s="1"/>
  <c r="AW285"/>
  <c r="AX285" s="1"/>
  <c r="AC286"/>
  <c r="AY286"/>
  <c r="AJ286"/>
  <c r="AC287"/>
  <c r="AY287" s="1"/>
  <c r="AJ287"/>
  <c r="AT287"/>
  <c r="AW287"/>
  <c r="AC288"/>
  <c r="AY288"/>
  <c r="AJ288"/>
  <c r="AT288"/>
  <c r="AW288"/>
  <c r="AX288"/>
  <c r="AC289"/>
  <c r="AY289" s="1"/>
  <c r="AJ289"/>
  <c r="AT289" s="1"/>
  <c r="AW289"/>
  <c r="AX289"/>
  <c r="AC290"/>
  <c r="AY290"/>
  <c r="AJ290"/>
  <c r="AC291"/>
  <c r="AY291" s="1"/>
  <c r="AJ291"/>
  <c r="AC292"/>
  <c r="AY292" s="1"/>
  <c r="AJ292"/>
  <c r="AT292"/>
  <c r="AW292"/>
  <c r="AC293"/>
  <c r="AY293" s="1"/>
  <c r="AJ293"/>
  <c r="AC294"/>
  <c r="AY294"/>
  <c r="AJ294"/>
  <c r="AT294"/>
  <c r="AC295"/>
  <c r="AY295" s="1"/>
  <c r="AJ295"/>
  <c r="AT295"/>
  <c r="AC296"/>
  <c r="AY296"/>
  <c r="AJ296"/>
  <c r="AT296"/>
  <c r="AW296"/>
  <c r="AX296"/>
  <c r="AC297"/>
  <c r="AY297"/>
  <c r="AJ297"/>
  <c r="AT297" s="1"/>
  <c r="AW297"/>
  <c r="AC298"/>
  <c r="AY298"/>
  <c r="AJ298"/>
  <c r="AW298" s="1"/>
  <c r="AT298"/>
  <c r="AX298" s="1"/>
  <c r="AZ298" s="1"/>
  <c r="AC299"/>
  <c r="AY299" s="1"/>
  <c r="AJ299"/>
  <c r="AT299"/>
  <c r="AC300"/>
  <c r="AY300"/>
  <c r="AJ300"/>
  <c r="AT300"/>
  <c r="AW300"/>
  <c r="AX300"/>
  <c r="AC301"/>
  <c r="AY301" s="1"/>
  <c r="AZ301" s="1"/>
  <c r="AJ301"/>
  <c r="AT301" s="1"/>
  <c r="AW301"/>
  <c r="AX301"/>
  <c r="AC302"/>
  <c r="AY302"/>
  <c r="AJ302"/>
  <c r="AC303"/>
  <c r="AY303" s="1"/>
  <c r="AJ303"/>
  <c r="AT303"/>
  <c r="AW303"/>
  <c r="AC304"/>
  <c r="AY304"/>
  <c r="AJ304"/>
  <c r="AT304"/>
  <c r="AW304"/>
  <c r="AX304"/>
  <c r="AC305"/>
  <c r="AY305" s="1"/>
  <c r="AJ305"/>
  <c r="AT305" s="1"/>
  <c r="AW305"/>
  <c r="AX305" s="1"/>
  <c r="AC306"/>
  <c r="AY306"/>
  <c r="AJ306"/>
  <c r="AC307"/>
  <c r="AY307" s="1"/>
  <c r="AJ307"/>
  <c r="AC308"/>
  <c r="AY308" s="1"/>
  <c r="AJ308"/>
  <c r="AT308"/>
  <c r="AW308"/>
  <c r="AC309"/>
  <c r="AY309"/>
  <c r="AJ309"/>
  <c r="AC310"/>
  <c r="AY310"/>
  <c r="AJ310"/>
  <c r="AC311"/>
  <c r="AY311" s="1"/>
  <c r="AJ311"/>
  <c r="AC312"/>
  <c r="AY312"/>
  <c r="AJ312"/>
  <c r="AT312"/>
  <c r="AW312"/>
  <c r="AX312"/>
  <c r="AC313"/>
  <c r="AY313"/>
  <c r="AJ313"/>
  <c r="AT313" s="1"/>
  <c r="AW313"/>
  <c r="AC314"/>
  <c r="AY314"/>
  <c r="AJ314"/>
  <c r="AW314" s="1"/>
  <c r="AT314"/>
  <c r="AX314"/>
  <c r="AZ314" s="1"/>
  <c r="AC315"/>
  <c r="AY315" s="1"/>
  <c r="AJ315"/>
  <c r="AC316"/>
  <c r="AY316"/>
  <c r="AJ316"/>
  <c r="AT316"/>
  <c r="AW316"/>
  <c r="AX316"/>
  <c r="AC317"/>
  <c r="AY317" s="1"/>
  <c r="AZ317" s="1"/>
  <c r="AJ317"/>
  <c r="AT317" s="1"/>
  <c r="AW317"/>
  <c r="AX317"/>
  <c r="AC318"/>
  <c r="AY318"/>
  <c r="AJ318"/>
  <c r="AC319"/>
  <c r="AY319" s="1"/>
  <c r="AJ319"/>
  <c r="AT319"/>
  <c r="AW319"/>
  <c r="AC320"/>
  <c r="AY320"/>
  <c r="AJ320"/>
  <c r="AT320"/>
  <c r="AW320"/>
  <c r="AX320"/>
  <c r="AC321"/>
  <c r="AY321" s="1"/>
  <c r="AZ321" s="1"/>
  <c r="AJ321"/>
  <c r="AT321" s="1"/>
  <c r="AW321"/>
  <c r="AX321"/>
  <c r="AC322"/>
  <c r="AY322"/>
  <c r="AJ322"/>
  <c r="AC323"/>
  <c r="AY323" s="1"/>
  <c r="AJ323"/>
  <c r="AC324"/>
  <c r="AY324" s="1"/>
  <c r="AJ324"/>
  <c r="AT324"/>
  <c r="AW324"/>
  <c r="AC325"/>
  <c r="AY325"/>
  <c r="AJ325"/>
  <c r="AC326"/>
  <c r="AY326"/>
  <c r="AJ326"/>
  <c r="AT326"/>
  <c r="AC327"/>
  <c r="AY327" s="1"/>
  <c r="AJ327"/>
  <c r="AT327"/>
  <c r="AC328"/>
  <c r="AY328"/>
  <c r="AJ328"/>
  <c r="AT328"/>
  <c r="AX328" s="1"/>
  <c r="AW328"/>
  <c r="AC329"/>
  <c r="AY329"/>
  <c r="AJ329"/>
  <c r="AT329" s="1"/>
  <c r="AW329"/>
  <c r="AC330"/>
  <c r="AY330"/>
  <c r="AJ330"/>
  <c r="AW330" s="1"/>
  <c r="AT330"/>
  <c r="AX330"/>
  <c r="AZ330" s="1"/>
  <c r="AC331"/>
  <c r="AY331" s="1"/>
  <c r="AJ331"/>
  <c r="AT331"/>
  <c r="AC332"/>
  <c r="AY332"/>
  <c r="AJ332"/>
  <c r="AT332"/>
  <c r="AW332"/>
  <c r="AX332"/>
  <c r="AC333"/>
  <c r="AY333" s="1"/>
  <c r="AJ333"/>
  <c r="AT333" s="1"/>
  <c r="AW333"/>
  <c r="AX333"/>
  <c r="AC334"/>
  <c r="AY334"/>
  <c r="AJ334"/>
  <c r="AC335"/>
  <c r="AY335" s="1"/>
  <c r="AJ335"/>
  <c r="AT335"/>
  <c r="AX335" s="1"/>
  <c r="AZ335" s="1"/>
  <c r="AW335"/>
  <c r="AC336"/>
  <c r="AY336"/>
  <c r="AJ336"/>
  <c r="AT336"/>
  <c r="AW336"/>
  <c r="AX336"/>
  <c r="AC337"/>
  <c r="AY337" s="1"/>
  <c r="AZ337" s="1"/>
  <c r="AJ337"/>
  <c r="AT337" s="1"/>
  <c r="AW337"/>
  <c r="AX337"/>
  <c r="AC338"/>
  <c r="AY338"/>
  <c r="AJ338"/>
  <c r="AC339"/>
  <c r="AY339" s="1"/>
  <c r="AJ339"/>
  <c r="AC340"/>
  <c r="AY340" s="1"/>
  <c r="AJ340"/>
  <c r="AT340"/>
  <c r="AW340"/>
  <c r="AC341"/>
  <c r="AY341"/>
  <c r="AJ341"/>
  <c r="AC342"/>
  <c r="AY342"/>
  <c r="AJ342"/>
  <c r="AT342"/>
  <c r="AC343"/>
  <c r="AY343" s="1"/>
  <c r="AJ343"/>
  <c r="AT343"/>
  <c r="AC344"/>
  <c r="AY344"/>
  <c r="AJ344"/>
  <c r="AT344"/>
  <c r="AX344" s="1"/>
  <c r="AW344"/>
  <c r="AC345"/>
  <c r="AY345"/>
  <c r="AJ345"/>
  <c r="AT345" s="1"/>
  <c r="AW345"/>
  <c r="AC346"/>
  <c r="AY346"/>
  <c r="AJ346"/>
  <c r="AW346" s="1"/>
  <c r="AT346"/>
  <c r="AX346"/>
  <c r="AZ346" s="1"/>
  <c r="AC347"/>
  <c r="AY347" s="1"/>
  <c r="AJ347"/>
  <c r="AT347"/>
  <c r="AC348"/>
  <c r="AY348" s="1"/>
  <c r="AZ348" s="1"/>
  <c r="AJ348"/>
  <c r="AT348"/>
  <c r="AW348"/>
  <c r="AX348" s="1"/>
  <c r="AC349"/>
  <c r="AY349" s="1"/>
  <c r="AJ349"/>
  <c r="AT349" s="1"/>
  <c r="AW349"/>
  <c r="AX349" s="1"/>
  <c r="AC350"/>
  <c r="AY350"/>
  <c r="AJ350"/>
  <c r="AC351"/>
  <c r="AY351" s="1"/>
  <c r="AJ351"/>
  <c r="AT351"/>
  <c r="AW351"/>
  <c r="AC352"/>
  <c r="AY352"/>
  <c r="AJ352"/>
  <c r="AT352"/>
  <c r="AW352"/>
  <c r="AX352"/>
  <c r="AC353"/>
  <c r="AY353" s="1"/>
  <c r="AJ353"/>
  <c r="AT353" s="1"/>
  <c r="AW353"/>
  <c r="AX353"/>
  <c r="AC354"/>
  <c r="AY354"/>
  <c r="AJ354"/>
  <c r="AC355"/>
  <c r="AY355" s="1"/>
  <c r="AJ355"/>
  <c r="AC356"/>
  <c r="AY356" s="1"/>
  <c r="AJ356"/>
  <c r="AT356"/>
  <c r="AW356"/>
  <c r="AC357"/>
  <c r="AY357" s="1"/>
  <c r="AJ357"/>
  <c r="AC358"/>
  <c r="AY358"/>
  <c r="AJ358"/>
  <c r="AT358"/>
  <c r="AC359"/>
  <c r="AY359" s="1"/>
  <c r="AJ359"/>
  <c r="AT359"/>
  <c r="AC360"/>
  <c r="AY360"/>
  <c r="AJ360"/>
  <c r="AT360"/>
  <c r="AW360"/>
  <c r="AX360"/>
  <c r="AC361"/>
  <c r="AY361"/>
  <c r="AJ361"/>
  <c r="AT361" s="1"/>
  <c r="AW361"/>
  <c r="AC362"/>
  <c r="AY362"/>
  <c r="AJ362"/>
  <c r="AW362" s="1"/>
  <c r="AT362"/>
  <c r="AX362" s="1"/>
  <c r="AZ362" s="1"/>
  <c r="AC363"/>
  <c r="AY363" s="1"/>
  <c r="AJ363"/>
  <c r="AT363"/>
  <c r="AC364"/>
  <c r="AY364"/>
  <c r="AJ364"/>
  <c r="AT364"/>
  <c r="AW364"/>
  <c r="AX364"/>
  <c r="AC365"/>
  <c r="AY365" s="1"/>
  <c r="AZ365" s="1"/>
  <c r="AJ365"/>
  <c r="AT365" s="1"/>
  <c r="AW365"/>
  <c r="AX365"/>
  <c r="AC366"/>
  <c r="AY366"/>
  <c r="AJ366"/>
  <c r="AC367"/>
  <c r="AY367" s="1"/>
  <c r="AJ367"/>
  <c r="AT367"/>
  <c r="AW367"/>
  <c r="AC368"/>
  <c r="AY368"/>
  <c r="AJ368"/>
  <c r="AT368"/>
  <c r="AW368"/>
  <c r="AX368"/>
  <c r="AC369"/>
  <c r="AY369" s="1"/>
  <c r="AJ369"/>
  <c r="AT369" s="1"/>
  <c r="AW369"/>
  <c r="AX369" s="1"/>
  <c r="AC370"/>
  <c r="AY370"/>
  <c r="AJ370"/>
  <c r="AC371"/>
  <c r="AY371" s="1"/>
  <c r="AJ371"/>
  <c r="AC372"/>
  <c r="AY372" s="1"/>
  <c r="AJ372"/>
  <c r="AT372"/>
  <c r="AW372"/>
  <c r="AC373"/>
  <c r="AY373"/>
  <c r="AJ373"/>
  <c r="AC374"/>
  <c r="AY374"/>
  <c r="AJ374"/>
  <c r="AC375"/>
  <c r="AY375" s="1"/>
  <c r="AJ375"/>
  <c r="AC376"/>
  <c r="AY376"/>
  <c r="AJ376"/>
  <c r="AT376"/>
  <c r="AW376"/>
  <c r="AX376"/>
  <c r="AC377"/>
  <c r="AY377"/>
  <c r="AJ377"/>
  <c r="AT377" s="1"/>
  <c r="AW377"/>
  <c r="AC378"/>
  <c r="AY378"/>
  <c r="AJ378"/>
  <c r="AW378" s="1"/>
  <c r="AT378"/>
  <c r="AX378"/>
  <c r="AZ378" s="1"/>
  <c r="AC379"/>
  <c r="AY379" s="1"/>
  <c r="AJ379"/>
  <c r="AC380"/>
  <c r="AY380"/>
  <c r="AJ380"/>
  <c r="AT380"/>
  <c r="AW380"/>
  <c r="AX380"/>
  <c r="AC381"/>
  <c r="AY381" s="1"/>
  <c r="AZ381" s="1"/>
  <c r="AJ381"/>
  <c r="AT381" s="1"/>
  <c r="AW381"/>
  <c r="AX381"/>
  <c r="AC382"/>
  <c r="AY382"/>
  <c r="AJ382"/>
  <c r="AC383"/>
  <c r="AY383" s="1"/>
  <c r="AJ383"/>
  <c r="AT383"/>
  <c r="AW383"/>
  <c r="AC384"/>
  <c r="AY384"/>
  <c r="AJ384"/>
  <c r="AT384"/>
  <c r="AW384"/>
  <c r="AX384"/>
  <c r="AC385"/>
  <c r="AY385" s="1"/>
  <c r="AZ385" s="1"/>
  <c r="AJ385"/>
  <c r="AT385" s="1"/>
  <c r="AW385"/>
  <c r="AX385"/>
  <c r="AC386"/>
  <c r="AY386"/>
  <c r="AJ386"/>
  <c r="AC387"/>
  <c r="AY387" s="1"/>
  <c r="AJ387"/>
  <c r="AC388"/>
  <c r="AY388" s="1"/>
  <c r="AJ388"/>
  <c r="AT388"/>
  <c r="AW388"/>
  <c r="AC389"/>
  <c r="AY389"/>
  <c r="AJ389"/>
  <c r="AC390"/>
  <c r="AY390"/>
  <c r="AJ390"/>
  <c r="AT390"/>
  <c r="AC391"/>
  <c r="AY391" s="1"/>
  <c r="AJ391"/>
  <c r="AT391"/>
  <c r="AC392"/>
  <c r="AY392"/>
  <c r="AJ392"/>
  <c r="AT392"/>
  <c r="AX392" s="1"/>
  <c r="AW392"/>
  <c r="AC393"/>
  <c r="AY393"/>
  <c r="AJ393"/>
  <c r="AT393" s="1"/>
  <c r="AW393"/>
  <c r="AC394"/>
  <c r="AY394"/>
  <c r="AJ394"/>
  <c r="AW394" s="1"/>
  <c r="AT394"/>
  <c r="AX394"/>
  <c r="AZ394" s="1"/>
  <c r="AC395"/>
  <c r="AY395" s="1"/>
  <c r="AJ395"/>
  <c r="AT395"/>
  <c r="AC396"/>
  <c r="AY396"/>
  <c r="AJ396"/>
  <c r="AT396"/>
  <c r="AW396"/>
  <c r="AX396"/>
  <c r="AC397"/>
  <c r="AY397" s="1"/>
  <c r="AJ397"/>
  <c r="AT397" s="1"/>
  <c r="AW397"/>
  <c r="AX397"/>
  <c r="AC398"/>
  <c r="AY398"/>
  <c r="AJ398"/>
  <c r="AC399"/>
  <c r="AY399" s="1"/>
  <c r="AJ399"/>
  <c r="AT399"/>
  <c r="AX399" s="1"/>
  <c r="AZ399" s="1"/>
  <c r="AW399"/>
  <c r="AC400"/>
  <c r="AY400"/>
  <c r="AJ400"/>
  <c r="AT400"/>
  <c r="AW400"/>
  <c r="AX400"/>
  <c r="AC401"/>
  <c r="AY401" s="1"/>
  <c r="AZ401" s="1"/>
  <c r="AJ401"/>
  <c r="AT401" s="1"/>
  <c r="AW401"/>
  <c r="AX401"/>
  <c r="AC402"/>
  <c r="AY402"/>
  <c r="AJ402"/>
  <c r="AC403"/>
  <c r="AY403" s="1"/>
  <c r="AJ403"/>
  <c r="AC404"/>
  <c r="AY404" s="1"/>
  <c r="AJ404"/>
  <c r="AT404"/>
  <c r="AW404"/>
  <c r="AC405"/>
  <c r="AY405"/>
  <c r="AJ405"/>
  <c r="AC406"/>
  <c r="AY406"/>
  <c r="AJ406"/>
  <c r="AT406"/>
  <c r="AC407"/>
  <c r="AY407" s="1"/>
  <c r="AJ407"/>
  <c r="AT407"/>
  <c r="AC408"/>
  <c r="AY408"/>
  <c r="AJ408"/>
  <c r="AT408"/>
  <c r="AX408" s="1"/>
  <c r="AW408"/>
  <c r="AC409"/>
  <c r="AY409"/>
  <c r="AJ409"/>
  <c r="AT409" s="1"/>
  <c r="AW409"/>
  <c r="AC410"/>
  <c r="AY410"/>
  <c r="AJ410"/>
  <c r="AW410" s="1"/>
  <c r="AT410"/>
  <c r="AX410"/>
  <c r="AZ410" s="1"/>
  <c r="AC411"/>
  <c r="AY411" s="1"/>
  <c r="AJ411"/>
  <c r="AT411"/>
  <c r="AC412"/>
  <c r="AY412" s="1"/>
  <c r="AZ412" s="1"/>
  <c r="AJ412"/>
  <c r="AT412"/>
  <c r="AW412"/>
  <c r="AX412" s="1"/>
  <c r="AC413"/>
  <c r="AY413" s="1"/>
  <c r="AJ413"/>
  <c r="AT413" s="1"/>
  <c r="AW413"/>
  <c r="AX413" s="1"/>
  <c r="AC414"/>
  <c r="AY414"/>
  <c r="AJ414"/>
  <c r="AC415"/>
  <c r="AY415" s="1"/>
  <c r="AJ415"/>
  <c r="AT415"/>
  <c r="AW415"/>
  <c r="AC416"/>
  <c r="AY416"/>
  <c r="AJ416"/>
  <c r="AT416"/>
  <c r="AW416"/>
  <c r="AX416"/>
  <c r="AC417"/>
  <c r="AY417" s="1"/>
  <c r="AJ417"/>
  <c r="AT417" s="1"/>
  <c r="AW417"/>
  <c r="AX417"/>
  <c r="AC418"/>
  <c r="AY418"/>
  <c r="AJ418"/>
  <c r="AC419"/>
  <c r="AY419" s="1"/>
  <c r="AJ419"/>
  <c r="AC420"/>
  <c r="AY420" s="1"/>
  <c r="AJ420"/>
  <c r="AT420"/>
  <c r="AW420"/>
  <c r="AC421"/>
  <c r="AY421" s="1"/>
  <c r="AJ421"/>
  <c r="AC422"/>
  <c r="AY422"/>
  <c r="AJ422"/>
  <c r="AT422"/>
  <c r="AC423"/>
  <c r="AY423" s="1"/>
  <c r="AJ423"/>
  <c r="AT423"/>
  <c r="AC424"/>
  <c r="AY424"/>
  <c r="AJ424"/>
  <c r="AT424"/>
  <c r="AW424"/>
  <c r="AX424"/>
  <c r="AC425"/>
  <c r="AY425"/>
  <c r="AJ425"/>
  <c r="AT425" s="1"/>
  <c r="AW425"/>
  <c r="AC426"/>
  <c r="AY426"/>
  <c r="AJ426"/>
  <c r="AW426" s="1"/>
  <c r="AT426"/>
  <c r="AX426" s="1"/>
  <c r="AZ426" s="1"/>
  <c r="AC427"/>
  <c r="AY427" s="1"/>
  <c r="AJ427"/>
  <c r="AT427"/>
  <c r="AC428"/>
  <c r="AY428"/>
  <c r="AJ428"/>
  <c r="AT428"/>
  <c r="AW428"/>
  <c r="AX428"/>
  <c r="AC429"/>
  <c r="AY429" s="1"/>
  <c r="AZ429" s="1"/>
  <c r="AJ429"/>
  <c r="AT429" s="1"/>
  <c r="AW429"/>
  <c r="AX429"/>
  <c r="AC430"/>
  <c r="AY430"/>
  <c r="AJ430"/>
  <c r="AC431"/>
  <c r="AY431" s="1"/>
  <c r="AJ431"/>
  <c r="AT431"/>
  <c r="AW431"/>
  <c r="AC432"/>
  <c r="AY432"/>
  <c r="AJ432"/>
  <c r="AT432"/>
  <c r="AW432"/>
  <c r="AX432"/>
  <c r="AC433"/>
  <c r="AY433" s="1"/>
  <c r="AJ433"/>
  <c r="AT433" s="1"/>
  <c r="AW433"/>
  <c r="AX433" s="1"/>
  <c r="AC434"/>
  <c r="AY434"/>
  <c r="AJ434"/>
  <c r="AC435"/>
  <c r="AY435" s="1"/>
  <c r="AJ435"/>
  <c r="AC436"/>
  <c r="AY436" s="1"/>
  <c r="AJ436"/>
  <c r="AT436"/>
  <c r="AW436"/>
  <c r="AC437"/>
  <c r="AY437"/>
  <c r="AJ437"/>
  <c r="AC438"/>
  <c r="AY438"/>
  <c r="AJ438"/>
  <c r="AC439"/>
  <c r="AY439" s="1"/>
  <c r="AJ439"/>
  <c r="AC440"/>
  <c r="AY440"/>
  <c r="AJ440"/>
  <c r="AT440"/>
  <c r="AW440"/>
  <c r="AX440"/>
  <c r="AC441"/>
  <c r="AY441"/>
  <c r="AJ441"/>
  <c r="AT441" s="1"/>
  <c r="AW441"/>
  <c r="AC442"/>
  <c r="AY442"/>
  <c r="AJ442"/>
  <c r="AW442" s="1"/>
  <c r="AT442"/>
  <c r="AX442"/>
  <c r="AZ442" s="1"/>
  <c r="AC443"/>
  <c r="AY443" s="1"/>
  <c r="AJ443"/>
  <c r="AC444"/>
  <c r="AY444"/>
  <c r="AJ444"/>
  <c r="AT444"/>
  <c r="AW444"/>
  <c r="AX444"/>
  <c r="AC445"/>
  <c r="AY445" s="1"/>
  <c r="AZ445" s="1"/>
  <c r="AJ445"/>
  <c r="AT445" s="1"/>
  <c r="AW445"/>
  <c r="AX445"/>
  <c r="AC446"/>
  <c r="AY446"/>
  <c r="AJ446"/>
  <c r="AC447"/>
  <c r="AY447" s="1"/>
  <c r="AJ447"/>
  <c r="AT447"/>
  <c r="AW447"/>
  <c r="AC448"/>
  <c r="AY448"/>
  <c r="AJ448"/>
  <c r="AT448"/>
  <c r="AW448"/>
  <c r="AX448"/>
  <c r="AC449"/>
  <c r="AY449" s="1"/>
  <c r="AZ449" s="1"/>
  <c r="AJ449"/>
  <c r="AT449" s="1"/>
  <c r="AW449"/>
  <c r="AX449"/>
  <c r="AC450"/>
  <c r="AY450"/>
  <c r="AJ450"/>
  <c r="AC451"/>
  <c r="AY451" s="1"/>
  <c r="AJ451"/>
  <c r="AC452"/>
  <c r="AY452" s="1"/>
  <c r="AJ452"/>
  <c r="AT452"/>
  <c r="AW452"/>
  <c r="AC453"/>
  <c r="AY453"/>
  <c r="AJ453"/>
  <c r="AC454"/>
  <c r="AY454"/>
  <c r="AJ454"/>
  <c r="AT454"/>
  <c r="AC455"/>
  <c r="AY455" s="1"/>
  <c r="AJ455"/>
  <c r="AT455"/>
  <c r="AC456"/>
  <c r="AY456"/>
  <c r="AJ456"/>
  <c r="AT456"/>
  <c r="AX456" s="1"/>
  <c r="AW456"/>
  <c r="AC457"/>
  <c r="AY457"/>
  <c r="AJ457"/>
  <c r="AT457" s="1"/>
  <c r="AW457"/>
  <c r="AC458"/>
  <c r="AY458"/>
  <c r="AJ458"/>
  <c r="AW458" s="1"/>
  <c r="AT458"/>
  <c r="AX458"/>
  <c r="AZ458" s="1"/>
  <c r="AC459"/>
  <c r="AY459" s="1"/>
  <c r="AJ459"/>
  <c r="AT459"/>
  <c r="AC460"/>
  <c r="AY460"/>
  <c r="AJ460"/>
  <c r="AT460"/>
  <c r="AW460"/>
  <c r="AX460"/>
  <c r="AC461"/>
  <c r="AY461" s="1"/>
  <c r="AJ461"/>
  <c r="AT461" s="1"/>
  <c r="AW461"/>
  <c r="AX461"/>
  <c r="AC462"/>
  <c r="AY462"/>
  <c r="AJ462"/>
  <c r="AC463"/>
  <c r="AY463" s="1"/>
  <c r="AJ463"/>
  <c r="AT463"/>
  <c r="AX463" s="1"/>
  <c r="AZ463" s="1"/>
  <c r="AW463"/>
  <c r="AC464"/>
  <c r="AY464"/>
  <c r="AJ464"/>
  <c r="AT464"/>
  <c r="AW464"/>
  <c r="AX464"/>
  <c r="AC465"/>
  <c r="AY465" s="1"/>
  <c r="AZ465" s="1"/>
  <c r="AJ465"/>
  <c r="AT465" s="1"/>
  <c r="AW465"/>
  <c r="AX465"/>
  <c r="AC466"/>
  <c r="AY466"/>
  <c r="AJ466"/>
  <c r="AC467"/>
  <c r="AY467" s="1"/>
  <c r="AJ467"/>
  <c r="AC468"/>
  <c r="AY468" s="1"/>
  <c r="AJ468"/>
  <c r="AT468"/>
  <c r="AW468"/>
  <c r="AC469"/>
  <c r="AY469"/>
  <c r="AJ469"/>
  <c r="AC470"/>
  <c r="AY470"/>
  <c r="AJ470"/>
  <c r="AT470"/>
  <c r="AC471"/>
  <c r="AY471" s="1"/>
  <c r="AJ471"/>
  <c r="AT471"/>
  <c r="AC472"/>
  <c r="AY472"/>
  <c r="AJ472"/>
  <c r="AT472"/>
  <c r="AX472" s="1"/>
  <c r="AW472"/>
  <c r="AC473"/>
  <c r="AY473"/>
  <c r="AJ473"/>
  <c r="AT473" s="1"/>
  <c r="AW473"/>
  <c r="AC474"/>
  <c r="AY474"/>
  <c r="AJ474"/>
  <c r="AW474" s="1"/>
  <c r="AT474"/>
  <c r="AX474"/>
  <c r="AZ474" s="1"/>
  <c r="AC475"/>
  <c r="AY475" s="1"/>
  <c r="AJ475"/>
  <c r="AT475"/>
  <c r="AC476"/>
  <c r="AY476" s="1"/>
  <c r="AZ476" s="1"/>
  <c r="AJ476"/>
  <c r="AT476"/>
  <c r="AW476"/>
  <c r="AX476" s="1"/>
  <c r="AC477"/>
  <c r="AY477" s="1"/>
  <c r="AJ477"/>
  <c r="AT477" s="1"/>
  <c r="AW477"/>
  <c r="AX477" s="1"/>
  <c r="AC478"/>
  <c r="AY478"/>
  <c r="AJ478"/>
  <c r="AC479"/>
  <c r="AY479" s="1"/>
  <c r="AJ479"/>
  <c r="AT479"/>
  <c r="AW479"/>
  <c r="AC480"/>
  <c r="AY480"/>
  <c r="AJ480"/>
  <c r="AT480"/>
  <c r="AW480"/>
  <c r="AX480"/>
  <c r="AC481"/>
  <c r="AY481" s="1"/>
  <c r="AJ481"/>
  <c r="AT481" s="1"/>
  <c r="AW481"/>
  <c r="AX481"/>
  <c r="AC482"/>
  <c r="AY482"/>
  <c r="AJ482"/>
  <c r="AC483"/>
  <c r="AY483" s="1"/>
  <c r="AJ483"/>
  <c r="AC484"/>
  <c r="AY484" s="1"/>
  <c r="AJ484"/>
  <c r="AT484"/>
  <c r="AW484"/>
  <c r="AC485"/>
  <c r="AY485" s="1"/>
  <c r="AJ485"/>
  <c r="AC486"/>
  <c r="AY486"/>
  <c r="AJ486"/>
  <c r="AT486"/>
  <c r="AC487"/>
  <c r="AY487" s="1"/>
  <c r="AJ487"/>
  <c r="AT487"/>
  <c r="AC488"/>
  <c r="AY488"/>
  <c r="AJ488"/>
  <c r="AT488"/>
  <c r="AW488"/>
  <c r="AX488"/>
  <c r="AC489"/>
  <c r="AY489"/>
  <c r="AJ489"/>
  <c r="AT489" s="1"/>
  <c r="AW489"/>
  <c r="AC490"/>
  <c r="AY490"/>
  <c r="AJ490"/>
  <c r="AW490" s="1"/>
  <c r="AT490"/>
  <c r="AX490" s="1"/>
  <c r="AZ490" s="1"/>
  <c r="AC491"/>
  <c r="AY491" s="1"/>
  <c r="AJ491"/>
  <c r="AT491"/>
  <c r="AC492"/>
  <c r="AY492"/>
  <c r="AJ492"/>
  <c r="AT492"/>
  <c r="AW492"/>
  <c r="AX492"/>
  <c r="AC493"/>
  <c r="AY493" s="1"/>
  <c r="AZ493" s="1"/>
  <c r="AJ493"/>
  <c r="AT493" s="1"/>
  <c r="AW493"/>
  <c r="AX493"/>
  <c r="AC494"/>
  <c r="AY494"/>
  <c r="AJ494"/>
  <c r="AC495"/>
  <c r="AY495" s="1"/>
  <c r="AJ495"/>
  <c r="AT495"/>
  <c r="AW495"/>
  <c r="AC496"/>
  <c r="AY496"/>
  <c r="AJ496"/>
  <c r="AT496"/>
  <c r="AW496"/>
  <c r="AX496"/>
  <c r="AC497"/>
  <c r="AY497" s="1"/>
  <c r="AJ497"/>
  <c r="AT497" s="1"/>
  <c r="AW497"/>
  <c r="AX497" s="1"/>
  <c r="AC498"/>
  <c r="AY498"/>
  <c r="AJ498"/>
  <c r="AC499"/>
  <c r="AY499" s="1"/>
  <c r="AJ499"/>
  <c r="AC500"/>
  <c r="AY500" s="1"/>
  <c r="AJ500"/>
  <c r="AT500"/>
  <c r="AW500"/>
  <c r="AC501"/>
  <c r="AY501"/>
  <c r="AJ501"/>
  <c r="AC502"/>
  <c r="AY502"/>
  <c r="AJ502"/>
  <c r="AC503"/>
  <c r="AY503" s="1"/>
  <c r="AJ503"/>
  <c r="AC504"/>
  <c r="AY504"/>
  <c r="AJ504"/>
  <c r="AT504"/>
  <c r="AW504"/>
  <c r="AX504"/>
  <c r="AC505"/>
  <c r="AY505"/>
  <c r="AJ505"/>
  <c r="AT505" s="1"/>
  <c r="AW505"/>
  <c r="AC506"/>
  <c r="AY506"/>
  <c r="AJ506"/>
  <c r="AW506" s="1"/>
  <c r="AT506"/>
  <c r="AX506"/>
  <c r="AZ506" s="1"/>
  <c r="AC507"/>
  <c r="AY507" s="1"/>
  <c r="AJ507"/>
  <c r="AC508"/>
  <c r="AY508"/>
  <c r="AJ508"/>
  <c r="AT508"/>
  <c r="AW508"/>
  <c r="AX508"/>
  <c r="AC509"/>
  <c r="AY509" s="1"/>
  <c r="AZ509" s="1"/>
  <c r="AJ509"/>
  <c r="AT509" s="1"/>
  <c r="AW509"/>
  <c r="AX509"/>
  <c r="AC510"/>
  <c r="AY510"/>
  <c r="AJ510"/>
  <c r="AC511"/>
  <c r="AY511" s="1"/>
  <c r="AJ511"/>
  <c r="AT511"/>
  <c r="AW511"/>
  <c r="AC512"/>
  <c r="AY512"/>
  <c r="AJ512"/>
  <c r="AT512"/>
  <c r="AW512"/>
  <c r="AX512"/>
  <c r="AC513"/>
  <c r="AY513" s="1"/>
  <c r="AZ513" s="1"/>
  <c r="AJ513"/>
  <c r="AT513" s="1"/>
  <c r="AW513"/>
  <c r="AX513"/>
  <c r="AC514"/>
  <c r="AY514"/>
  <c r="AJ514"/>
  <c r="AC515"/>
  <c r="AY515" s="1"/>
  <c r="AJ515"/>
  <c r="AC516"/>
  <c r="AY516" s="1"/>
  <c r="AJ516"/>
  <c r="AT516"/>
  <c r="AW516"/>
  <c r="AC517"/>
  <c r="AY517"/>
  <c r="AJ517"/>
  <c r="AC518"/>
  <c r="AY518"/>
  <c r="AJ518"/>
  <c r="AT518"/>
  <c r="AC519"/>
  <c r="AY519" s="1"/>
  <c r="AJ519"/>
  <c r="AT519"/>
  <c r="AC520"/>
  <c r="AY520"/>
  <c r="AJ520"/>
  <c r="AT520"/>
  <c r="AX520" s="1"/>
  <c r="AW520"/>
  <c r="AC521"/>
  <c r="AY521"/>
  <c r="AJ521"/>
  <c r="AT521" s="1"/>
  <c r="AW521"/>
  <c r="AC522"/>
  <c r="AY522"/>
  <c r="AJ522"/>
  <c r="AW522" s="1"/>
  <c r="AT522"/>
  <c r="AX522"/>
  <c r="AZ522" s="1"/>
  <c r="AC523"/>
  <c r="AY523" s="1"/>
  <c r="AJ523"/>
  <c r="AT523"/>
  <c r="AC524"/>
  <c r="AY524"/>
  <c r="AJ524"/>
  <c r="AT524"/>
  <c r="AW524"/>
  <c r="AX524"/>
  <c r="AC525"/>
  <c r="AY525" s="1"/>
  <c r="AJ525"/>
  <c r="AT525" s="1"/>
  <c r="AW525"/>
  <c r="AX525"/>
  <c r="AC526"/>
  <c r="AY526"/>
  <c r="AJ526"/>
  <c r="AC527"/>
  <c r="AY527" s="1"/>
  <c r="AJ527"/>
  <c r="AT527"/>
  <c r="AX527" s="1"/>
  <c r="AZ527" s="1"/>
  <c r="AW527"/>
  <c r="AC528"/>
  <c r="AY528"/>
  <c r="AJ528"/>
  <c r="AT528"/>
  <c r="AW528"/>
  <c r="AX528"/>
  <c r="AC529"/>
  <c r="AY529" s="1"/>
  <c r="AZ529" s="1"/>
  <c r="AJ529"/>
  <c r="AT529" s="1"/>
  <c r="AW529"/>
  <c r="AX529"/>
  <c r="AC530"/>
  <c r="AY530"/>
  <c r="AJ530"/>
  <c r="AC531"/>
  <c r="AY531" s="1"/>
  <c r="AJ531"/>
  <c r="AC532"/>
  <c r="AY532" s="1"/>
  <c r="AJ532"/>
  <c r="AT532"/>
  <c r="AW532"/>
  <c r="AC533"/>
  <c r="AY533"/>
  <c r="AJ533"/>
  <c r="AC534"/>
  <c r="AY534"/>
  <c r="AJ534"/>
  <c r="AT534"/>
  <c r="AC535"/>
  <c r="AY535" s="1"/>
  <c r="AJ535"/>
  <c r="AT535"/>
  <c r="AC536"/>
  <c r="AY536"/>
  <c r="AJ536"/>
  <c r="AT536"/>
  <c r="AX536" s="1"/>
  <c r="AW536"/>
  <c r="AC537"/>
  <c r="AY537"/>
  <c r="AJ537"/>
  <c r="AT537" s="1"/>
  <c r="AW537"/>
  <c r="AC538"/>
  <c r="AY538"/>
  <c r="AJ538"/>
  <c r="AW538" s="1"/>
  <c r="AT538"/>
  <c r="AX538"/>
  <c r="AZ538" s="1"/>
  <c r="AC539"/>
  <c r="AY539" s="1"/>
  <c r="AJ539"/>
  <c r="AT539"/>
  <c r="AC540"/>
  <c r="AY540" s="1"/>
  <c r="AZ540" s="1"/>
  <c r="AJ540"/>
  <c r="AT540"/>
  <c r="AW540"/>
  <c r="AX540" s="1"/>
  <c r="AC541"/>
  <c r="AY541" s="1"/>
  <c r="AJ541"/>
  <c r="AT541" s="1"/>
  <c r="AW541"/>
  <c r="AX541" s="1"/>
  <c r="AC542"/>
  <c r="AY542"/>
  <c r="AJ542"/>
  <c r="AC543"/>
  <c r="AY543" s="1"/>
  <c r="AJ543"/>
  <c r="AT543"/>
  <c r="AW543"/>
  <c r="AC544"/>
  <c r="AY544"/>
  <c r="AJ544"/>
  <c r="AT544"/>
  <c r="AW544"/>
  <c r="AX544"/>
  <c r="AC545"/>
  <c r="AY545" s="1"/>
  <c r="AJ545"/>
  <c r="AT545" s="1"/>
  <c r="AW545"/>
  <c r="AX545"/>
  <c r="AC546"/>
  <c r="AY546"/>
  <c r="AJ546"/>
  <c r="AC547"/>
  <c r="AY547" s="1"/>
  <c r="AJ547"/>
  <c r="AC548"/>
  <c r="AY548" s="1"/>
  <c r="AJ548"/>
  <c r="AT548"/>
  <c r="AW548"/>
  <c r="AC549"/>
  <c r="AY549" s="1"/>
  <c r="AJ549"/>
  <c r="AC550"/>
  <c r="AY550"/>
  <c r="AJ550"/>
  <c r="AT550"/>
  <c r="AC551"/>
  <c r="AY551" s="1"/>
  <c r="AJ551"/>
  <c r="AT551"/>
  <c r="AC552"/>
  <c r="AY552"/>
  <c r="AJ552"/>
  <c r="AT552"/>
  <c r="AW552"/>
  <c r="AX552"/>
  <c r="AC553"/>
  <c r="AY553"/>
  <c r="AJ553"/>
  <c r="AT553" s="1"/>
  <c r="AW553"/>
  <c r="AC554"/>
  <c r="AY554"/>
  <c r="AJ554"/>
  <c r="AW554" s="1"/>
  <c r="AT554"/>
  <c r="AX554" s="1"/>
  <c r="AZ554" s="1"/>
  <c r="AC555"/>
  <c r="AY555" s="1"/>
  <c r="AJ555"/>
  <c r="AT555"/>
  <c r="AC556"/>
  <c r="AY556"/>
  <c r="AJ556"/>
  <c r="AT556"/>
  <c r="AW556"/>
  <c r="AX556"/>
  <c r="AC557"/>
  <c r="AY557" s="1"/>
  <c r="AZ557" s="1"/>
  <c r="AJ557"/>
  <c r="AT557" s="1"/>
  <c r="AW557"/>
  <c r="AX557"/>
  <c r="AC558"/>
  <c r="AY558"/>
  <c r="AJ558"/>
  <c r="AC559"/>
  <c r="AY559" s="1"/>
  <c r="AJ559"/>
  <c r="AT559"/>
  <c r="AW559"/>
  <c r="AC560"/>
  <c r="AY560"/>
  <c r="AJ560"/>
  <c r="AT560"/>
  <c r="AW560"/>
  <c r="AX560"/>
  <c r="AC561"/>
  <c r="AY561" s="1"/>
  <c r="AJ561"/>
  <c r="AT561" s="1"/>
  <c r="AW561"/>
  <c r="AX561" s="1"/>
  <c r="AC562"/>
  <c r="AY562"/>
  <c r="AJ562"/>
  <c r="AC563"/>
  <c r="AY563" s="1"/>
  <c r="AJ563"/>
  <c r="AC564"/>
  <c r="AY564" s="1"/>
  <c r="AJ564"/>
  <c r="AT564"/>
  <c r="AW564"/>
  <c r="AC565"/>
  <c r="AY565"/>
  <c r="AJ565"/>
  <c r="AC566"/>
  <c r="AY566"/>
  <c r="AJ566"/>
  <c r="AC567"/>
  <c r="AY567" s="1"/>
  <c r="AJ567"/>
  <c r="AC568"/>
  <c r="AY568"/>
  <c r="AJ568"/>
  <c r="AT568"/>
  <c r="AW568"/>
  <c r="AX568"/>
  <c r="AC569"/>
  <c r="AY569"/>
  <c r="AJ569"/>
  <c r="AT569" s="1"/>
  <c r="AW569"/>
  <c r="AC570"/>
  <c r="AY570"/>
  <c r="AJ570"/>
  <c r="AW570" s="1"/>
  <c r="AT570"/>
  <c r="AX570"/>
  <c r="AZ570" s="1"/>
  <c r="AC571"/>
  <c r="AY571" s="1"/>
  <c r="AJ571"/>
  <c r="AC572"/>
  <c r="AY572"/>
  <c r="AJ572"/>
  <c r="AT572"/>
  <c r="AW572"/>
  <c r="AX572"/>
  <c r="AC573"/>
  <c r="AY573" s="1"/>
  <c r="AZ573" s="1"/>
  <c r="AJ573"/>
  <c r="AT573" s="1"/>
  <c r="AW573"/>
  <c r="AX573"/>
  <c r="AC574"/>
  <c r="AY574"/>
  <c r="AJ574"/>
  <c r="AC575"/>
  <c r="AY575" s="1"/>
  <c r="AJ575"/>
  <c r="AT575"/>
  <c r="AW575"/>
  <c r="AC576"/>
  <c r="AY576"/>
  <c r="AJ576"/>
  <c r="AT576"/>
  <c r="AW576"/>
  <c r="AX576"/>
  <c r="AC577"/>
  <c r="AY577" s="1"/>
  <c r="AZ577" s="1"/>
  <c r="AJ577"/>
  <c r="AT577" s="1"/>
  <c r="AW577"/>
  <c r="AX577"/>
  <c r="AC578"/>
  <c r="AY578"/>
  <c r="AJ578"/>
  <c r="AC579"/>
  <c r="AY579" s="1"/>
  <c r="AJ579"/>
  <c r="AC580"/>
  <c r="AY580" s="1"/>
  <c r="AJ580"/>
  <c r="AT580"/>
  <c r="AW580"/>
  <c r="AC581"/>
  <c r="AY581"/>
  <c r="AJ581"/>
  <c r="AC582"/>
  <c r="AY582"/>
  <c r="AJ582"/>
  <c r="AT582"/>
  <c r="AC583"/>
  <c r="AY583" s="1"/>
  <c r="AJ583"/>
  <c r="AT583"/>
  <c r="AC584"/>
  <c r="AY584"/>
  <c r="AJ584"/>
  <c r="AT584"/>
  <c r="AX584" s="1"/>
  <c r="AW584"/>
  <c r="AC585"/>
  <c r="AY585"/>
  <c r="AJ585"/>
  <c r="AT585" s="1"/>
  <c r="AW585"/>
  <c r="AC586"/>
  <c r="AY586"/>
  <c r="AJ586"/>
  <c r="AW586" s="1"/>
  <c r="AT586"/>
  <c r="AX586"/>
  <c r="AZ586" s="1"/>
  <c r="AC587"/>
  <c r="AY587" s="1"/>
  <c r="AJ587"/>
  <c r="AT587"/>
  <c r="AC588"/>
  <c r="AY588"/>
  <c r="AJ588"/>
  <c r="AT588"/>
  <c r="AW588"/>
  <c r="AX588"/>
  <c r="AC589"/>
  <c r="AY589" s="1"/>
  <c r="AJ589"/>
  <c r="AT589" s="1"/>
  <c r="AW589"/>
  <c r="AX589"/>
  <c r="AC590"/>
  <c r="AY590"/>
  <c r="AJ590"/>
  <c r="AC591"/>
  <c r="AY591" s="1"/>
  <c r="AJ591"/>
  <c r="AT591"/>
  <c r="AX591" s="1"/>
  <c r="AZ591" s="1"/>
  <c r="AW591"/>
  <c r="AC592"/>
  <c r="AY592"/>
  <c r="AJ592"/>
  <c r="AT592"/>
  <c r="AW592"/>
  <c r="AX592"/>
  <c r="AC593"/>
  <c r="AY593" s="1"/>
  <c r="AZ593" s="1"/>
  <c r="AJ593"/>
  <c r="AT593" s="1"/>
  <c r="AW593"/>
  <c r="AX593"/>
  <c r="AC594"/>
  <c r="AY594"/>
  <c r="AJ594"/>
  <c r="AC595"/>
  <c r="AY595" s="1"/>
  <c r="AJ595"/>
  <c r="AC596"/>
  <c r="AY596" s="1"/>
  <c r="AJ596"/>
  <c r="AT596"/>
  <c r="AW596"/>
  <c r="AC597"/>
  <c r="AY597"/>
  <c r="AJ597"/>
  <c r="AC598"/>
  <c r="AY598"/>
  <c r="AJ598"/>
  <c r="AT598"/>
  <c r="AC599"/>
  <c r="AY599" s="1"/>
  <c r="AJ599"/>
  <c r="AT599"/>
  <c r="AC600"/>
  <c r="AY600"/>
  <c r="AJ600"/>
  <c r="AT600"/>
  <c r="AX600" s="1"/>
  <c r="AW600"/>
  <c r="AC601"/>
  <c r="AY601"/>
  <c r="AJ601"/>
  <c r="AT601" s="1"/>
  <c r="AW601"/>
  <c r="AC602"/>
  <c r="AY602"/>
  <c r="AJ602"/>
  <c r="AW602" s="1"/>
  <c r="AT602"/>
  <c r="AX602"/>
  <c r="AZ602" s="1"/>
  <c r="AC603"/>
  <c r="AY603" s="1"/>
  <c r="AJ603"/>
  <c r="AT603"/>
  <c r="AC604"/>
  <c r="AY604" s="1"/>
  <c r="AZ604" s="1"/>
  <c r="AJ604"/>
  <c r="AT604"/>
  <c r="AW604"/>
  <c r="AX604" s="1"/>
  <c r="AC605"/>
  <c r="AY605" s="1"/>
  <c r="AJ605"/>
  <c r="AT605" s="1"/>
  <c r="AW605"/>
  <c r="AX605" s="1"/>
  <c r="AC606"/>
  <c r="AY606"/>
  <c r="AJ606"/>
  <c r="AC607"/>
  <c r="AY607" s="1"/>
  <c r="AJ607"/>
  <c r="AT607"/>
  <c r="AW607"/>
  <c r="AC608"/>
  <c r="AY608"/>
  <c r="AJ608"/>
  <c r="AT608"/>
  <c r="AW608"/>
  <c r="AX608"/>
  <c r="AC609"/>
  <c r="AY609" s="1"/>
  <c r="AJ609"/>
  <c r="AT609" s="1"/>
  <c r="AW609"/>
  <c r="AX609"/>
  <c r="AC610"/>
  <c r="AY610"/>
  <c r="AJ610"/>
  <c r="AC611"/>
  <c r="AY611" s="1"/>
  <c r="AJ611"/>
  <c r="AC612"/>
  <c r="AY612" s="1"/>
  <c r="AJ612"/>
  <c r="AT612"/>
  <c r="AW612"/>
  <c r="AC613"/>
  <c r="AY613" s="1"/>
  <c r="AJ613"/>
  <c r="AC614"/>
  <c r="AY614"/>
  <c r="AJ614"/>
  <c r="AT614"/>
  <c r="AC615"/>
  <c r="AY615" s="1"/>
  <c r="AJ615"/>
  <c r="AT615"/>
  <c r="AC616"/>
  <c r="AY616"/>
  <c r="AJ616"/>
  <c r="AT616"/>
  <c r="AW616"/>
  <c r="AX616"/>
  <c r="AC617"/>
  <c r="AY617"/>
  <c r="AJ617"/>
  <c r="AT617" s="1"/>
  <c r="AW617"/>
  <c r="AC618"/>
  <c r="AY618"/>
  <c r="AJ618"/>
  <c r="AW618" s="1"/>
  <c r="AT618"/>
  <c r="AX618" s="1"/>
  <c r="AZ618" s="1"/>
  <c r="AC619"/>
  <c r="AY619" s="1"/>
  <c r="AJ619"/>
  <c r="AT619"/>
  <c r="AC620"/>
  <c r="AY620"/>
  <c r="AJ620"/>
  <c r="AT620"/>
  <c r="AW620"/>
  <c r="AX620"/>
  <c r="AC621"/>
  <c r="AY621" s="1"/>
  <c r="AZ621" s="1"/>
  <c r="AJ621"/>
  <c r="AT621" s="1"/>
  <c r="AW621"/>
  <c r="AX621"/>
  <c r="AC622"/>
  <c r="AY622"/>
  <c r="AJ622"/>
  <c r="AC623"/>
  <c r="AY623" s="1"/>
  <c r="AJ623"/>
  <c r="AT623"/>
  <c r="AW623"/>
  <c r="AC624"/>
  <c r="AY624"/>
  <c r="AJ624"/>
  <c r="AT624"/>
  <c r="AW624"/>
  <c r="AX624"/>
  <c r="AC625"/>
  <c r="AY625" s="1"/>
  <c r="AJ625"/>
  <c r="AT625" s="1"/>
  <c r="AW625"/>
  <c r="AX625" s="1"/>
  <c r="AC626"/>
  <c r="AY626"/>
  <c r="AJ626"/>
  <c r="AC627"/>
  <c r="AY627" s="1"/>
  <c r="AJ627"/>
  <c r="AC628"/>
  <c r="AY628" s="1"/>
  <c r="AJ628"/>
  <c r="AT628"/>
  <c r="AW628"/>
  <c r="AC629"/>
  <c r="AY629"/>
  <c r="AJ629"/>
  <c r="AC630"/>
  <c r="AY630"/>
  <c r="AJ630"/>
  <c r="AC631"/>
  <c r="AY631" s="1"/>
  <c r="AJ631"/>
  <c r="AC632"/>
  <c r="AY632"/>
  <c r="AJ632"/>
  <c r="AT632"/>
  <c r="AW632"/>
  <c r="AX632"/>
  <c r="AC633"/>
  <c r="AY633"/>
  <c r="AJ633"/>
  <c r="AT633" s="1"/>
  <c r="AW633"/>
  <c r="AC634"/>
  <c r="AY634"/>
  <c r="AJ634"/>
  <c r="AW634" s="1"/>
  <c r="AT634"/>
  <c r="AX634"/>
  <c r="AZ634" s="1"/>
  <c r="AC635"/>
  <c r="AY635" s="1"/>
  <c r="AJ635"/>
  <c r="AC636"/>
  <c r="AY636"/>
  <c r="AJ636"/>
  <c r="AT636"/>
  <c r="AW636"/>
  <c r="AX636"/>
  <c r="AC637"/>
  <c r="AY637" s="1"/>
  <c r="AZ637" s="1"/>
  <c r="AJ637"/>
  <c r="AT637" s="1"/>
  <c r="AW637"/>
  <c r="AX637"/>
  <c r="AC638"/>
  <c r="AY638"/>
  <c r="AJ638"/>
  <c r="AC639"/>
  <c r="AY639" s="1"/>
  <c r="AJ639"/>
  <c r="AT639"/>
  <c r="AW639"/>
  <c r="AC640"/>
  <c r="AY640"/>
  <c r="AJ640"/>
  <c r="AT640"/>
  <c r="AW640"/>
  <c r="AX640"/>
  <c r="AC641"/>
  <c r="AY641" s="1"/>
  <c r="AZ641" s="1"/>
  <c r="AJ641"/>
  <c r="AT641" s="1"/>
  <c r="AW641"/>
  <c r="AX641"/>
  <c r="AC642"/>
  <c r="AY642"/>
  <c r="AJ642"/>
  <c r="AC643"/>
  <c r="AY643" s="1"/>
  <c r="AJ643"/>
  <c r="AC644"/>
  <c r="AY644" s="1"/>
  <c r="AJ644"/>
  <c r="AT644"/>
  <c r="AW644"/>
  <c r="AC645"/>
  <c r="AY645"/>
  <c r="AJ645"/>
  <c r="AC646"/>
  <c r="AY646"/>
  <c r="AJ646"/>
  <c r="AT646"/>
  <c r="AC647"/>
  <c r="AY647" s="1"/>
  <c r="AJ647"/>
  <c r="AT647"/>
  <c r="AC648"/>
  <c r="AY648"/>
  <c r="AJ648"/>
  <c r="AT648"/>
  <c r="AX648" s="1"/>
  <c r="AW648"/>
  <c r="AC649"/>
  <c r="AY649"/>
  <c r="AJ649"/>
  <c r="AT649" s="1"/>
  <c r="AW649"/>
  <c r="AC650"/>
  <c r="AY650"/>
  <c r="AJ650"/>
  <c r="AW650" s="1"/>
  <c r="AT650"/>
  <c r="AX650"/>
  <c r="AZ650" s="1"/>
  <c r="AC651"/>
  <c r="AY651" s="1"/>
  <c r="AJ651"/>
  <c r="AT651"/>
  <c r="AC652"/>
  <c r="AY652"/>
  <c r="AJ652"/>
  <c r="AT652"/>
  <c r="AW652"/>
  <c r="AX652"/>
  <c r="AC653"/>
  <c r="AY653" s="1"/>
  <c r="AJ653"/>
  <c r="AT653" s="1"/>
  <c r="AW653"/>
  <c r="AX653"/>
  <c r="AC654"/>
  <c r="AY654"/>
  <c r="AJ654"/>
  <c r="AC655"/>
  <c r="AY655" s="1"/>
  <c r="AJ655"/>
  <c r="AT655"/>
  <c r="AX655" s="1"/>
  <c r="AZ655" s="1"/>
  <c r="AW655"/>
  <c r="AC656"/>
  <c r="AY656"/>
  <c r="AJ656"/>
  <c r="AT656"/>
  <c r="AW656"/>
  <c r="AX656"/>
  <c r="AC657"/>
  <c r="AY657" s="1"/>
  <c r="AZ657" s="1"/>
  <c r="AJ657"/>
  <c r="AT657" s="1"/>
  <c r="AW657"/>
  <c r="AX657"/>
  <c r="AC658"/>
  <c r="AY658"/>
  <c r="AJ658"/>
  <c r="AC659"/>
  <c r="AY659" s="1"/>
  <c r="AJ659"/>
  <c r="AC660"/>
  <c r="AY660" s="1"/>
  <c r="AJ660"/>
  <c r="AT660"/>
  <c r="AW660"/>
  <c r="AC661"/>
  <c r="AY661"/>
  <c r="AJ661"/>
  <c r="AC662"/>
  <c r="AY662"/>
  <c r="AJ662"/>
  <c r="AT662"/>
  <c r="AC663"/>
  <c r="AY663" s="1"/>
  <c r="AJ663"/>
  <c r="AT663"/>
  <c r="AC664"/>
  <c r="AY664"/>
  <c r="AJ664"/>
  <c r="AT664"/>
  <c r="AX664" s="1"/>
  <c r="AW664"/>
  <c r="AC665"/>
  <c r="AY665"/>
  <c r="AJ665"/>
  <c r="AT665" s="1"/>
  <c r="AW665"/>
  <c r="AC666"/>
  <c r="AY666"/>
  <c r="AJ666"/>
  <c r="AW666" s="1"/>
  <c r="AT666"/>
  <c r="AX666"/>
  <c r="AZ666" s="1"/>
  <c r="AC667"/>
  <c r="AY667" s="1"/>
  <c r="AJ667"/>
  <c r="AT667"/>
  <c r="AC668"/>
  <c r="AY668" s="1"/>
  <c r="AZ668" s="1"/>
  <c r="AJ668"/>
  <c r="AT668"/>
  <c r="AW668"/>
  <c r="AX668" s="1"/>
  <c r="AC669"/>
  <c r="AY669" s="1"/>
  <c r="AJ669"/>
  <c r="AT669" s="1"/>
  <c r="AW669"/>
  <c r="AX669" s="1"/>
  <c r="AC670"/>
  <c r="AY670"/>
  <c r="AJ670"/>
  <c r="AC671"/>
  <c r="AY671" s="1"/>
  <c r="AJ671"/>
  <c r="AT671"/>
  <c r="AW671"/>
  <c r="AC672"/>
  <c r="AY672"/>
  <c r="AJ672"/>
  <c r="AT672"/>
  <c r="AW672"/>
  <c r="AX672"/>
  <c r="AC673"/>
  <c r="AY673" s="1"/>
  <c r="AJ673"/>
  <c r="AT673" s="1"/>
  <c r="AW673"/>
  <c r="AX673"/>
  <c r="AC674"/>
  <c r="AY674"/>
  <c r="AJ674"/>
  <c r="AC675"/>
  <c r="AY675" s="1"/>
  <c r="AJ675"/>
  <c r="AC676"/>
  <c r="AY676" s="1"/>
  <c r="AJ676"/>
  <c r="AT676"/>
  <c r="AW676"/>
  <c r="AC677"/>
  <c r="AY677" s="1"/>
  <c r="AJ677"/>
  <c r="AC678"/>
  <c r="AY678"/>
  <c r="AJ678"/>
  <c r="AT678"/>
  <c r="AC679"/>
  <c r="AY679" s="1"/>
  <c r="AJ679"/>
  <c r="AT679"/>
  <c r="AC680"/>
  <c r="AY680"/>
  <c r="AJ680"/>
  <c r="AT680"/>
  <c r="AW680"/>
  <c r="AX680"/>
  <c r="AC681"/>
  <c r="AY681"/>
  <c r="AJ681"/>
  <c r="AT681" s="1"/>
  <c r="AW681"/>
  <c r="AC682"/>
  <c r="AY682"/>
  <c r="AJ682"/>
  <c r="AW682" s="1"/>
  <c r="AT682"/>
  <c r="AX682" s="1"/>
  <c r="AZ682" s="1"/>
  <c r="AC683"/>
  <c r="AY683" s="1"/>
  <c r="AJ683"/>
  <c r="AT683"/>
  <c r="AC684"/>
  <c r="AY684"/>
  <c r="AJ684"/>
  <c r="AT684"/>
  <c r="AW684"/>
  <c r="AX684"/>
  <c r="AC685"/>
  <c r="AY685" s="1"/>
  <c r="AZ685" s="1"/>
  <c r="AJ685"/>
  <c r="AT685" s="1"/>
  <c r="AW685"/>
  <c r="AX685"/>
  <c r="AC686"/>
  <c r="AY686"/>
  <c r="AJ686"/>
  <c r="AC687"/>
  <c r="AY687" s="1"/>
  <c r="AJ687"/>
  <c r="AT687"/>
  <c r="AW687"/>
  <c r="AC688"/>
  <c r="AY688"/>
  <c r="AJ688"/>
  <c r="AT688"/>
  <c r="AW688"/>
  <c r="AX688"/>
  <c r="AC689"/>
  <c r="AY689" s="1"/>
  <c r="AJ689"/>
  <c r="AT689" s="1"/>
  <c r="AW689"/>
  <c r="AX689" s="1"/>
  <c r="AC690"/>
  <c r="AY690"/>
  <c r="AJ690"/>
  <c r="AC691"/>
  <c r="AY691" s="1"/>
  <c r="AJ691"/>
  <c r="AC692"/>
  <c r="AY692" s="1"/>
  <c r="AJ692"/>
  <c r="AT692"/>
  <c r="AW692"/>
  <c r="AC693"/>
  <c r="AY693"/>
  <c r="AJ693"/>
  <c r="AC694"/>
  <c r="AY694"/>
  <c r="AJ694"/>
  <c r="AC695"/>
  <c r="AY695" s="1"/>
  <c r="AJ695"/>
  <c r="AC696"/>
  <c r="AY696"/>
  <c r="AJ696"/>
  <c r="AT696"/>
  <c r="AW696"/>
  <c r="AX696"/>
  <c r="AC697"/>
  <c r="AY697"/>
  <c r="AJ697"/>
  <c r="AT697" s="1"/>
  <c r="AW697"/>
  <c r="AC698"/>
  <c r="AY698"/>
  <c r="AJ698"/>
  <c r="AW698" s="1"/>
  <c r="AT698"/>
  <c r="AX698"/>
  <c r="AZ698" s="1"/>
  <c r="AC699"/>
  <c r="AY699" s="1"/>
  <c r="AJ699"/>
  <c r="AC700"/>
  <c r="AY700"/>
  <c r="AJ700"/>
  <c r="AT700"/>
  <c r="AW700"/>
  <c r="AX700"/>
  <c r="AC701"/>
  <c r="AY701" s="1"/>
  <c r="AZ701" s="1"/>
  <c r="AJ701"/>
  <c r="AT701" s="1"/>
  <c r="AW701"/>
  <c r="AX701"/>
  <c r="AC702"/>
  <c r="AY702"/>
  <c r="AJ702"/>
  <c r="AC703"/>
  <c r="AY703" s="1"/>
  <c r="AJ703"/>
  <c r="AT703"/>
  <c r="AW703"/>
  <c r="AC704"/>
  <c r="AY704"/>
  <c r="AJ704"/>
  <c r="AT704"/>
  <c r="AW704"/>
  <c r="AX704"/>
  <c r="AC705"/>
  <c r="AY705" s="1"/>
  <c r="AZ705" s="1"/>
  <c r="AJ705"/>
  <c r="AT705" s="1"/>
  <c r="AW705"/>
  <c r="AX705"/>
  <c r="AC706"/>
  <c r="AY706"/>
  <c r="AJ706"/>
  <c r="AC707"/>
  <c r="AY707" s="1"/>
  <c r="AJ707"/>
  <c r="AC708"/>
  <c r="AY708" s="1"/>
  <c r="AJ708"/>
  <c r="AT708"/>
  <c r="AW708"/>
  <c r="AC709"/>
  <c r="AY709"/>
  <c r="AJ709"/>
  <c r="AC710"/>
  <c r="AY710"/>
  <c r="AJ710"/>
  <c r="AT710"/>
  <c r="AC711"/>
  <c r="AY711" s="1"/>
  <c r="AJ711"/>
  <c r="AT711"/>
  <c r="AC712"/>
  <c r="AY712"/>
  <c r="AJ712"/>
  <c r="AT712"/>
  <c r="AX712" s="1"/>
  <c r="AW712"/>
  <c r="AC713"/>
  <c r="AY713"/>
  <c r="AJ713"/>
  <c r="AT713" s="1"/>
  <c r="AW713"/>
  <c r="AC714"/>
  <c r="AY714"/>
  <c r="AJ714"/>
  <c r="AW714" s="1"/>
  <c r="AT714"/>
  <c r="AX714"/>
  <c r="AZ714" s="1"/>
  <c r="AC715"/>
  <c r="AY715" s="1"/>
  <c r="AJ715"/>
  <c r="AT715"/>
  <c r="AC716"/>
  <c r="AY716"/>
  <c r="AJ716"/>
  <c r="AT716"/>
  <c r="AW716"/>
  <c r="AX716"/>
  <c r="AC717"/>
  <c r="AY717" s="1"/>
  <c r="AJ717"/>
  <c r="AT717" s="1"/>
  <c r="AW717"/>
  <c r="AX717"/>
  <c r="AC718"/>
  <c r="AY718"/>
  <c r="AJ718"/>
  <c r="AC719"/>
  <c r="AY719" s="1"/>
  <c r="AJ719"/>
  <c r="AT719"/>
  <c r="AX719" s="1"/>
  <c r="AZ719" s="1"/>
  <c r="AW719"/>
  <c r="AC720"/>
  <c r="AY720"/>
  <c r="AJ720"/>
  <c r="AT720"/>
  <c r="AW720"/>
  <c r="AX720"/>
  <c r="AC721"/>
  <c r="AY721" s="1"/>
  <c r="AZ721" s="1"/>
  <c r="AJ721"/>
  <c r="AT721" s="1"/>
  <c r="AW721"/>
  <c r="AX721"/>
  <c r="AC722"/>
  <c r="AY722"/>
  <c r="AJ722"/>
  <c r="AC723"/>
  <c r="AY723" s="1"/>
  <c r="AJ723"/>
  <c r="AC724"/>
  <c r="AY724" s="1"/>
  <c r="AJ724"/>
  <c r="AT724"/>
  <c r="AW724"/>
  <c r="AC725"/>
  <c r="AY725"/>
  <c r="AJ725"/>
  <c r="AC726"/>
  <c r="AY726"/>
  <c r="AJ726"/>
  <c r="AT726"/>
  <c r="AC727"/>
  <c r="AY727" s="1"/>
  <c r="AJ727"/>
  <c r="AT727"/>
  <c r="AC728"/>
  <c r="AY728"/>
  <c r="AJ728"/>
  <c r="AT728"/>
  <c r="AX728" s="1"/>
  <c r="AW728"/>
  <c r="AC729"/>
  <c r="AY729"/>
  <c r="AJ729"/>
  <c r="AT729" s="1"/>
  <c r="AW729"/>
  <c r="AC730"/>
  <c r="AY730"/>
  <c r="AJ730"/>
  <c r="AW730" s="1"/>
  <c r="AT730"/>
  <c r="AX730"/>
  <c r="AZ730" s="1"/>
  <c r="AC731"/>
  <c r="AY731" s="1"/>
  <c r="AJ731"/>
  <c r="AT731"/>
  <c r="AC732"/>
  <c r="AY732" s="1"/>
  <c r="AZ732" s="1"/>
  <c r="AJ732"/>
  <c r="AT732"/>
  <c r="AW732"/>
  <c r="AX732" s="1"/>
  <c r="AC733"/>
  <c r="AY733" s="1"/>
  <c r="AJ733"/>
  <c r="AT733" s="1"/>
  <c r="AW733"/>
  <c r="AX733" s="1"/>
  <c r="AC734"/>
  <c r="AY734"/>
  <c r="AJ734"/>
  <c r="AC735"/>
  <c r="AY735" s="1"/>
  <c r="AJ735"/>
  <c r="AT735"/>
  <c r="AW735"/>
  <c r="AC736"/>
  <c r="AY736"/>
  <c r="AJ736"/>
  <c r="AT736"/>
  <c r="AW736"/>
  <c r="AX736"/>
  <c r="AC737"/>
  <c r="AY737" s="1"/>
  <c r="AJ737"/>
  <c r="AT737" s="1"/>
  <c r="AW737"/>
  <c r="AX737"/>
  <c r="AC738"/>
  <c r="AY738"/>
  <c r="AJ738"/>
  <c r="AC739"/>
  <c r="AY739" s="1"/>
  <c r="AJ739"/>
  <c r="AC740"/>
  <c r="AY740" s="1"/>
  <c r="AJ740"/>
  <c r="AT740"/>
  <c r="AW740"/>
  <c r="AC741"/>
  <c r="AY741" s="1"/>
  <c r="AJ741"/>
  <c r="AC742"/>
  <c r="AY742"/>
  <c r="AJ742"/>
  <c r="AT742"/>
  <c r="AC743"/>
  <c r="AY743" s="1"/>
  <c r="AJ743"/>
  <c r="AT743"/>
  <c r="AC744"/>
  <c r="AY744"/>
  <c r="AJ744"/>
  <c r="AT744"/>
  <c r="AW744"/>
  <c r="AX744"/>
  <c r="AC745"/>
  <c r="AY745"/>
  <c r="AJ745"/>
  <c r="AT745" s="1"/>
  <c r="AW745"/>
  <c r="AC746"/>
  <c r="AY746"/>
  <c r="AJ746"/>
  <c r="AW746" s="1"/>
  <c r="AT746"/>
  <c r="AX746" s="1"/>
  <c r="AZ746" s="1"/>
  <c r="AC747"/>
  <c r="AY747" s="1"/>
  <c r="AJ747"/>
  <c r="AT747"/>
  <c r="AC748"/>
  <c r="AY748"/>
  <c r="AJ748"/>
  <c r="AT748"/>
  <c r="AW748"/>
  <c r="AX748"/>
  <c r="AC749"/>
  <c r="AY749" s="1"/>
  <c r="AZ749" s="1"/>
  <c r="AJ749"/>
  <c r="AT749" s="1"/>
  <c r="AW749"/>
  <c r="AX749"/>
  <c r="AC750"/>
  <c r="AY750"/>
  <c r="AJ750"/>
  <c r="AC751"/>
  <c r="AY751" s="1"/>
  <c r="AJ751"/>
  <c r="AT751"/>
  <c r="AW751"/>
  <c r="AC752"/>
  <c r="AY752"/>
  <c r="AJ752"/>
  <c r="AT752"/>
  <c r="AW752"/>
  <c r="AX752"/>
  <c r="AC753"/>
  <c r="AY753" s="1"/>
  <c r="AJ753"/>
  <c r="AT753" s="1"/>
  <c r="AW753"/>
  <c r="AX753" s="1"/>
  <c r="AC754"/>
  <c r="AY754"/>
  <c r="AJ754"/>
  <c r="AC755"/>
  <c r="AY755" s="1"/>
  <c r="AJ755"/>
  <c r="AC756"/>
  <c r="AY756" s="1"/>
  <c r="AJ756"/>
  <c r="AT756"/>
  <c r="AW756"/>
  <c r="AC757"/>
  <c r="AY757"/>
  <c r="AJ757"/>
  <c r="AC758"/>
  <c r="AY758"/>
  <c r="AJ758"/>
  <c r="AC759"/>
  <c r="AY759" s="1"/>
  <c r="AJ759"/>
  <c r="AC760"/>
  <c r="AY760"/>
  <c r="AJ760"/>
  <c r="AT760"/>
  <c r="AW760"/>
  <c r="AX760"/>
  <c r="AC761"/>
  <c r="AY761"/>
  <c r="AJ761"/>
  <c r="AT761" s="1"/>
  <c r="AW761"/>
  <c r="AC762"/>
  <c r="AY762"/>
  <c r="AJ762"/>
  <c r="AW762" s="1"/>
  <c r="AT762"/>
  <c r="AX762"/>
  <c r="AZ762" s="1"/>
  <c r="AC763"/>
  <c r="AY763" s="1"/>
  <c r="AJ763"/>
  <c r="AC764"/>
  <c r="AY764"/>
  <c r="AJ764"/>
  <c r="AT764"/>
  <c r="AW764"/>
  <c r="AX764"/>
  <c r="AC765"/>
  <c r="AY765" s="1"/>
  <c r="AZ765" s="1"/>
  <c r="AJ765"/>
  <c r="AT765" s="1"/>
  <c r="AW765"/>
  <c r="AX765"/>
  <c r="AC766"/>
  <c r="AY766"/>
  <c r="AJ766"/>
  <c r="AC767"/>
  <c r="AY767" s="1"/>
  <c r="AJ767"/>
  <c r="AT767"/>
  <c r="AW767"/>
  <c r="AC768"/>
  <c r="AY768"/>
  <c r="AJ768"/>
  <c r="AT768"/>
  <c r="AW768"/>
  <c r="AX768"/>
  <c r="AC769"/>
  <c r="AY769" s="1"/>
  <c r="AZ769" s="1"/>
  <c r="AJ769"/>
  <c r="AT769" s="1"/>
  <c r="AW769"/>
  <c r="AX769"/>
  <c r="AC770"/>
  <c r="AY770"/>
  <c r="AJ770"/>
  <c r="AC771"/>
  <c r="AY771" s="1"/>
  <c r="AJ771"/>
  <c r="AC772"/>
  <c r="AY772" s="1"/>
  <c r="AJ772"/>
  <c r="AT772"/>
  <c r="AW772"/>
  <c r="AC773"/>
  <c r="AY773"/>
  <c r="AJ773"/>
  <c r="AC774"/>
  <c r="AY774"/>
  <c r="AJ774"/>
  <c r="AT774"/>
  <c r="AC775"/>
  <c r="AY775" s="1"/>
  <c r="AJ775"/>
  <c r="AT775"/>
  <c r="AC776"/>
  <c r="AY776"/>
  <c r="AJ776"/>
  <c r="AT776"/>
  <c r="AX776" s="1"/>
  <c r="AW776"/>
  <c r="AC777"/>
  <c r="AY777"/>
  <c r="AJ777"/>
  <c r="AT777" s="1"/>
  <c r="AW777"/>
  <c r="AC778"/>
  <c r="AY778"/>
  <c r="AJ778"/>
  <c r="AW778" s="1"/>
  <c r="AT778"/>
  <c r="AX778"/>
  <c r="AZ778" s="1"/>
  <c r="AC779"/>
  <c r="AY779" s="1"/>
  <c r="AJ779"/>
  <c r="AT779"/>
  <c r="AC780"/>
  <c r="AY780"/>
  <c r="AJ780"/>
  <c r="AT780"/>
  <c r="AW780"/>
  <c r="AX780"/>
  <c r="AC781"/>
  <c r="AY781" s="1"/>
  <c r="AJ781"/>
  <c r="AT781" s="1"/>
  <c r="AW781"/>
  <c r="AX781"/>
  <c r="AC782"/>
  <c r="AY782"/>
  <c r="AJ782"/>
  <c r="AC783"/>
  <c r="AY783" s="1"/>
  <c r="AJ783"/>
  <c r="AT783"/>
  <c r="AX783" s="1"/>
  <c r="AZ783" s="1"/>
  <c r="AW783"/>
  <c r="AC784"/>
  <c r="AY784"/>
  <c r="AJ784"/>
  <c r="AT784"/>
  <c r="AW784"/>
  <c r="AX784"/>
  <c r="AC785"/>
  <c r="AY785" s="1"/>
  <c r="AZ785" s="1"/>
  <c r="AJ785"/>
  <c r="AT785" s="1"/>
  <c r="AW785"/>
  <c r="AX785"/>
  <c r="AC786"/>
  <c r="AY786"/>
  <c r="AJ786"/>
  <c r="AC787"/>
  <c r="AY787" s="1"/>
  <c r="AJ787"/>
  <c r="AC788"/>
  <c r="AY788" s="1"/>
  <c r="AJ788"/>
  <c r="AT788"/>
  <c r="AW788"/>
  <c r="AC789"/>
  <c r="AY789"/>
  <c r="AJ789"/>
  <c r="AC790"/>
  <c r="AY790"/>
  <c r="AJ790"/>
  <c r="AT790"/>
  <c r="AC791"/>
  <c r="AY791" s="1"/>
  <c r="AJ791"/>
  <c r="AT791"/>
  <c r="AC792"/>
  <c r="AY792"/>
  <c r="AJ792"/>
  <c r="AT792"/>
  <c r="AX792" s="1"/>
  <c r="AW792"/>
  <c r="AC793"/>
  <c r="AY793"/>
  <c r="AJ793"/>
  <c r="AT793" s="1"/>
  <c r="AW793"/>
  <c r="AC794"/>
  <c r="AY794"/>
  <c r="AJ794"/>
  <c r="AW794" s="1"/>
  <c r="AT794"/>
  <c r="AX794"/>
  <c r="AZ794" s="1"/>
  <c r="AC795"/>
  <c r="AY795" s="1"/>
  <c r="AJ795"/>
  <c r="AT795"/>
  <c r="AC796"/>
  <c r="AY796" s="1"/>
  <c r="AZ796" s="1"/>
  <c r="AJ796"/>
  <c r="AT796"/>
  <c r="AW796"/>
  <c r="AX796" s="1"/>
  <c r="AC797"/>
  <c r="AY797" s="1"/>
  <c r="AJ797"/>
  <c r="AT797" s="1"/>
  <c r="AW797"/>
  <c r="AX797" s="1"/>
  <c r="AC798"/>
  <c r="AY798"/>
  <c r="AJ798"/>
  <c r="AC799"/>
  <c r="AY799" s="1"/>
  <c r="AJ799"/>
  <c r="AT799"/>
  <c r="AW799"/>
  <c r="AC800"/>
  <c r="AY800"/>
  <c r="AJ800"/>
  <c r="AT800"/>
  <c r="AW800"/>
  <c r="AX800"/>
  <c r="AC801"/>
  <c r="AY801" s="1"/>
  <c r="AJ801"/>
  <c r="AT801" s="1"/>
  <c r="AW801"/>
  <c r="AX801"/>
  <c r="AC802"/>
  <c r="AY802"/>
  <c r="AJ802"/>
  <c r="AC803"/>
  <c r="AY803" s="1"/>
  <c r="AJ803"/>
  <c r="AC804"/>
  <c r="AY804" s="1"/>
  <c r="AJ804"/>
  <c r="AT804"/>
  <c r="AW804"/>
  <c r="AC805"/>
  <c r="AY805" s="1"/>
  <c r="AJ805"/>
  <c r="AC806"/>
  <c r="AY806"/>
  <c r="AJ806"/>
  <c r="AT806"/>
  <c r="AC807"/>
  <c r="AY807" s="1"/>
  <c r="AJ807"/>
  <c r="AT807"/>
  <c r="AC808"/>
  <c r="AY808"/>
  <c r="AJ808"/>
  <c r="AT808"/>
  <c r="AW808"/>
  <c r="AX808"/>
  <c r="AC809"/>
  <c r="AY809"/>
  <c r="AJ809"/>
  <c r="AT809" s="1"/>
  <c r="AW809"/>
  <c r="AC810"/>
  <c r="AY810"/>
  <c r="AJ810"/>
  <c r="AW810" s="1"/>
  <c r="AT810"/>
  <c r="AX810" s="1"/>
  <c r="AZ810" s="1"/>
  <c r="AC811"/>
  <c r="AY811" s="1"/>
  <c r="AJ811"/>
  <c r="AT811"/>
  <c r="AC812"/>
  <c r="AY812"/>
  <c r="AJ812"/>
  <c r="AT812"/>
  <c r="AW812"/>
  <c r="AX812"/>
  <c r="AC813"/>
  <c r="AY813" s="1"/>
  <c r="AZ813" s="1"/>
  <c r="AJ813"/>
  <c r="AT813" s="1"/>
  <c r="AW813"/>
  <c r="AX813"/>
  <c r="AC814"/>
  <c r="AY814"/>
  <c r="AJ814"/>
  <c r="AC815"/>
  <c r="AY815" s="1"/>
  <c r="AJ815"/>
  <c r="AT815"/>
  <c r="AW815"/>
  <c r="AC816"/>
  <c r="AY816"/>
  <c r="AJ816"/>
  <c r="AT816"/>
  <c r="AW816"/>
  <c r="AX816"/>
  <c r="AC817"/>
  <c r="AY817" s="1"/>
  <c r="AJ817"/>
  <c r="AT817" s="1"/>
  <c r="AW817"/>
  <c r="AX817" s="1"/>
  <c r="AC818"/>
  <c r="AY818"/>
  <c r="AJ818"/>
  <c r="AC819"/>
  <c r="AY819" s="1"/>
  <c r="AJ819"/>
  <c r="AC820"/>
  <c r="AY820" s="1"/>
  <c r="AJ820"/>
  <c r="AT820"/>
  <c r="AW820"/>
  <c r="AC821"/>
  <c r="AY821"/>
  <c r="AJ821"/>
  <c r="AC822"/>
  <c r="AY822"/>
  <c r="AJ822"/>
  <c r="AC823"/>
  <c r="AY823" s="1"/>
  <c r="AJ823"/>
  <c r="AC824"/>
  <c r="AY824"/>
  <c r="AJ824"/>
  <c r="AT824"/>
  <c r="AW824"/>
  <c r="AX824"/>
  <c r="AC825"/>
  <c r="AY825"/>
  <c r="AJ825"/>
  <c r="AT825" s="1"/>
  <c r="AW825"/>
  <c r="AC826"/>
  <c r="AY826"/>
  <c r="AJ826"/>
  <c r="AW826" s="1"/>
  <c r="AT826"/>
  <c r="AX826"/>
  <c r="AZ826" s="1"/>
  <c r="AC827"/>
  <c r="AY827" s="1"/>
  <c r="AJ827"/>
  <c r="AC828"/>
  <c r="AY828"/>
  <c r="AJ828"/>
  <c r="AT828"/>
  <c r="AW828"/>
  <c r="AX828"/>
  <c r="AC829"/>
  <c r="AY829" s="1"/>
  <c r="AZ829" s="1"/>
  <c r="AJ829"/>
  <c r="AT829" s="1"/>
  <c r="AW829"/>
  <c r="AX829"/>
  <c r="AC830"/>
  <c r="AY830"/>
  <c r="AJ830"/>
  <c r="AC831"/>
  <c r="AY831" s="1"/>
  <c r="AJ831"/>
  <c r="AT831"/>
  <c r="AW831"/>
  <c r="AC832"/>
  <c r="AY832"/>
  <c r="AJ832"/>
  <c r="AT832"/>
  <c r="AW832"/>
  <c r="AX832"/>
  <c r="AC833"/>
  <c r="AY833" s="1"/>
  <c r="AZ833" s="1"/>
  <c r="AJ833"/>
  <c r="AT833" s="1"/>
  <c r="AW833"/>
  <c r="AX833"/>
  <c r="AC834"/>
  <c r="AY834"/>
  <c r="AJ834"/>
  <c r="AC835"/>
  <c r="AY835" s="1"/>
  <c r="AJ835"/>
  <c r="AC836"/>
  <c r="AY836" s="1"/>
  <c r="AJ836"/>
  <c r="AT836"/>
  <c r="AW836"/>
  <c r="AC837"/>
  <c r="AY837"/>
  <c r="AJ837"/>
  <c r="AC838"/>
  <c r="AY838"/>
  <c r="AJ838"/>
  <c r="AT838"/>
  <c r="AC839"/>
  <c r="AY839" s="1"/>
  <c r="AJ839"/>
  <c r="AT839"/>
  <c r="AC840"/>
  <c r="AY840"/>
  <c r="AJ840"/>
  <c r="AT840"/>
  <c r="AX840" s="1"/>
  <c r="AW840"/>
  <c r="AC841"/>
  <c r="AY841"/>
  <c r="AJ841"/>
  <c r="AT841" s="1"/>
  <c r="AW841"/>
  <c r="AC842"/>
  <c r="AY842"/>
  <c r="AJ842"/>
  <c r="AW842" s="1"/>
  <c r="AT842"/>
  <c r="AX842"/>
  <c r="AZ842" s="1"/>
  <c r="AC843"/>
  <c r="AY843" s="1"/>
  <c r="AJ843"/>
  <c r="AT843"/>
  <c r="AC844"/>
  <c r="AY844"/>
  <c r="AJ844"/>
  <c r="AT844"/>
  <c r="AW844"/>
  <c r="AX844"/>
  <c r="AC845"/>
  <c r="AY845" s="1"/>
  <c r="AJ845"/>
  <c r="AT845" s="1"/>
  <c r="AW845"/>
  <c r="AX845"/>
  <c r="AC846"/>
  <c r="AY846"/>
  <c r="AJ846"/>
  <c r="AC847"/>
  <c r="AY847" s="1"/>
  <c r="AJ847"/>
  <c r="AT847"/>
  <c r="AX847" s="1"/>
  <c r="AZ847" s="1"/>
  <c r="AW847"/>
  <c r="AC848"/>
  <c r="AY848"/>
  <c r="AJ848"/>
  <c r="AT848"/>
  <c r="AW848"/>
  <c r="AX848"/>
  <c r="AC849"/>
  <c r="AY849" s="1"/>
  <c r="AZ849" s="1"/>
  <c r="AJ849"/>
  <c r="AT849" s="1"/>
  <c r="AW849"/>
  <c r="AX849"/>
  <c r="AC850"/>
  <c r="AY850"/>
  <c r="AJ850"/>
  <c r="AC851"/>
  <c r="AY851" s="1"/>
  <c r="AJ851"/>
  <c r="AC852"/>
  <c r="AY852" s="1"/>
  <c r="AJ852"/>
  <c r="AT852"/>
  <c r="AW852"/>
  <c r="AC853"/>
  <c r="AY853" s="1"/>
  <c r="AJ853"/>
  <c r="AC854"/>
  <c r="AY854"/>
  <c r="AJ854"/>
  <c r="AT854"/>
  <c r="AC855"/>
  <c r="AY855" s="1"/>
  <c r="AJ855"/>
  <c r="AT855"/>
  <c r="AC856"/>
  <c r="AY856"/>
  <c r="AJ856"/>
  <c r="AT856"/>
  <c r="AX856" s="1"/>
  <c r="AW856"/>
  <c r="AC857"/>
  <c r="AY857"/>
  <c r="AJ857"/>
  <c r="AT857" s="1"/>
  <c r="AW857"/>
  <c r="AC858"/>
  <c r="AY858"/>
  <c r="AJ858"/>
  <c r="AW858" s="1"/>
  <c r="AT858"/>
  <c r="AX858" s="1"/>
  <c r="AZ858" s="1"/>
  <c r="AC859"/>
  <c r="AY859" s="1"/>
  <c r="AJ859"/>
  <c r="AT859"/>
  <c r="AC860"/>
  <c r="AY860" s="1"/>
  <c r="AJ860"/>
  <c r="AT860"/>
  <c r="AW860"/>
  <c r="AX860" s="1"/>
  <c r="AC861"/>
  <c r="AY861" s="1"/>
  <c r="AJ861"/>
  <c r="AT861" s="1"/>
  <c r="AW861"/>
  <c r="AX861" s="1"/>
  <c r="AC862"/>
  <c r="AY862"/>
  <c r="AJ862"/>
  <c r="AC863"/>
  <c r="AY863" s="1"/>
  <c r="AJ863"/>
  <c r="AT863"/>
  <c r="AW863"/>
  <c r="AC864"/>
  <c r="AY864"/>
  <c r="AJ864"/>
  <c r="AT864"/>
  <c r="AW864"/>
  <c r="AX864"/>
  <c r="AC865"/>
  <c r="AY865" s="1"/>
  <c r="AJ865"/>
  <c r="AT865" s="1"/>
  <c r="AW865"/>
  <c r="AX865"/>
  <c r="AC866"/>
  <c r="AY866"/>
  <c r="AJ866"/>
  <c r="AC867"/>
  <c r="AY867" s="1"/>
  <c r="AJ867"/>
  <c r="AC868"/>
  <c r="AY868" s="1"/>
  <c r="AJ868"/>
  <c r="AT868"/>
  <c r="AW868"/>
  <c r="AC869"/>
  <c r="AY869" s="1"/>
  <c r="AJ869"/>
  <c r="AC870"/>
  <c r="AY870"/>
  <c r="AJ870"/>
  <c r="AC871"/>
  <c r="AY871" s="1"/>
  <c r="AJ871"/>
  <c r="AT871"/>
  <c r="AC872"/>
  <c r="AY872"/>
  <c r="AJ872"/>
  <c r="AT872"/>
  <c r="AW872"/>
  <c r="AX872"/>
  <c r="AC873"/>
  <c r="AY873"/>
  <c r="AJ873"/>
  <c r="AT873" s="1"/>
  <c r="AW873"/>
  <c r="AC874"/>
  <c r="AY874"/>
  <c r="AJ874"/>
  <c r="AW874" s="1"/>
  <c r="AT874"/>
  <c r="AX874" s="1"/>
  <c r="AZ874" s="1"/>
  <c r="AC875"/>
  <c r="AY875" s="1"/>
  <c r="AJ875"/>
  <c r="AT875"/>
  <c r="AC876"/>
  <c r="AY876"/>
  <c r="AJ876"/>
  <c r="AT876"/>
  <c r="AW876"/>
  <c r="AX876"/>
  <c r="AC877"/>
  <c r="AY877" s="1"/>
  <c r="AZ877" s="1"/>
  <c r="AJ877"/>
  <c r="AT877" s="1"/>
  <c r="AW877"/>
  <c r="AX877"/>
  <c r="AC878"/>
  <c r="AY878"/>
  <c r="AJ878"/>
  <c r="AC879"/>
  <c r="AY879" s="1"/>
  <c r="AJ879"/>
  <c r="AT879"/>
  <c r="AW879"/>
  <c r="AC880"/>
  <c r="AY880"/>
  <c r="AJ880"/>
  <c r="AT880"/>
  <c r="AW880"/>
  <c r="AX880"/>
  <c r="AC881"/>
  <c r="AY881" s="1"/>
  <c r="AJ881"/>
  <c r="AT881" s="1"/>
  <c r="AW881"/>
  <c r="AX881" s="1"/>
  <c r="AC882"/>
  <c r="AY882"/>
  <c r="AJ882"/>
  <c r="AC883"/>
  <c r="AY883" s="1"/>
  <c r="AJ883"/>
  <c r="AC884"/>
  <c r="AY884" s="1"/>
  <c r="AJ884"/>
  <c r="AT884"/>
  <c r="AW884"/>
  <c r="AC885"/>
  <c r="AY885"/>
  <c r="AJ885"/>
  <c r="AC886"/>
  <c r="AY886"/>
  <c r="AJ886"/>
  <c r="AC887"/>
  <c r="AY887" s="1"/>
  <c r="AJ887"/>
  <c r="AC888"/>
  <c r="AY888"/>
  <c r="AJ888"/>
  <c r="AT888"/>
  <c r="AW888"/>
  <c r="AX888"/>
  <c r="AC889"/>
  <c r="AY889"/>
  <c r="AJ889"/>
  <c r="AT889" s="1"/>
  <c r="AW889"/>
  <c r="AC890"/>
  <c r="AY890"/>
  <c r="AJ890"/>
  <c r="AW890" s="1"/>
  <c r="AT890"/>
  <c r="AX890"/>
  <c r="AZ890" s="1"/>
  <c r="AC891"/>
  <c r="AY891" s="1"/>
  <c r="AJ891"/>
  <c r="AC892"/>
  <c r="AY892"/>
  <c r="AJ892"/>
  <c r="AT892"/>
  <c r="AW892"/>
  <c r="AX892"/>
  <c r="AC893"/>
  <c r="AY893" s="1"/>
  <c r="AZ893" s="1"/>
  <c r="AJ893"/>
  <c r="AT893" s="1"/>
  <c r="AW893"/>
  <c r="AX893"/>
  <c r="AC894"/>
  <c r="AY894"/>
  <c r="AJ894"/>
  <c r="AC895"/>
  <c r="AY895" s="1"/>
  <c r="AJ895"/>
  <c r="AT895"/>
  <c r="AW895"/>
  <c r="AC896"/>
  <c r="AY896"/>
  <c r="AJ896"/>
  <c r="AT896"/>
  <c r="AW896"/>
  <c r="AX896"/>
  <c r="AC897"/>
  <c r="AY897" s="1"/>
  <c r="AJ897"/>
  <c r="AT897" s="1"/>
  <c r="AW897"/>
  <c r="AX897"/>
  <c r="AC898"/>
  <c r="AY898"/>
  <c r="AJ898"/>
  <c r="AC899"/>
  <c r="AY899" s="1"/>
  <c r="AJ899"/>
  <c r="AC900"/>
  <c r="AY900" s="1"/>
  <c r="AJ900"/>
  <c r="AT900"/>
  <c r="AW900"/>
  <c r="AC901"/>
  <c r="AY901"/>
  <c r="AJ901"/>
  <c r="AC902"/>
  <c r="AY902"/>
  <c r="AJ902"/>
  <c r="AT902"/>
  <c r="AC903"/>
  <c r="AY903" s="1"/>
  <c r="AJ903"/>
  <c r="AT903"/>
  <c r="AC904"/>
  <c r="AY904"/>
  <c r="AJ904"/>
  <c r="AT904"/>
  <c r="AX904" s="1"/>
  <c r="AW904"/>
  <c r="AC905"/>
  <c r="AY905"/>
  <c r="AJ905"/>
  <c r="AT905" s="1"/>
  <c r="AW905"/>
  <c r="AC906"/>
  <c r="AY906"/>
  <c r="AJ906"/>
  <c r="AW906" s="1"/>
  <c r="AT906"/>
  <c r="AX906"/>
  <c r="AZ906" s="1"/>
  <c r="AC907"/>
  <c r="AY907" s="1"/>
  <c r="AJ907"/>
  <c r="AT907"/>
  <c r="AC908"/>
  <c r="AY908" s="1"/>
  <c r="AZ908" s="1"/>
  <c r="AJ908"/>
  <c r="AT908"/>
  <c r="AW908"/>
  <c r="AX908" s="1"/>
  <c r="AC909"/>
  <c r="AY909" s="1"/>
  <c r="AJ909"/>
  <c r="AT909" s="1"/>
  <c r="AW909"/>
  <c r="AX909" s="1"/>
  <c r="AC910"/>
  <c r="AY910"/>
  <c r="AJ910"/>
  <c r="AC911"/>
  <c r="AY911" s="1"/>
  <c r="AJ911"/>
  <c r="AT911"/>
  <c r="AX911" s="1"/>
  <c r="AZ911" s="1"/>
  <c r="AW911"/>
  <c r="AC912"/>
  <c r="AY912"/>
  <c r="AJ912"/>
  <c r="AT912"/>
  <c r="AW912"/>
  <c r="AX912"/>
  <c r="AC913"/>
  <c r="AY913" s="1"/>
  <c r="AJ913"/>
  <c r="AT913" s="1"/>
  <c r="AW913"/>
  <c r="AX913" s="1"/>
  <c r="AC914"/>
  <c r="AY914"/>
  <c r="AJ914"/>
  <c r="AC915"/>
  <c r="AY915" s="1"/>
  <c r="AJ915"/>
  <c r="AC916"/>
  <c r="AY916" s="1"/>
  <c r="AJ916"/>
  <c r="AT916"/>
  <c r="AW916"/>
  <c r="AC917"/>
  <c r="AY917"/>
  <c r="AJ917"/>
  <c r="AC918"/>
  <c r="AY918"/>
  <c r="AJ918"/>
  <c r="AT918" s="1"/>
  <c r="AC919"/>
  <c r="AY919" s="1"/>
  <c r="AJ919"/>
  <c r="AT919" s="1"/>
  <c r="AC920"/>
  <c r="AY920"/>
  <c r="AJ920"/>
  <c r="AT920"/>
  <c r="AW920"/>
  <c r="AX920"/>
  <c r="AC921"/>
  <c r="AY921"/>
  <c r="AJ921"/>
  <c r="AT921" s="1"/>
  <c r="AW921"/>
  <c r="AC922"/>
  <c r="AY922"/>
  <c r="AJ922"/>
  <c r="AW922" s="1"/>
  <c r="AT922"/>
  <c r="AX922"/>
  <c r="AZ922" s="1"/>
  <c r="AC923"/>
  <c r="AY923" s="1"/>
  <c r="AJ923"/>
  <c r="AT923" s="1"/>
  <c r="AC924"/>
  <c r="AY924" s="1"/>
  <c r="AZ924" s="1"/>
  <c r="AJ924"/>
  <c r="AT924"/>
  <c r="AW924"/>
  <c r="AX924" s="1"/>
  <c r="AC925"/>
  <c r="AY925" s="1"/>
  <c r="AJ925"/>
  <c r="AT925" s="1"/>
  <c r="AW925"/>
  <c r="AX925" s="1"/>
  <c r="AC926"/>
  <c r="AY926"/>
  <c r="AJ926"/>
  <c r="AC927"/>
  <c r="AY927" s="1"/>
  <c r="AJ927"/>
  <c r="AT927"/>
  <c r="AW927"/>
  <c r="AC928"/>
  <c r="AY928"/>
  <c r="AJ928"/>
  <c r="AT928"/>
  <c r="AW928"/>
  <c r="AX928"/>
  <c r="AC929"/>
  <c r="AY929" s="1"/>
  <c r="AJ929"/>
  <c r="AT929" s="1"/>
  <c r="AW929"/>
  <c r="AX929"/>
  <c r="AC930"/>
  <c r="AY930"/>
  <c r="AJ930"/>
  <c r="AC931"/>
  <c r="AY931" s="1"/>
  <c r="AJ931"/>
  <c r="AC932"/>
  <c r="AY932" s="1"/>
  <c r="AJ932"/>
  <c r="AT932"/>
  <c r="AW932"/>
  <c r="AC933"/>
  <c r="AY933" s="1"/>
  <c r="AJ933"/>
  <c r="AC934"/>
  <c r="AY934"/>
  <c r="AJ934"/>
  <c r="AT934" s="1"/>
  <c r="AC935"/>
  <c r="AY935" s="1"/>
  <c r="AJ935"/>
  <c r="AT935"/>
  <c r="AC936"/>
  <c r="AY936"/>
  <c r="AJ936"/>
  <c r="AT936"/>
  <c r="AW936"/>
  <c r="AX936"/>
  <c r="AC937"/>
  <c r="AY937"/>
  <c r="AJ937"/>
  <c r="AT937" s="1"/>
  <c r="AW937"/>
  <c r="AC938"/>
  <c r="AY938"/>
  <c r="AJ938"/>
  <c r="AW938" s="1"/>
  <c r="AT938"/>
  <c r="AX938" s="1"/>
  <c r="AZ938" s="1"/>
  <c r="AC939"/>
  <c r="AY939" s="1"/>
  <c r="AJ939"/>
  <c r="AT939"/>
  <c r="AC940"/>
  <c r="AY940"/>
  <c r="AJ940"/>
  <c r="AT940"/>
  <c r="AW940"/>
  <c r="AX940"/>
  <c r="AC941"/>
  <c r="AY941" s="1"/>
  <c r="AJ941"/>
  <c r="AT941" s="1"/>
  <c r="AW941"/>
  <c r="AX941"/>
  <c r="AC942"/>
  <c r="AY942"/>
  <c r="AJ942"/>
  <c r="AC943"/>
  <c r="AY943" s="1"/>
  <c r="AJ943"/>
  <c r="AT943"/>
  <c r="AX943" s="1"/>
  <c r="AZ943" s="1"/>
  <c r="AW943"/>
  <c r="AC944"/>
  <c r="AY944"/>
  <c r="AJ944"/>
  <c r="AT944"/>
  <c r="AW944"/>
  <c r="AX944"/>
  <c r="AC945"/>
  <c r="AY945" s="1"/>
  <c r="AZ945" s="1"/>
  <c r="AJ945"/>
  <c r="AT945" s="1"/>
  <c r="AW945"/>
  <c r="AX945" s="1"/>
  <c r="AC946"/>
  <c r="AY946"/>
  <c r="AJ946"/>
  <c r="AC947"/>
  <c r="AY947" s="1"/>
  <c r="AJ947"/>
  <c r="AC948"/>
  <c r="AY948" s="1"/>
  <c r="AJ948"/>
  <c r="AT948"/>
  <c r="AW948"/>
  <c r="AC949"/>
  <c r="AY949"/>
  <c r="AJ949"/>
  <c r="AC950"/>
  <c r="AY950"/>
  <c r="AJ950"/>
  <c r="AC951"/>
  <c r="AY951" s="1"/>
  <c r="AJ951"/>
  <c r="AC952"/>
  <c r="AY952"/>
  <c r="AJ952"/>
  <c r="AT952"/>
  <c r="AW952"/>
  <c r="AX952"/>
  <c r="AC953"/>
  <c r="AY953"/>
  <c r="AJ953"/>
  <c r="AT953" s="1"/>
  <c r="AW953"/>
  <c r="AC954"/>
  <c r="AY954"/>
  <c r="AJ954"/>
  <c r="AW954" s="1"/>
  <c r="AT954"/>
  <c r="AX954"/>
  <c r="AZ954" s="1"/>
  <c r="AC955"/>
  <c r="AY955" s="1"/>
  <c r="AJ955"/>
  <c r="AC956"/>
  <c r="AY956"/>
  <c r="AJ956"/>
  <c r="AT956"/>
  <c r="AW956"/>
  <c r="AX956"/>
  <c r="AC957"/>
  <c r="AY957" s="1"/>
  <c r="AJ957"/>
  <c r="AT957" s="1"/>
  <c r="AW957"/>
  <c r="AX957"/>
  <c r="AC958"/>
  <c r="AY958"/>
  <c r="AJ958"/>
  <c r="AC959"/>
  <c r="AY959" s="1"/>
  <c r="AJ959"/>
  <c r="AT959"/>
  <c r="AX959" s="1"/>
  <c r="AZ959" s="1"/>
  <c r="AW959"/>
  <c r="AC960"/>
  <c r="AY960"/>
  <c r="AJ960"/>
  <c r="AT960"/>
  <c r="AW960"/>
  <c r="AX960"/>
  <c r="AC961"/>
  <c r="AY961" s="1"/>
  <c r="AZ961" s="1"/>
  <c r="AJ961"/>
  <c r="AT961" s="1"/>
  <c r="AW961"/>
  <c r="AX961"/>
  <c r="AC962"/>
  <c r="AY962"/>
  <c r="AJ962"/>
  <c r="AC963"/>
  <c r="AY963" s="1"/>
  <c r="AJ963"/>
  <c r="AC964"/>
  <c r="AY964" s="1"/>
  <c r="AJ964"/>
  <c r="AT964"/>
  <c r="AW964"/>
  <c r="AC965"/>
  <c r="AY965" s="1"/>
  <c r="AJ965"/>
  <c r="AC966"/>
  <c r="AY966"/>
  <c r="AJ966"/>
  <c r="AT966"/>
  <c r="AC967"/>
  <c r="AY967" s="1"/>
  <c r="AJ967"/>
  <c r="AT967"/>
  <c r="AC968"/>
  <c r="AY968"/>
  <c r="AJ968"/>
  <c r="AT968"/>
  <c r="AX968" s="1"/>
  <c r="AW968"/>
  <c r="AC969"/>
  <c r="AY969"/>
  <c r="AJ969"/>
  <c r="AT969" s="1"/>
  <c r="AW969"/>
  <c r="AC970"/>
  <c r="AY970"/>
  <c r="AJ970"/>
  <c r="AW970" s="1"/>
  <c r="AT970"/>
  <c r="AX970" s="1"/>
  <c r="AZ970" s="1"/>
  <c r="AC971"/>
  <c r="AY971" s="1"/>
  <c r="AJ971"/>
  <c r="AT971"/>
  <c r="AC972"/>
  <c r="AY972"/>
  <c r="AJ972"/>
  <c r="AT972"/>
  <c r="AW972"/>
  <c r="AX972"/>
  <c r="AC973"/>
  <c r="AY973" s="1"/>
  <c r="AJ973"/>
  <c r="AT973" s="1"/>
  <c r="AW973"/>
  <c r="AX973"/>
  <c r="AC974"/>
  <c r="AY974"/>
  <c r="AJ974"/>
  <c r="AC975"/>
  <c r="AY975" s="1"/>
  <c r="AJ975"/>
  <c r="AT975"/>
  <c r="AX975" s="1"/>
  <c r="AZ975" s="1"/>
  <c r="AW975"/>
  <c r="AC976"/>
  <c r="AY976"/>
  <c r="AJ976"/>
  <c r="AT976"/>
  <c r="AW976"/>
  <c r="AX976"/>
  <c r="AC977"/>
  <c r="AY977" s="1"/>
  <c r="AJ977"/>
  <c r="AT977" s="1"/>
  <c r="AW977"/>
  <c r="AX977"/>
  <c r="AC978"/>
  <c r="AY978"/>
  <c r="AJ978"/>
  <c r="AC979"/>
  <c r="AY979" s="1"/>
  <c r="AJ979"/>
  <c r="AC980"/>
  <c r="AY980" s="1"/>
  <c r="AJ980"/>
  <c r="AT980"/>
  <c r="AW980"/>
  <c r="AC981"/>
  <c r="AY981" s="1"/>
  <c r="AJ981"/>
  <c r="AC982"/>
  <c r="AY982"/>
  <c r="AJ982"/>
  <c r="AT982"/>
  <c r="AC983"/>
  <c r="AY983" s="1"/>
  <c r="AJ983"/>
  <c r="AT983"/>
  <c r="AC984"/>
  <c r="AY984"/>
  <c r="AJ984"/>
  <c r="AT984"/>
  <c r="AX984" s="1"/>
  <c r="AW984"/>
  <c r="AC985"/>
  <c r="AY985"/>
  <c r="AJ985"/>
  <c r="AT985" s="1"/>
  <c r="AW985"/>
  <c r="AC986"/>
  <c r="AY986"/>
  <c r="AJ986"/>
  <c r="AW986" s="1"/>
  <c r="AT986"/>
  <c r="AX986" s="1"/>
  <c r="AZ986" s="1"/>
  <c r="AC987"/>
  <c r="AY987" s="1"/>
  <c r="AJ987"/>
  <c r="AT987"/>
  <c r="AC988"/>
  <c r="AY988" s="1"/>
  <c r="AJ988"/>
  <c r="AT988"/>
  <c r="AW988"/>
  <c r="AX988" s="1"/>
  <c r="AC989"/>
  <c r="AY989" s="1"/>
  <c r="AZ989" s="1"/>
  <c r="AJ989"/>
  <c r="AT989" s="1"/>
  <c r="AW989"/>
  <c r="AX989" s="1"/>
  <c r="AC990"/>
  <c r="AY990"/>
  <c r="AJ990"/>
  <c r="AC991"/>
  <c r="AY991" s="1"/>
  <c r="AJ991"/>
  <c r="AT991"/>
  <c r="AW991"/>
  <c r="AC992"/>
  <c r="AY992"/>
  <c r="AJ992"/>
  <c r="AT992"/>
  <c r="AW992"/>
  <c r="AX992"/>
  <c r="AC993"/>
  <c r="AY993" s="1"/>
  <c r="AJ993"/>
  <c r="AT993" s="1"/>
  <c r="AW993"/>
  <c r="AX993" s="1"/>
  <c r="AC994"/>
  <c r="AY994"/>
  <c r="AJ994"/>
  <c r="AC995"/>
  <c r="AY995" s="1"/>
  <c r="AJ995"/>
  <c r="AC996"/>
  <c r="AY996" s="1"/>
  <c r="AJ996"/>
  <c r="AT996"/>
  <c r="AW996"/>
  <c r="AC997"/>
  <c r="AY997" s="1"/>
  <c r="AJ997"/>
  <c r="AC998"/>
  <c r="AY998"/>
  <c r="AJ998"/>
  <c r="AT998"/>
  <c r="AC999"/>
  <c r="AY999" s="1"/>
  <c r="AJ999"/>
  <c r="AT999" s="1"/>
  <c r="AC1000"/>
  <c r="AY1000"/>
  <c r="AJ1000"/>
  <c r="AT1000"/>
  <c r="AW1000"/>
  <c r="AX1000"/>
  <c r="AC1001"/>
  <c r="AY1001"/>
  <c r="AJ1001"/>
  <c r="AT1001" s="1"/>
  <c r="AW1001"/>
  <c r="AC1002"/>
  <c r="AY1002"/>
  <c r="AJ1002"/>
  <c r="AW1002" s="1"/>
  <c r="AT1002"/>
  <c r="AX1002" s="1"/>
  <c r="AZ1002" s="1"/>
  <c r="AC1003"/>
  <c r="AY1003" s="1"/>
  <c r="AJ1003"/>
  <c r="AC1004"/>
  <c r="AY1004"/>
  <c r="AJ1004"/>
  <c r="AT1004"/>
  <c r="AW1004"/>
  <c r="AX1004"/>
  <c r="AC1005"/>
  <c r="AY1005" s="1"/>
  <c r="AZ1005" s="1"/>
  <c r="AJ1005"/>
  <c r="AT1005" s="1"/>
  <c r="AW1005"/>
  <c r="AX1005"/>
  <c r="AC1006"/>
  <c r="AY1006"/>
  <c r="AJ1006"/>
  <c r="AC1007"/>
  <c r="AY1007" s="1"/>
  <c r="AJ1007"/>
  <c r="AT1007"/>
  <c r="AW1007"/>
  <c r="AC1008"/>
  <c r="AY1008"/>
  <c r="AJ1008"/>
  <c r="AT1008"/>
  <c r="AW1008"/>
  <c r="AX1008"/>
  <c r="AC1009"/>
  <c r="AY1009" s="1"/>
  <c r="AJ1009"/>
  <c r="AT1009" s="1"/>
  <c r="AW1009"/>
  <c r="AX1009" s="1"/>
  <c r="AC1010"/>
  <c r="AY1010"/>
  <c r="AJ1010"/>
  <c r="AC1011"/>
  <c r="AY1011" s="1"/>
  <c r="AJ1011"/>
  <c r="AC1012"/>
  <c r="AY1012" s="1"/>
  <c r="AJ1012"/>
  <c r="AT1012"/>
  <c r="AW1012"/>
  <c r="AC1013"/>
  <c r="AY1013"/>
  <c r="AJ1013"/>
  <c r="AC1014"/>
  <c r="AY1014"/>
  <c r="AJ1014"/>
  <c r="AC1015"/>
  <c r="AY1015" s="1"/>
  <c r="AJ1015"/>
  <c r="AC1016"/>
  <c r="AY1016"/>
  <c r="AJ1016"/>
  <c r="AT1016"/>
  <c r="AX1016" s="1"/>
  <c r="AW1016"/>
  <c r="AC1017"/>
  <c r="AY1017"/>
  <c r="AJ1017"/>
  <c r="AT1017" s="1"/>
  <c r="AW1017"/>
  <c r="AC1018"/>
  <c r="AY1018"/>
  <c r="AJ1018"/>
  <c r="AW1018" s="1"/>
  <c r="AT1018"/>
  <c r="AX1018"/>
  <c r="AZ1018" s="1"/>
  <c r="AC1019"/>
  <c r="AY1019" s="1"/>
  <c r="AJ1019"/>
  <c r="AC1020"/>
  <c r="AY1020" s="1"/>
  <c r="AZ1020" s="1"/>
  <c r="AJ1020"/>
  <c r="AT1020"/>
  <c r="AW1020"/>
  <c r="AX1020" s="1"/>
  <c r="AC1021"/>
  <c r="AY1021" s="1"/>
  <c r="AJ1021"/>
  <c r="AT1021" s="1"/>
  <c r="AW1021"/>
  <c r="AX1021" s="1"/>
  <c r="AC1022"/>
  <c r="AY1022"/>
  <c r="AJ1022"/>
  <c r="AC1023"/>
  <c r="AY1023" s="1"/>
  <c r="AJ1023"/>
  <c r="AT1023"/>
  <c r="AW1023"/>
  <c r="AC1024"/>
  <c r="AY1024"/>
  <c r="AJ1024"/>
  <c r="AT1024"/>
  <c r="AW1024"/>
  <c r="AX1024"/>
  <c r="AC1025"/>
  <c r="AY1025" s="1"/>
  <c r="AJ1025"/>
  <c r="AT1025" s="1"/>
  <c r="AW1025"/>
  <c r="AX1025"/>
  <c r="AC1026"/>
  <c r="AY1026"/>
  <c r="AJ1026"/>
  <c r="AC1027"/>
  <c r="AY1027" s="1"/>
  <c r="AJ1027"/>
  <c r="AC1028"/>
  <c r="AY1028" s="1"/>
  <c r="AJ1028"/>
  <c r="AT1028"/>
  <c r="AW1028"/>
  <c r="AC1029"/>
  <c r="AY1029"/>
  <c r="AJ1029"/>
  <c r="AC1030"/>
  <c r="AY1030"/>
  <c r="AJ1030"/>
  <c r="AT1030" s="1"/>
  <c r="AC1031"/>
  <c r="AY1031" s="1"/>
  <c r="AJ1031"/>
  <c r="AT1031" s="1"/>
  <c r="AC1032"/>
  <c r="AY1032"/>
  <c r="AJ1032"/>
  <c r="AT1032"/>
  <c r="AW1032"/>
  <c r="AX1032"/>
  <c r="AC1033"/>
  <c r="AY1033"/>
  <c r="AJ1033"/>
  <c r="AT1033" s="1"/>
  <c r="AW1033"/>
  <c r="AC1034"/>
  <c r="AY1034"/>
  <c r="AJ1034"/>
  <c r="AW1034" s="1"/>
  <c r="AT1034"/>
  <c r="AX1034"/>
  <c r="AZ1034" s="1"/>
  <c r="AC1035"/>
  <c r="AY1035" s="1"/>
  <c r="AJ1035"/>
  <c r="AT1035" s="1"/>
  <c r="AC1036"/>
  <c r="AY1036" s="1"/>
  <c r="AZ1036" s="1"/>
  <c r="AJ1036"/>
  <c r="AT1036"/>
  <c r="AW1036"/>
  <c r="AX1036" s="1"/>
  <c r="AC1037"/>
  <c r="AY1037" s="1"/>
  <c r="AJ1037"/>
  <c r="AT1037" s="1"/>
  <c r="AW1037"/>
  <c r="AX1037" s="1"/>
  <c r="AC1038"/>
  <c r="AY1038"/>
  <c r="AJ1038"/>
  <c r="AC1039"/>
  <c r="AY1039" s="1"/>
  <c r="AJ1039"/>
  <c r="AT1039"/>
  <c r="AW1039"/>
  <c r="AC1040"/>
  <c r="AY1040"/>
  <c r="AJ1040"/>
  <c r="AT1040"/>
  <c r="AW1040"/>
  <c r="AX1040"/>
  <c r="AC1041"/>
  <c r="AY1041" s="1"/>
  <c r="AJ1041"/>
  <c r="AT1041" s="1"/>
  <c r="AW1041"/>
  <c r="AX1041"/>
  <c r="AC1042"/>
  <c r="AY1042"/>
  <c r="AJ1042"/>
  <c r="AC1043"/>
  <c r="AY1043" s="1"/>
  <c r="AJ1043"/>
  <c r="AC1044"/>
  <c r="AY1044" s="1"/>
  <c r="AJ1044"/>
  <c r="AT1044"/>
  <c r="AW1044"/>
  <c r="AC1045"/>
  <c r="AY1045" s="1"/>
  <c r="AJ1045"/>
  <c r="AC1046"/>
  <c r="AY1046"/>
  <c r="AJ1046"/>
  <c r="AT1046"/>
  <c r="AC1047"/>
  <c r="AY1047" s="1"/>
  <c r="AJ1047"/>
  <c r="AT1047"/>
  <c r="AC1048"/>
  <c r="AY1048"/>
  <c r="AJ1048"/>
  <c r="AT1048"/>
  <c r="AX1048" s="1"/>
  <c r="AW1048"/>
  <c r="AC1049"/>
  <c r="AY1049"/>
  <c r="AJ1049"/>
  <c r="AT1049" s="1"/>
  <c r="AW1049"/>
  <c r="AC1050"/>
  <c r="AY1050"/>
  <c r="AJ1050"/>
  <c r="AW1050" s="1"/>
  <c r="AT1050"/>
  <c r="AX1050" s="1"/>
  <c r="AZ1050" s="1"/>
  <c r="AC1051"/>
  <c r="AY1051" s="1"/>
  <c r="AJ1051"/>
  <c r="AT1051"/>
  <c r="AC1052"/>
  <c r="AY1052"/>
  <c r="AJ1052"/>
  <c r="AT1052"/>
  <c r="AW1052"/>
  <c r="AX1052"/>
  <c r="AC1053"/>
  <c r="AY1053" s="1"/>
  <c r="AJ1053"/>
  <c r="AT1053" s="1"/>
  <c r="AW1053"/>
  <c r="AX1053"/>
  <c r="AC1054"/>
  <c r="AY1054"/>
  <c r="AJ1054"/>
  <c r="AC1055"/>
  <c r="AY1055" s="1"/>
  <c r="AJ1055"/>
  <c r="AT1055"/>
  <c r="AX1055" s="1"/>
  <c r="AZ1055" s="1"/>
  <c r="AW1055"/>
  <c r="AC1056"/>
  <c r="AY1056"/>
  <c r="AJ1056"/>
  <c r="AT1056"/>
  <c r="AW1056"/>
  <c r="AX1056"/>
  <c r="AC1057"/>
  <c r="AY1057" s="1"/>
  <c r="AJ1057"/>
  <c r="AT1057" s="1"/>
  <c r="AW1057"/>
  <c r="AX1057" s="1"/>
  <c r="AC1058"/>
  <c r="AY1058"/>
  <c r="AJ1058"/>
  <c r="AC1059"/>
  <c r="AY1059" s="1"/>
  <c r="AJ1059"/>
  <c r="AC1060"/>
  <c r="AY1060" s="1"/>
  <c r="AJ1060"/>
  <c r="AT1060"/>
  <c r="AW1060"/>
  <c r="AC1061"/>
  <c r="AY1061"/>
  <c r="AJ1061"/>
  <c r="AC1062"/>
  <c r="AY1062"/>
  <c r="AJ1062"/>
  <c r="AC1063"/>
  <c r="AY1063" s="1"/>
  <c r="AJ1063"/>
  <c r="AC1064"/>
  <c r="AY1064"/>
  <c r="AJ1064"/>
  <c r="AT1064"/>
  <c r="AX1064" s="1"/>
  <c r="AW1064"/>
  <c r="AC1065"/>
  <c r="AY1065"/>
  <c r="AJ1065"/>
  <c r="AT1065" s="1"/>
  <c r="AW1065"/>
  <c r="AC1066"/>
  <c r="AY1066"/>
  <c r="AJ1066"/>
  <c r="AW1066" s="1"/>
  <c r="AT1066"/>
  <c r="AX1066"/>
  <c r="AZ1066" s="1"/>
  <c r="AC1067"/>
  <c r="AY1067" s="1"/>
  <c r="AJ1067"/>
  <c r="AC1068"/>
  <c r="AY1068" s="1"/>
  <c r="AZ1068" s="1"/>
  <c r="AJ1068"/>
  <c r="AT1068"/>
  <c r="AW1068"/>
  <c r="AX1068" s="1"/>
  <c r="AY1069"/>
  <c r="AJ1069"/>
  <c r="AW1069" s="1"/>
  <c r="AT1069"/>
  <c r="AX1069" s="1"/>
  <c r="AZ1069" s="1"/>
  <c r="AJ1070"/>
  <c r="AT1070"/>
  <c r="AX1070" s="1"/>
  <c r="AW1070"/>
  <c r="AY1071"/>
  <c r="AZ1071" s="1"/>
  <c r="AJ1071"/>
  <c r="AW1071" s="1"/>
  <c r="AT1071"/>
  <c r="AX1071" s="1"/>
  <c r="AJ1072"/>
  <c r="AT1072"/>
  <c r="AW1072"/>
  <c r="AX1072"/>
  <c r="AJ1073"/>
  <c r="AW1073" s="1"/>
  <c r="AT1073"/>
  <c r="AX1073" s="1"/>
  <c r="AJ1074"/>
  <c r="AT1074"/>
  <c r="AW1074"/>
  <c r="AJ1075"/>
  <c r="AT1075"/>
  <c r="AJ1076"/>
  <c r="AT1076"/>
  <c r="AW1076"/>
  <c r="AX1076" s="1"/>
  <c r="AY1077"/>
  <c r="AJ1077"/>
  <c r="AW1077" s="1"/>
  <c r="AT1077"/>
  <c r="AX1077" s="1"/>
  <c r="AZ1077"/>
  <c r="AJ1078"/>
  <c r="AT1078"/>
  <c r="AX1078" s="1"/>
  <c r="AW1078"/>
  <c r="AY1079"/>
  <c r="AJ1079"/>
  <c r="AT1079"/>
  <c r="AJ1080"/>
  <c r="AT1080"/>
  <c r="AW1080"/>
  <c r="AX1080"/>
  <c r="AY1081"/>
  <c r="AJ1081"/>
  <c r="AW1081" s="1"/>
  <c r="AT1081"/>
  <c r="AX1081"/>
  <c r="AZ1081"/>
  <c r="AJ1082"/>
  <c r="AT1082"/>
  <c r="AW1082"/>
  <c r="AY1083"/>
  <c r="AJ1083"/>
  <c r="AJ1084"/>
  <c r="AT1084"/>
  <c r="AW1084"/>
  <c r="AX1084" s="1"/>
  <c r="AY1085"/>
  <c r="AJ1085"/>
  <c r="AW1085" s="1"/>
  <c r="AT1085"/>
  <c r="AX1085" s="1"/>
  <c r="AZ1085" s="1"/>
  <c r="AJ1086"/>
  <c r="AT1086"/>
  <c r="AX1086" s="1"/>
  <c r="AW1086"/>
  <c r="AY1087"/>
  <c r="AZ1087" s="1"/>
  <c r="AJ1087"/>
  <c r="AW1087" s="1"/>
  <c r="AT1087"/>
  <c r="AX1087" s="1"/>
  <c r="AJ1088"/>
  <c r="AT1088"/>
  <c r="AW1088"/>
  <c r="AX1088"/>
  <c r="AJ1089"/>
  <c r="AW1089" s="1"/>
  <c r="AT1089"/>
  <c r="AX1089" s="1"/>
  <c r="AJ1090"/>
  <c r="AT1090"/>
  <c r="AW1090"/>
  <c r="AW1093"/>
  <c r="AW1097"/>
  <c r="AX1097" s="1"/>
  <c r="AY1099"/>
  <c r="AY1103"/>
  <c r="AW1105"/>
  <c r="AY1107"/>
  <c r="AW1113"/>
  <c r="AY1119"/>
  <c r="AW1121"/>
  <c r="AY1123"/>
  <c r="AW1125"/>
  <c r="AX1125"/>
  <c r="AY1131"/>
  <c r="AW1137"/>
  <c r="AY1139"/>
  <c r="AW1141"/>
  <c r="AX1141"/>
  <c r="AW1145"/>
  <c r="AX1145"/>
  <c r="AY1147"/>
  <c r="AY1151"/>
  <c r="AW1157"/>
  <c r="AW1161"/>
  <c r="AX1161"/>
  <c r="AY1163"/>
  <c r="AY1167"/>
  <c r="AW1169"/>
  <c r="AY1171"/>
  <c r="AW1177"/>
  <c r="AY1183"/>
  <c r="AW1185"/>
  <c r="AY1187"/>
  <c r="AW1189"/>
  <c r="AX1189" s="1"/>
  <c r="AY1195"/>
  <c r="AO100"/>
  <c r="AQ10" i="19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N100" i="4"/>
  <c r="AP100" s="1"/>
  <c r="AM51"/>
  <c r="AN51"/>
  <c r="AP51" s="1"/>
  <c r="AO63"/>
  <c r="AM63"/>
  <c r="AN63"/>
  <c r="AO69"/>
  <c r="AM69"/>
  <c r="AN69"/>
  <c r="AP69"/>
  <c r="AQ69" s="1"/>
  <c r="AO2"/>
  <c r="AQ2" s="1"/>
  <c r="AO3"/>
  <c r="AQ3" s="1"/>
  <c r="AO4"/>
  <c r="AQ4" s="1"/>
  <c r="AO5"/>
  <c r="AQ5"/>
  <c r="AH2"/>
  <c r="AI2" s="1"/>
  <c r="AH3"/>
  <c r="AI3" s="1"/>
  <c r="AH4"/>
  <c r="AI4" s="1"/>
  <c r="AH5"/>
  <c r="AI5" s="1"/>
  <c r="AH6"/>
  <c r="AI6" s="1"/>
  <c r="AH7"/>
  <c r="AI7" s="1"/>
  <c r="AH8"/>
  <c r="AI8" s="1"/>
  <c r="AH9"/>
  <c r="AI9"/>
  <c r="AH10"/>
  <c r="AI10" s="1"/>
  <c r="AH11"/>
  <c r="AI11" s="1"/>
  <c r="AH12"/>
  <c r="AI12" s="1"/>
  <c r="AH13"/>
  <c r="AI13" s="1"/>
  <c r="AH14"/>
  <c r="AI14" s="1"/>
  <c r="AH15"/>
  <c r="AI15" s="1"/>
  <c r="AH16"/>
  <c r="AI16" s="1"/>
  <c r="AH18"/>
  <c r="AI18"/>
  <c r="AH19"/>
  <c r="AI19" s="1"/>
  <c r="AH20"/>
  <c r="AI20" s="1"/>
  <c r="AH21"/>
  <c r="AI21" s="1"/>
  <c r="AH22"/>
  <c r="AI22" s="1"/>
  <c r="AH23"/>
  <c r="AI23" s="1"/>
  <c r="AH24"/>
  <c r="AI24"/>
  <c r="AH25"/>
  <c r="AI25" s="1"/>
  <c r="AH26"/>
  <c r="AI26"/>
  <c r="AH27"/>
  <c r="AI27" s="1"/>
  <c r="AH28"/>
  <c r="AI28" s="1"/>
  <c r="AH29"/>
  <c r="AI29" s="1"/>
  <c r="AH30"/>
  <c r="AI30"/>
  <c r="AH31"/>
  <c r="AI31" s="1"/>
  <c r="AH32"/>
  <c r="AI32" s="1"/>
  <c r="AH33"/>
  <c r="AI33" s="1"/>
  <c r="AH34"/>
  <c r="AI34"/>
  <c r="AH35"/>
  <c r="AI35" s="1"/>
  <c r="AH36"/>
  <c r="AI36" s="1"/>
  <c r="AH37"/>
  <c r="AI37" s="1"/>
  <c r="AH38"/>
  <c r="AI38" s="1"/>
  <c r="AH39"/>
  <c r="AI39" s="1"/>
  <c r="AH40"/>
  <c r="AI40" s="1"/>
  <c r="AH41"/>
  <c r="AI41" s="1"/>
  <c r="AH42"/>
  <c r="AI42"/>
  <c r="AH43"/>
  <c r="AI43" s="1"/>
  <c r="AH44"/>
  <c r="AI44" s="1"/>
  <c r="AH45"/>
  <c r="AI45" s="1"/>
  <c r="AH46"/>
  <c r="AI46" s="1"/>
  <c r="AH47"/>
  <c r="AI47" s="1"/>
  <c r="AH48"/>
  <c r="AI48" s="1"/>
  <c r="AH49"/>
  <c r="AI49" s="1"/>
  <c r="AH54"/>
  <c r="AI54"/>
  <c r="AH55"/>
  <c r="AI55" s="1"/>
  <c r="AH56"/>
  <c r="AI56" s="1"/>
  <c r="AH64"/>
  <c r="AI64" s="1"/>
  <c r="AH66"/>
  <c r="AI66" s="1"/>
  <c r="AH70"/>
  <c r="AI70" s="1"/>
  <c r="AH78"/>
  <c r="AI78"/>
  <c r="AH79"/>
  <c r="AI79" s="1"/>
  <c r="AH80"/>
  <c r="AI80"/>
  <c r="AH81"/>
  <c r="AI81" s="1"/>
  <c r="AH82"/>
  <c r="AI82" s="1"/>
  <c r="AH83"/>
  <c r="AI83" s="1"/>
  <c r="AH84"/>
  <c r="AI84"/>
  <c r="AH85"/>
  <c r="AI85" s="1"/>
  <c r="AH86"/>
  <c r="AI86" s="1"/>
  <c r="AH87"/>
  <c r="AI87" s="1"/>
  <c r="AH88"/>
  <c r="AI88"/>
  <c r="AH89"/>
  <c r="AI89" s="1"/>
  <c r="AH90"/>
  <c r="AI90" s="1"/>
  <c r="AH91"/>
  <c r="AI91" s="1"/>
  <c r="AH92"/>
  <c r="AI92" s="1"/>
  <c r="AH93"/>
  <c r="AI93" s="1"/>
  <c r="AH94"/>
  <c r="AI94" s="1"/>
  <c r="AH95"/>
  <c r="AI95" s="1"/>
  <c r="AH96"/>
  <c r="AI96"/>
  <c r="AH97"/>
  <c r="AI97" s="1"/>
  <c r="AH114"/>
  <c r="AI114" s="1"/>
  <c r="AH115"/>
  <c r="AI115" s="1"/>
  <c r="AH116"/>
  <c r="AI116" s="1"/>
  <c r="AH117"/>
  <c r="AI117" s="1"/>
  <c r="AH118"/>
  <c r="AI118" s="1"/>
  <c r="AH119"/>
  <c r="AI119" s="1"/>
  <c r="AH120"/>
  <c r="AI120"/>
  <c r="AH121"/>
  <c r="AI121" s="1"/>
  <c r="AH122"/>
  <c r="AI122" s="1"/>
  <c r="AH123"/>
  <c r="AI123" s="1"/>
  <c r="AH124"/>
  <c r="AI124" s="1"/>
  <c r="AH125"/>
  <c r="AI125" s="1"/>
  <c r="AH126"/>
  <c r="AI126"/>
  <c r="AH127"/>
  <c r="AI127" s="1"/>
  <c r="AH128"/>
  <c r="AI128"/>
  <c r="AH129"/>
  <c r="AI129" s="1"/>
  <c r="AH130"/>
  <c r="AI130" s="1"/>
  <c r="AH131"/>
  <c r="AI131" s="1"/>
  <c r="AH132"/>
  <c r="AI132"/>
  <c r="AH133"/>
  <c r="AI133" s="1"/>
  <c r="AH144"/>
  <c r="AI144" s="1"/>
  <c r="AH145"/>
  <c r="AI145" s="1"/>
  <c r="AH146"/>
  <c r="AI146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/>
  <c r="AH163"/>
  <c r="AI163" s="1"/>
  <c r="AH164"/>
  <c r="AI164" s="1"/>
  <c r="AH165"/>
  <c r="AI165" s="1"/>
  <c r="AH166"/>
  <c r="AI166" s="1"/>
  <c r="AH167"/>
  <c r="AI167" s="1"/>
  <c r="AH168"/>
  <c r="AI168"/>
  <c r="AH169"/>
  <c r="AI169" s="1"/>
  <c r="AH170"/>
  <c r="AI170"/>
  <c r="AH171"/>
  <c r="AI171" s="1"/>
  <c r="AH172"/>
  <c r="AI172" s="1"/>
  <c r="AH173"/>
  <c r="AI173" s="1"/>
  <c r="AH174"/>
  <c r="AI174"/>
  <c r="AH175"/>
  <c r="AI175" s="1"/>
  <c r="AH176"/>
  <c r="AI176" s="1"/>
  <c r="AH177"/>
  <c r="AI177" s="1"/>
  <c r="AH178"/>
  <c r="AI178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/>
  <c r="AH195"/>
  <c r="AI195" s="1"/>
  <c r="AH196"/>
  <c r="AI196" s="1"/>
  <c r="AH197"/>
  <c r="AI197" s="1"/>
  <c r="AH198"/>
  <c r="AI198" s="1"/>
  <c r="AH199"/>
  <c r="AI199" s="1"/>
  <c r="AH200"/>
  <c r="AI200"/>
  <c r="AH201"/>
  <c r="AI201" s="1"/>
  <c r="AH202"/>
  <c r="AI202"/>
  <c r="AH203"/>
  <c r="AI203" s="1"/>
  <c r="AH204"/>
  <c r="AI204" s="1"/>
  <c r="AH205"/>
  <c r="AI205" s="1"/>
  <c r="AH206"/>
  <c r="AI206"/>
  <c r="AH207"/>
  <c r="AI207" s="1"/>
  <c r="AH208"/>
  <c r="AI208" s="1"/>
  <c r="AH209"/>
  <c r="AI209" s="1"/>
  <c r="AH210"/>
  <c r="AI210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/>
  <c r="AH227"/>
  <c r="AI227" s="1"/>
  <c r="AH228"/>
  <c r="AI228" s="1"/>
  <c r="AH229"/>
  <c r="AI229" s="1"/>
  <c r="AH230"/>
  <c r="AI230" s="1"/>
  <c r="AH231"/>
  <c r="AI231" s="1"/>
  <c r="AH232"/>
  <c r="AI232"/>
  <c r="AH233"/>
  <c r="AI233" s="1"/>
  <c r="AH234"/>
  <c r="AI234"/>
  <c r="AH235"/>
  <c r="AI235" s="1"/>
  <c r="AH236"/>
  <c r="AI236" s="1"/>
  <c r="AH237"/>
  <c r="AI237" s="1"/>
  <c r="AH238"/>
  <c r="AI238"/>
  <c r="AH239"/>
  <c r="AI239" s="1"/>
  <c r="AH240"/>
  <c r="AI240" s="1"/>
  <c r="AH241"/>
  <c r="AI241" s="1"/>
  <c r="AH242"/>
  <c r="AI242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/>
  <c r="AH259"/>
  <c r="AI259" s="1"/>
  <c r="AH260"/>
  <c r="AI260" s="1"/>
  <c r="AH261"/>
  <c r="AI261" s="1"/>
  <c r="AH262"/>
  <c r="AI262" s="1"/>
  <c r="AH263"/>
  <c r="AI263" s="1"/>
  <c r="AH264"/>
  <c r="AI264"/>
  <c r="AH265"/>
  <c r="AI265" s="1"/>
  <c r="AH266"/>
  <c r="AI266"/>
  <c r="AH267"/>
  <c r="AI267" s="1"/>
  <c r="AH268"/>
  <c r="AI268" s="1"/>
  <c r="AH269"/>
  <c r="AI269" s="1"/>
  <c r="AH270"/>
  <c r="AI270"/>
  <c r="AH271"/>
  <c r="AI271" s="1"/>
  <c r="AH272"/>
  <c r="AI272" s="1"/>
  <c r="AH273"/>
  <c r="AI273" s="1"/>
  <c r="AH274"/>
  <c r="AI274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/>
  <c r="AH291"/>
  <c r="AI291" s="1"/>
  <c r="AH292"/>
  <c r="AI292" s="1"/>
  <c r="AH293"/>
  <c r="AI293" s="1"/>
  <c r="AH294"/>
  <c r="AI294" s="1"/>
  <c r="AH295"/>
  <c r="AI295" s="1"/>
  <c r="AH296"/>
  <c r="AI296"/>
  <c r="AH297"/>
  <c r="AI297" s="1"/>
  <c r="AH298"/>
  <c r="AI298"/>
  <c r="AH299"/>
  <c r="AI299" s="1"/>
  <c r="AH300"/>
  <c r="AI300" s="1"/>
  <c r="AH301"/>
  <c r="AI301" s="1"/>
  <c r="AH302"/>
  <c r="AI302"/>
  <c r="AH303"/>
  <c r="AI303" s="1"/>
  <c r="AH304"/>
  <c r="AI304" s="1"/>
  <c r="AH305"/>
  <c r="AI305" s="1"/>
  <c r="AH306"/>
  <c r="AI306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/>
  <c r="AH323"/>
  <c r="AI323" s="1"/>
  <c r="AH324"/>
  <c r="AI324" s="1"/>
  <c r="AH325"/>
  <c r="AI325" s="1"/>
  <c r="AH326"/>
  <c r="AI326" s="1"/>
  <c r="AH327"/>
  <c r="AI327" s="1"/>
  <c r="AH328"/>
  <c r="AI328"/>
  <c r="AH329"/>
  <c r="AI329" s="1"/>
  <c r="AH330"/>
  <c r="AI330"/>
  <c r="AH331"/>
  <c r="AI331" s="1"/>
  <c r="AH332"/>
  <c r="AI332" s="1"/>
  <c r="AH333"/>
  <c r="AI333" s="1"/>
  <c r="AH334"/>
  <c r="AI334"/>
  <c r="AH335"/>
  <c r="AI335" s="1"/>
  <c r="AH336"/>
  <c r="AI336" s="1"/>
  <c r="AH337"/>
  <c r="AI337" s="1"/>
  <c r="AH338"/>
  <c r="AI338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/>
  <c r="AH355"/>
  <c r="AI355" s="1"/>
  <c r="AH356"/>
  <c r="AI356" s="1"/>
  <c r="AH357"/>
  <c r="AI357" s="1"/>
  <c r="AH358"/>
  <c r="AI358" s="1"/>
  <c r="AH359"/>
  <c r="AI359" s="1"/>
  <c r="AH360"/>
  <c r="AI360"/>
  <c r="AH361"/>
  <c r="AI361" s="1"/>
  <c r="AH362"/>
  <c r="AI362"/>
  <c r="AH363"/>
  <c r="AI363" s="1"/>
  <c r="AH364"/>
  <c r="AI364" s="1"/>
  <c r="AH365"/>
  <c r="AI365" s="1"/>
  <c r="AH366"/>
  <c r="AI366"/>
  <c r="AH367"/>
  <c r="AI367" s="1"/>
  <c r="AH368"/>
  <c r="AI368" s="1"/>
  <c r="AH369"/>
  <c r="AI369" s="1"/>
  <c r="AH370"/>
  <c r="AI370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/>
  <c r="AH387"/>
  <c r="AI387" s="1"/>
  <c r="AH388"/>
  <c r="AI388" s="1"/>
  <c r="AH389"/>
  <c r="AI389" s="1"/>
  <c r="AH390"/>
  <c r="AI390" s="1"/>
  <c r="AH391"/>
  <c r="AI391" s="1"/>
  <c r="AH392"/>
  <c r="AI392"/>
  <c r="AH393"/>
  <c r="AI393" s="1"/>
  <c r="AH394"/>
  <c r="AI394"/>
  <c r="AH395"/>
  <c r="AI395" s="1"/>
  <c r="AH396"/>
  <c r="AI396" s="1"/>
  <c r="AH397"/>
  <c r="AI397" s="1"/>
  <c r="AH398"/>
  <c r="AI398"/>
  <c r="AH399"/>
  <c r="AI399" s="1"/>
  <c r="AH400"/>
  <c r="AI400" s="1"/>
  <c r="AH401"/>
  <c r="AI401" s="1"/>
  <c r="AH402"/>
  <c r="AI402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/>
  <c r="AH419"/>
  <c r="AI419" s="1"/>
  <c r="AH420"/>
  <c r="AI420" s="1"/>
  <c r="AH421"/>
  <c r="AI421" s="1"/>
  <c r="AH422"/>
  <c r="AI422" s="1"/>
  <c r="AH423"/>
  <c r="AI423" s="1"/>
  <c r="AH424"/>
  <c r="AI424"/>
  <c r="AH425"/>
  <c r="AI425" s="1"/>
  <c r="AH426"/>
  <c r="AI426"/>
  <c r="AH427"/>
  <c r="AI427" s="1"/>
  <c r="AH428"/>
  <c r="AI428" s="1"/>
  <c r="AH429"/>
  <c r="AI429" s="1"/>
  <c r="AH430"/>
  <c r="AI430"/>
  <c r="AH431"/>
  <c r="AI431" s="1"/>
  <c r="AH432"/>
  <c r="AI432" s="1"/>
  <c r="AH433"/>
  <c r="AI433" s="1"/>
  <c r="AH434"/>
  <c r="AI434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/>
  <c r="AH451"/>
  <c r="AI451" s="1"/>
  <c r="AH452"/>
  <c r="AI452" s="1"/>
  <c r="AH453"/>
  <c r="AI453" s="1"/>
  <c r="AH454"/>
  <c r="AI454" s="1"/>
  <c r="AH455"/>
  <c r="AI455" s="1"/>
  <c r="AH456"/>
  <c r="AI456"/>
  <c r="AH457"/>
  <c r="AI457" s="1"/>
  <c r="AH458"/>
  <c r="AI458"/>
  <c r="AH459"/>
  <c r="AI459" s="1"/>
  <c r="AH460"/>
  <c r="AI460" s="1"/>
  <c r="AH461"/>
  <c r="AI461" s="1"/>
  <c r="AH462"/>
  <c r="AI462"/>
  <c r="AH463"/>
  <c r="AI463" s="1"/>
  <c r="AH464"/>
  <c r="AI464" s="1"/>
  <c r="AH465"/>
  <c r="AI465" s="1"/>
  <c r="AH466"/>
  <c r="AI466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/>
  <c r="AH483"/>
  <c r="AI483" s="1"/>
  <c r="AH484"/>
  <c r="AI484" s="1"/>
  <c r="AH485"/>
  <c r="AI485" s="1"/>
  <c r="AH486"/>
  <c r="AI486" s="1"/>
  <c r="AH487"/>
  <c r="AI487" s="1"/>
  <c r="AH488"/>
  <c r="AI488"/>
  <c r="AH489"/>
  <c r="AI489" s="1"/>
  <c r="AH490"/>
  <c r="AI490"/>
  <c r="AH491"/>
  <c r="AI491" s="1"/>
  <c r="AH492"/>
  <c r="AI492" s="1"/>
  <c r="AH493"/>
  <c r="AI493" s="1"/>
  <c r="AH494"/>
  <c r="AI494"/>
  <c r="AH495"/>
  <c r="AI495" s="1"/>
  <c r="AH496"/>
  <c r="AI496" s="1"/>
  <c r="AH497"/>
  <c r="AI497" s="1"/>
  <c r="AH498"/>
  <c r="AI498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/>
  <c r="AH515"/>
  <c r="AI515" s="1"/>
  <c r="AH516"/>
  <c r="AI516" s="1"/>
  <c r="AH517"/>
  <c r="AI517" s="1"/>
  <c r="AH518"/>
  <c r="AI518" s="1"/>
  <c r="AH519"/>
  <c r="AI519" s="1"/>
  <c r="AH520"/>
  <c r="AI520"/>
  <c r="AH521"/>
  <c r="AI521" s="1"/>
  <c r="AH522"/>
  <c r="AI522"/>
  <c r="AH523"/>
  <c r="AI523" s="1"/>
  <c r="AH524"/>
  <c r="AI524" s="1"/>
  <c r="AH525"/>
  <c r="AI525" s="1"/>
  <c r="AH526"/>
  <c r="AI526"/>
  <c r="AH527"/>
  <c r="AI527" s="1"/>
  <c r="AH528"/>
  <c r="AI528" s="1"/>
  <c r="AH529"/>
  <c r="AI529" s="1"/>
  <c r="AH530"/>
  <c r="AI530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/>
  <c r="AH547"/>
  <c r="AI547" s="1"/>
  <c r="AH548"/>
  <c r="AI548" s="1"/>
  <c r="AH549"/>
  <c r="AI549" s="1"/>
  <c r="AH550"/>
  <c r="AI550" s="1"/>
  <c r="AH551"/>
  <c r="AI551" s="1"/>
  <c r="AH552"/>
  <c r="AI552"/>
  <c r="AH553"/>
  <c r="AI553" s="1"/>
  <c r="AH554"/>
  <c r="AI554"/>
  <c r="AH555"/>
  <c r="AI555" s="1"/>
  <c r="AH556"/>
  <c r="AI556" s="1"/>
  <c r="AH557"/>
  <c r="AI557" s="1"/>
  <c r="AH558"/>
  <c r="AI558"/>
  <c r="AH559"/>
  <c r="AI559" s="1"/>
  <c r="AH560"/>
  <c r="AI560" s="1"/>
  <c r="AH561"/>
  <c r="AI561" s="1"/>
  <c r="AH562"/>
  <c r="AI562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/>
  <c r="AH579"/>
  <c r="AI579" s="1"/>
  <c r="AH580"/>
  <c r="AI580" s="1"/>
  <c r="AH581"/>
  <c r="AI581" s="1"/>
  <c r="AH582"/>
  <c r="AI582" s="1"/>
  <c r="AH583"/>
  <c r="AI583" s="1"/>
  <c r="AH584"/>
  <c r="AI584"/>
  <c r="AH585"/>
  <c r="AI585" s="1"/>
  <c r="AH586"/>
  <c r="AI586"/>
  <c r="AH587"/>
  <c r="AI587" s="1"/>
  <c r="AH588"/>
  <c r="AI588" s="1"/>
  <c r="AH589"/>
  <c r="AI589" s="1"/>
  <c r="AH590"/>
  <c r="AI590"/>
  <c r="AH591"/>
  <c r="AI591" s="1"/>
  <c r="AH592"/>
  <c r="AI592" s="1"/>
  <c r="AH593"/>
  <c r="AI593" s="1"/>
  <c r="AH594"/>
  <c r="AI594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/>
  <c r="AH611"/>
  <c r="AI611" s="1"/>
  <c r="AH612"/>
  <c r="AI612" s="1"/>
  <c r="AH613"/>
  <c r="AI613" s="1"/>
  <c r="AH614"/>
  <c r="AI614" s="1"/>
  <c r="AH615"/>
  <c r="AI615" s="1"/>
  <c r="AH616"/>
  <c r="AI616"/>
  <c r="AH617"/>
  <c r="AI617" s="1"/>
  <c r="AH618"/>
  <c r="AI618"/>
  <c r="AH619"/>
  <c r="AI619" s="1"/>
  <c r="AH620"/>
  <c r="AI620" s="1"/>
  <c r="AH621"/>
  <c r="AI621" s="1"/>
  <c r="AH622"/>
  <c r="AI622"/>
  <c r="AH623"/>
  <c r="AI623" s="1"/>
  <c r="AH624"/>
  <c r="AI624" s="1"/>
  <c r="AH625"/>
  <c r="AI625" s="1"/>
  <c r="AH626"/>
  <c r="AI626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/>
  <c r="AH643"/>
  <c r="AI643" s="1"/>
  <c r="AH644"/>
  <c r="AI644" s="1"/>
  <c r="AH645"/>
  <c r="AI645" s="1"/>
  <c r="AH646"/>
  <c r="AI646" s="1"/>
  <c r="AH647"/>
  <c r="AI647" s="1"/>
  <c r="AH648"/>
  <c r="AI648"/>
  <c r="AH649"/>
  <c r="AI649" s="1"/>
  <c r="AH650"/>
  <c r="AI650"/>
  <c r="AH651"/>
  <c r="AI651" s="1"/>
  <c r="AH652"/>
  <c r="AI652" s="1"/>
  <c r="AH653"/>
  <c r="AI653" s="1"/>
  <c r="AH654"/>
  <c r="AI654"/>
  <c r="AH655"/>
  <c r="AI655" s="1"/>
  <c r="AH656"/>
  <c r="AI656" s="1"/>
  <c r="AH657"/>
  <c r="AI657" s="1"/>
  <c r="AH658"/>
  <c r="AI658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/>
  <c r="AH675"/>
  <c r="AI675" s="1"/>
  <c r="AH676"/>
  <c r="AI676" s="1"/>
  <c r="AH677"/>
  <c r="AI677" s="1"/>
  <c r="AH678"/>
  <c r="AI678" s="1"/>
  <c r="AH679"/>
  <c r="AI679" s="1"/>
  <c r="AH680"/>
  <c r="AI680"/>
  <c r="AH681"/>
  <c r="AI681" s="1"/>
  <c r="AH682"/>
  <c r="AI682"/>
  <c r="AH683"/>
  <c r="AI683" s="1"/>
  <c r="AH684"/>
  <c r="AI684" s="1"/>
  <c r="AH685"/>
  <c r="AI685" s="1"/>
  <c r="AH686"/>
  <c r="AI686"/>
  <c r="AH687"/>
  <c r="AI687" s="1"/>
  <c r="AH688"/>
  <c r="AI688" s="1"/>
  <c r="AH689"/>
  <c r="AI689" s="1"/>
  <c r="AH690"/>
  <c r="AI690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/>
  <c r="AH707"/>
  <c r="AI707" s="1"/>
  <c r="AH708"/>
  <c r="AI708" s="1"/>
  <c r="AH709"/>
  <c r="AI709" s="1"/>
  <c r="AH710"/>
  <c r="AI710" s="1"/>
  <c r="AH711"/>
  <c r="AI711" s="1"/>
  <c r="AH712"/>
  <c r="AI712"/>
  <c r="AH713"/>
  <c r="AI713" s="1"/>
  <c r="AH714"/>
  <c r="AI714"/>
  <c r="AH715"/>
  <c r="AI715" s="1"/>
  <c r="AH716"/>
  <c r="AI716" s="1"/>
  <c r="AH717"/>
  <c r="AI717" s="1"/>
  <c r="AH718"/>
  <c r="AI718"/>
  <c r="AH719"/>
  <c r="AI719" s="1"/>
  <c r="AH720"/>
  <c r="AI720" s="1"/>
  <c r="AH721"/>
  <c r="AI721" s="1"/>
  <c r="AH722"/>
  <c r="AI722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/>
  <c r="AH739"/>
  <c r="AI739" s="1"/>
  <c r="AH740"/>
  <c r="AI740" s="1"/>
  <c r="AH741"/>
  <c r="AI741" s="1"/>
  <c r="AH742"/>
  <c r="AI742" s="1"/>
  <c r="AH743"/>
  <c r="AI743" s="1"/>
  <c r="AH744"/>
  <c r="AI744"/>
  <c r="AH745"/>
  <c r="AI745" s="1"/>
  <c r="AH746"/>
  <c r="AI746"/>
  <c r="AH747"/>
  <c r="AI747" s="1"/>
  <c r="AH748"/>
  <c r="AI748" s="1"/>
  <c r="AH749"/>
  <c r="AI749" s="1"/>
  <c r="AH750"/>
  <c r="AI750"/>
  <c r="AH751"/>
  <c r="AI751" s="1"/>
  <c r="AH752"/>
  <c r="AI752" s="1"/>
  <c r="AH753"/>
  <c r="AI753" s="1"/>
  <c r="AH754"/>
  <c r="AI754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/>
  <c r="AH771"/>
  <c r="AI771" s="1"/>
  <c r="AH772"/>
  <c r="AI772" s="1"/>
  <c r="AH773"/>
  <c r="AI773" s="1"/>
  <c r="AH774"/>
  <c r="AI774" s="1"/>
  <c r="AH775"/>
  <c r="AI775" s="1"/>
  <c r="AH776"/>
  <c r="AI776"/>
  <c r="AH777"/>
  <c r="AI777" s="1"/>
  <c r="AH778"/>
  <c r="AI778"/>
  <c r="AH779"/>
  <c r="AI779" s="1"/>
  <c r="AH780"/>
  <c r="AI780" s="1"/>
  <c r="AH781"/>
  <c r="AI781" s="1"/>
  <c r="AH782"/>
  <c r="AI782"/>
  <c r="AH783"/>
  <c r="AI783" s="1"/>
  <c r="AH784"/>
  <c r="AI784" s="1"/>
  <c r="AH785"/>
  <c r="AI785" s="1"/>
  <c r="AH786"/>
  <c r="AI786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/>
  <c r="AH803"/>
  <c r="AI803" s="1"/>
  <c r="AH804"/>
  <c r="AI804" s="1"/>
  <c r="AH805"/>
  <c r="AI805" s="1"/>
  <c r="AH806"/>
  <c r="AI806" s="1"/>
  <c r="AH807"/>
  <c r="AI807" s="1"/>
  <c r="AH808"/>
  <c r="AI808"/>
  <c r="AH809"/>
  <c r="AI809" s="1"/>
  <c r="AH810"/>
  <c r="AI810"/>
  <c r="AH811"/>
  <c r="AI811" s="1"/>
  <c r="AH812"/>
  <c r="AI812" s="1"/>
  <c r="AH813"/>
  <c r="AI813" s="1"/>
  <c r="AH814"/>
  <c r="AI814"/>
  <c r="AH815"/>
  <c r="AI815" s="1"/>
  <c r="AH816"/>
  <c r="AI816" s="1"/>
  <c r="AH817"/>
  <c r="AI817" s="1"/>
  <c r="AH818"/>
  <c r="AI818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/>
  <c r="AH835"/>
  <c r="AI835" s="1"/>
  <c r="AH836"/>
  <c r="AI836" s="1"/>
  <c r="AH837"/>
  <c r="AI837" s="1"/>
  <c r="AH838"/>
  <c r="AI838" s="1"/>
  <c r="AH839"/>
  <c r="AI839" s="1"/>
  <c r="AH840"/>
  <c r="AI840"/>
  <c r="AH841"/>
  <c r="AI841" s="1"/>
  <c r="AH842"/>
  <c r="AI842"/>
  <c r="AH843"/>
  <c r="AI843" s="1"/>
  <c r="AH844"/>
  <c r="AI844" s="1"/>
  <c r="AH845"/>
  <c r="AI845" s="1"/>
  <c r="AH846"/>
  <c r="AI846"/>
  <c r="AH847"/>
  <c r="AI847" s="1"/>
  <c r="AH848"/>
  <c r="AI848" s="1"/>
  <c r="AH849"/>
  <c r="AI849" s="1"/>
  <c r="AH850"/>
  <c r="AI850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/>
  <c r="AH867"/>
  <c r="AI867" s="1"/>
  <c r="AH868"/>
  <c r="AI868" s="1"/>
  <c r="AH869"/>
  <c r="AI869" s="1"/>
  <c r="AH870"/>
  <c r="AI870" s="1"/>
  <c r="AH871"/>
  <c r="AI871" s="1"/>
  <c r="AH872"/>
  <c r="AI872"/>
  <c r="AH873"/>
  <c r="AI873" s="1"/>
  <c r="AH874"/>
  <c r="AI874"/>
  <c r="AH875"/>
  <c r="AI875" s="1"/>
  <c r="AH876"/>
  <c r="AI876" s="1"/>
  <c r="AH877"/>
  <c r="AI877" s="1"/>
  <c r="AH878"/>
  <c r="AI878"/>
  <c r="AH879"/>
  <c r="AI879" s="1"/>
  <c r="AH880"/>
  <c r="AI880" s="1"/>
  <c r="AH881"/>
  <c r="AI881" s="1"/>
  <c r="AH882"/>
  <c r="AI882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/>
  <c r="AH899"/>
  <c r="AI899" s="1"/>
  <c r="AH900"/>
  <c r="AI900" s="1"/>
  <c r="AH901"/>
  <c r="AI901" s="1"/>
  <c r="AH902"/>
  <c r="AI902" s="1"/>
  <c r="AH903"/>
  <c r="AI903" s="1"/>
  <c r="AH904"/>
  <c r="AI904"/>
  <c r="AH905"/>
  <c r="AI905" s="1"/>
  <c r="AH906"/>
  <c r="AI906"/>
  <c r="AH907"/>
  <c r="AI907" s="1"/>
  <c r="AH908"/>
  <c r="AI908" s="1"/>
  <c r="AH909"/>
  <c r="AI909" s="1"/>
  <c r="AH910"/>
  <c r="AI910"/>
  <c r="AH911"/>
  <c r="AI911" s="1"/>
  <c r="AH912"/>
  <c r="AI912" s="1"/>
  <c r="AH913"/>
  <c r="AI913" s="1"/>
  <c r="AH914"/>
  <c r="AI914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/>
  <c r="AH931"/>
  <c r="AI931" s="1"/>
  <c r="AH932"/>
  <c r="AI932" s="1"/>
  <c r="AH933"/>
  <c r="AI933" s="1"/>
  <c r="AH934"/>
  <c r="AI934" s="1"/>
  <c r="AH935"/>
  <c r="AI935" s="1"/>
  <c r="AH936"/>
  <c r="AI936"/>
  <c r="AH937"/>
  <c r="AI937" s="1"/>
  <c r="AH938"/>
  <c r="AI938"/>
  <c r="AH939"/>
  <c r="AI939" s="1"/>
  <c r="AH940"/>
  <c r="AI940" s="1"/>
  <c r="AH941"/>
  <c r="AI941" s="1"/>
  <c r="AH942"/>
  <c r="AI942"/>
  <c r="AH943"/>
  <c r="AI943" s="1"/>
  <c r="AH944"/>
  <c r="AI944" s="1"/>
  <c r="AH945"/>
  <c r="AI945" s="1"/>
  <c r="AH946"/>
  <c r="AI946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/>
  <c r="AH963"/>
  <c r="AI963" s="1"/>
  <c r="AH964"/>
  <c r="AI964" s="1"/>
  <c r="AH965"/>
  <c r="AI965" s="1"/>
  <c r="AH966"/>
  <c r="AI966" s="1"/>
  <c r="AH967"/>
  <c r="AI967" s="1"/>
  <c r="AH968"/>
  <c r="AI968"/>
  <c r="AH969"/>
  <c r="AI969" s="1"/>
  <c r="AH970"/>
  <c r="AI970"/>
  <c r="AH971"/>
  <c r="AI971" s="1"/>
  <c r="AH972"/>
  <c r="AI972" s="1"/>
  <c r="AH973"/>
  <c r="AI973" s="1"/>
  <c r="AH974"/>
  <c r="AI974"/>
  <c r="AH975"/>
  <c r="AI975" s="1"/>
  <c r="AH976"/>
  <c r="AI976" s="1"/>
  <c r="AH977"/>
  <c r="AI977" s="1"/>
  <c r="AH978"/>
  <c r="AI978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/>
  <c r="AH995"/>
  <c r="AI995" s="1"/>
  <c r="AH996"/>
  <c r="AI996" s="1"/>
  <c r="AH997"/>
  <c r="AI997" s="1"/>
  <c r="AH998"/>
  <c r="AI998" s="1"/>
  <c r="AH999"/>
  <c r="AI999" s="1"/>
  <c r="AH1000"/>
  <c r="AI1000"/>
  <c r="AH1001"/>
  <c r="AI1001" s="1"/>
  <c r="AH1002"/>
  <c r="AI1002"/>
  <c r="AH1003"/>
  <c r="AI1003" s="1"/>
  <c r="AH1004"/>
  <c r="AI1004" s="1"/>
  <c r="AH1005"/>
  <c r="AI1005" s="1"/>
  <c r="AH1006"/>
  <c r="AI1006"/>
  <c r="AH1007"/>
  <c r="AI1007" s="1"/>
  <c r="AH1008"/>
  <c r="AI1008" s="1"/>
  <c r="AH1009"/>
  <c r="AI1009" s="1"/>
  <c r="AH1010"/>
  <c r="AI1010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/>
  <c r="AH1027"/>
  <c r="AI1027" s="1"/>
  <c r="AH1028"/>
  <c r="AI1028" s="1"/>
  <c r="AH1029"/>
  <c r="AI1029" s="1"/>
  <c r="AH1030"/>
  <c r="AI1030" s="1"/>
  <c r="AH1031"/>
  <c r="AI1031" s="1"/>
  <c r="AH1032"/>
  <c r="AI1032"/>
  <c r="AH1033"/>
  <c r="AI1033" s="1"/>
  <c r="AH1034"/>
  <c r="AI1034"/>
  <c r="AH1035"/>
  <c r="AI1035" s="1"/>
  <c r="AH1036"/>
  <c r="AI1036" s="1"/>
  <c r="AH1037"/>
  <c r="AI1037" s="1"/>
  <c r="AH1038"/>
  <c r="AI1038"/>
  <c r="AH1039"/>
  <c r="AI1039" s="1"/>
  <c r="AH1040"/>
  <c r="AI1040" s="1"/>
  <c r="AH1041"/>
  <c r="AI1041" s="1"/>
  <c r="AH1042"/>
  <c r="AI1042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/>
  <c r="AH1059"/>
  <c r="AI1059" s="1"/>
  <c r="AH1060"/>
  <c r="AI1060" s="1"/>
  <c r="AH1061"/>
  <c r="AI1061" s="1"/>
  <c r="AH1062"/>
  <c r="AI1062" s="1"/>
  <c r="AH1063"/>
  <c r="AI1063" s="1"/>
  <c r="AH1064"/>
  <c r="AI1064"/>
  <c r="AH1065"/>
  <c r="AI1065" s="1"/>
  <c r="AH1066"/>
  <c r="AI1066"/>
  <c r="AH1067"/>
  <c r="AI1067" s="1"/>
  <c r="AH1068"/>
  <c r="AI1068" s="1"/>
  <c r="AO6"/>
  <c r="AQ6" s="1"/>
  <c r="AO7"/>
  <c r="AQ7" s="1"/>
  <c r="AO8"/>
  <c r="AQ8"/>
  <c r="AO9"/>
  <c r="AQ9" s="1"/>
  <c r="AO10"/>
  <c r="AQ10" s="1"/>
  <c r="AO11"/>
  <c r="AQ11" s="1"/>
  <c r="AO12"/>
  <c r="AQ12" s="1"/>
  <c r="AO13"/>
  <c r="AQ13" s="1"/>
  <c r="AO14"/>
  <c r="AQ14" s="1"/>
  <c r="AO15"/>
  <c r="AQ15" s="1"/>
  <c r="AO16"/>
  <c r="AQ16"/>
  <c r="AM17"/>
  <c r="AO18"/>
  <c r="AQ18" s="1"/>
  <c r="AO19"/>
  <c r="AQ19" s="1"/>
  <c r="AO20"/>
  <c r="AQ20" s="1"/>
  <c r="AO21"/>
  <c r="AQ21" s="1"/>
  <c r="AO22"/>
  <c r="AQ22" s="1"/>
  <c r="AO23"/>
  <c r="AQ23"/>
  <c r="AO24"/>
  <c r="AQ24" s="1"/>
  <c r="AO25"/>
  <c r="AQ25" s="1"/>
  <c r="AO26"/>
  <c r="AQ26" s="1"/>
  <c r="AO27"/>
  <c r="AQ27" s="1"/>
  <c r="AO28"/>
  <c r="AQ28" s="1"/>
  <c r="AO29"/>
  <c r="AQ29"/>
  <c r="AO30"/>
  <c r="AQ30" s="1"/>
  <c r="AO31"/>
  <c r="AQ31"/>
  <c r="AO32"/>
  <c r="AQ32" s="1"/>
  <c r="AO33"/>
  <c r="AQ33" s="1"/>
  <c r="AO34"/>
  <c r="AQ34" s="1"/>
  <c r="AO35"/>
  <c r="AQ35"/>
  <c r="AO36"/>
  <c r="AQ36" s="1"/>
  <c r="AO37"/>
  <c r="AQ37" s="1"/>
  <c r="AO38"/>
  <c r="AQ38" s="1"/>
  <c r="AO39"/>
  <c r="AQ39"/>
  <c r="AO40"/>
  <c r="AQ40" s="1"/>
  <c r="AO41"/>
  <c r="AQ41" s="1"/>
  <c r="AO42"/>
  <c r="AQ42" s="1"/>
  <c r="AO43"/>
  <c r="AQ43" s="1"/>
  <c r="AO44"/>
  <c r="AQ44" s="1"/>
  <c r="AO45"/>
  <c r="AQ45" s="1"/>
  <c r="AO46"/>
  <c r="AQ46" s="1"/>
  <c r="AO47"/>
  <c r="AQ47"/>
  <c r="AO48"/>
  <c r="AQ48" s="1"/>
  <c r="AO49"/>
  <c r="AQ49" s="1"/>
  <c r="AO53"/>
  <c r="AQ53" s="1"/>
  <c r="AO54"/>
  <c r="AQ54" s="1"/>
  <c r="AO55"/>
  <c r="AQ55" s="1"/>
  <c r="AO56"/>
  <c r="AQ56" s="1"/>
  <c r="AO57"/>
  <c r="AQ57" s="1"/>
  <c r="AO58"/>
  <c r="AQ58"/>
  <c r="AO59"/>
  <c r="AQ59" s="1"/>
  <c r="AO60"/>
  <c r="AQ60" s="1"/>
  <c r="AO61"/>
  <c r="AQ61" s="1"/>
  <c r="AO62"/>
  <c r="AQ62" s="1"/>
  <c r="AO64"/>
  <c r="AQ64" s="1"/>
  <c r="AO65"/>
  <c r="AM65"/>
  <c r="AN65"/>
  <c r="AO66"/>
  <c r="AQ66" s="1"/>
  <c r="AO70"/>
  <c r="AQ70"/>
  <c r="AM71"/>
  <c r="AN71"/>
  <c r="AP71" s="1"/>
  <c r="AO72"/>
  <c r="AQ72" s="1"/>
  <c r="AO73"/>
  <c r="AQ73" s="1"/>
  <c r="AO74"/>
  <c r="AQ74"/>
  <c r="AO75"/>
  <c r="AQ75" s="1"/>
  <c r="AO76"/>
  <c r="AQ76" s="1"/>
  <c r="AO77"/>
  <c r="AQ77" s="1"/>
  <c r="AO78"/>
  <c r="AQ78" s="1"/>
  <c r="AO79"/>
  <c r="AQ79" s="1"/>
  <c r="AO80"/>
  <c r="AQ80" s="1"/>
  <c r="AO81"/>
  <c r="AQ81" s="1"/>
  <c r="AO82"/>
  <c r="AQ82"/>
  <c r="AO83"/>
  <c r="AQ83" s="1"/>
  <c r="AO84"/>
  <c r="AQ84" s="1"/>
  <c r="AO85"/>
  <c r="AQ85" s="1"/>
  <c r="AO86"/>
  <c r="AQ86" s="1"/>
  <c r="AO87"/>
  <c r="AQ87" s="1"/>
  <c r="AO88"/>
  <c r="AQ88"/>
  <c r="AO89"/>
  <c r="AQ89" s="1"/>
  <c r="AO90"/>
  <c r="AQ90"/>
  <c r="AO91"/>
  <c r="AQ91" s="1"/>
  <c r="AO92"/>
  <c r="AQ92" s="1"/>
  <c r="AO93"/>
  <c r="AQ93" s="1"/>
  <c r="AO94"/>
  <c r="AQ94"/>
  <c r="AO95"/>
  <c r="AQ95" s="1"/>
  <c r="AO96"/>
  <c r="AQ96" s="1"/>
  <c r="AO97"/>
  <c r="AQ97" s="1"/>
  <c r="AO98"/>
  <c r="AQ98"/>
  <c r="AO99"/>
  <c r="AQ99" s="1"/>
  <c r="AO101"/>
  <c r="AQ101" s="1"/>
  <c r="AO102"/>
  <c r="AQ102" s="1"/>
  <c r="AO103"/>
  <c r="AQ103" s="1"/>
  <c r="AO104"/>
  <c r="AQ104" s="1"/>
  <c r="AO105"/>
  <c r="AQ105" s="1"/>
  <c r="AO106"/>
  <c r="AQ106" s="1"/>
  <c r="AO107"/>
  <c r="AQ107"/>
  <c r="AO108"/>
  <c r="AQ108" s="1"/>
  <c r="AO109"/>
  <c r="AQ109" s="1"/>
  <c r="AO110"/>
  <c r="AQ110" s="1"/>
  <c r="AO111"/>
  <c r="AQ111" s="1"/>
  <c r="AO112"/>
  <c r="AQ112" s="1"/>
  <c r="AO113"/>
  <c r="AQ113" s="1"/>
  <c r="AO114"/>
  <c r="AQ114" s="1"/>
  <c r="AO115"/>
  <c r="AQ115"/>
  <c r="AO116"/>
  <c r="AQ116" s="1"/>
  <c r="AO117"/>
  <c r="AQ117" s="1"/>
  <c r="AO118"/>
  <c r="AQ118" s="1"/>
  <c r="AO119"/>
  <c r="AQ119" s="1"/>
  <c r="AO120"/>
  <c r="AQ120" s="1"/>
  <c r="AO121"/>
  <c r="AQ121"/>
  <c r="AO122"/>
  <c r="AQ122" s="1"/>
  <c r="AO123"/>
  <c r="AQ123"/>
  <c r="AO124"/>
  <c r="AQ124" s="1"/>
  <c r="AO125"/>
  <c r="AQ125" s="1"/>
  <c r="AO126"/>
  <c r="AQ126" s="1"/>
  <c r="AO127"/>
  <c r="AQ127"/>
  <c r="AO128"/>
  <c r="AQ128" s="1"/>
  <c r="AO129"/>
  <c r="AQ129" s="1"/>
  <c r="AO130"/>
  <c r="AQ130" s="1"/>
  <c r="AO131"/>
  <c r="AQ131"/>
  <c r="AO132"/>
  <c r="AQ132" s="1"/>
  <c r="AO133"/>
  <c r="AQ133" s="1"/>
  <c r="AO134"/>
  <c r="AQ134" s="1"/>
  <c r="AO135"/>
  <c r="AQ135" s="1"/>
  <c r="AO136"/>
  <c r="AQ136" s="1"/>
  <c r="AO137"/>
  <c r="AQ137" s="1"/>
  <c r="AO138"/>
  <c r="AQ138" s="1"/>
  <c r="AO139"/>
  <c r="AQ139"/>
  <c r="AO140"/>
  <c r="AQ140" s="1"/>
  <c r="AO141"/>
  <c r="AQ141" s="1"/>
  <c r="AO142"/>
  <c r="AQ142" s="1"/>
  <c r="AO143"/>
  <c r="AQ143" s="1"/>
  <c r="AO144"/>
  <c r="AQ144" s="1"/>
  <c r="AO145"/>
  <c r="AQ145" s="1"/>
  <c r="AO146"/>
  <c r="AQ146" s="1"/>
  <c r="AO147"/>
  <c r="AQ147"/>
  <c r="AO148"/>
  <c r="AQ148" s="1"/>
  <c r="AO149"/>
  <c r="AQ149" s="1"/>
  <c r="AO150"/>
  <c r="AQ150" s="1"/>
  <c r="AO151"/>
  <c r="AQ151" s="1"/>
  <c r="AO152"/>
  <c r="AQ152" s="1"/>
  <c r="AO153"/>
  <c r="AQ153"/>
  <c r="AO154"/>
  <c r="AQ154" s="1"/>
  <c r="AO155"/>
  <c r="AQ155"/>
  <c r="AO156"/>
  <c r="AQ156" s="1"/>
  <c r="AO157"/>
  <c r="AQ157" s="1"/>
  <c r="AO158"/>
  <c r="AQ158" s="1"/>
  <c r="AO159"/>
  <c r="AQ159"/>
  <c r="AO160"/>
  <c r="AQ160" s="1"/>
  <c r="AO161"/>
  <c r="AQ161" s="1"/>
  <c r="AO162"/>
  <c r="AQ162" s="1"/>
  <c r="AO163"/>
  <c r="AQ163"/>
  <c r="AO164"/>
  <c r="AQ164" s="1"/>
  <c r="AO165"/>
  <c r="AQ165" s="1"/>
  <c r="AO166"/>
  <c r="AQ166" s="1"/>
  <c r="AO167"/>
  <c r="AQ167" s="1"/>
  <c r="AO168"/>
  <c r="AQ168" s="1"/>
  <c r="AO169"/>
  <c r="AQ169" s="1"/>
  <c r="AO170"/>
  <c r="AQ170" s="1"/>
  <c r="AO171"/>
  <c r="AQ171"/>
  <c r="AO172"/>
  <c r="AQ172" s="1"/>
  <c r="AO173"/>
  <c r="AQ173" s="1"/>
  <c r="AO174"/>
  <c r="AQ174" s="1"/>
  <c r="AO175"/>
  <c r="AQ175" s="1"/>
  <c r="AO176"/>
  <c r="AQ176" s="1"/>
  <c r="AO177"/>
  <c r="AQ177" s="1"/>
  <c r="AO178"/>
  <c r="AQ178" s="1"/>
  <c r="AO179"/>
  <c r="AQ179"/>
  <c r="AO180"/>
  <c r="AQ180" s="1"/>
  <c r="AO181"/>
  <c r="AQ181" s="1"/>
  <c r="AO182"/>
  <c r="AQ182" s="1"/>
  <c r="AO183"/>
  <c r="AQ183" s="1"/>
  <c r="AO184"/>
  <c r="AQ184" s="1"/>
  <c r="AO185"/>
  <c r="AQ185"/>
  <c r="AO186"/>
  <c r="AQ186" s="1"/>
  <c r="AO187"/>
  <c r="AQ187"/>
  <c r="AO188"/>
  <c r="AQ188" s="1"/>
  <c r="AO189"/>
  <c r="AQ189" s="1"/>
  <c r="AO190"/>
  <c r="AQ190" s="1"/>
  <c r="AO191"/>
  <c r="AQ191"/>
  <c r="AO192"/>
  <c r="AQ192" s="1"/>
  <c r="AO193"/>
  <c r="AQ193" s="1"/>
  <c r="AO194"/>
  <c r="AQ194" s="1"/>
  <c r="AO195"/>
  <c r="AQ195"/>
  <c r="AO196"/>
  <c r="AQ196" s="1"/>
  <c r="AO197"/>
  <c r="AQ197" s="1"/>
  <c r="AO198"/>
  <c r="AQ198" s="1"/>
  <c r="AO199"/>
  <c r="AQ199" s="1"/>
  <c r="AO200"/>
  <c r="AQ200" s="1"/>
  <c r="AO201"/>
  <c r="AQ201" s="1"/>
  <c r="AO202"/>
  <c r="AQ202" s="1"/>
  <c r="AO203"/>
  <c r="AQ203"/>
  <c r="AO204"/>
  <c r="AQ204" s="1"/>
  <c r="AO205"/>
  <c r="AQ205" s="1"/>
  <c r="AO206"/>
  <c r="AQ206" s="1"/>
  <c r="AO207"/>
  <c r="AQ207" s="1"/>
  <c r="AO208"/>
  <c r="AQ208" s="1"/>
  <c r="AO209"/>
  <c r="AQ209" s="1"/>
  <c r="AO210"/>
  <c r="AQ210" s="1"/>
  <c r="AO211"/>
  <c r="AQ211"/>
  <c r="AO212"/>
  <c r="AQ212" s="1"/>
  <c r="AO213"/>
  <c r="AQ213" s="1"/>
  <c r="AO214"/>
  <c r="AQ214" s="1"/>
  <c r="AO215"/>
  <c r="AQ215" s="1"/>
  <c r="AO216"/>
  <c r="AQ216" s="1"/>
  <c r="AO217"/>
  <c r="AQ217"/>
  <c r="AO218"/>
  <c r="AQ218" s="1"/>
  <c r="AO219"/>
  <c r="AQ219"/>
  <c r="AO220"/>
  <c r="AQ220" s="1"/>
  <c r="AO221"/>
  <c r="AQ221" s="1"/>
  <c r="AO222"/>
  <c r="AQ222" s="1"/>
  <c r="AO223"/>
  <c r="AQ223"/>
  <c r="AO224"/>
  <c r="AQ224" s="1"/>
  <c r="AO225"/>
  <c r="AQ225" s="1"/>
  <c r="AO226"/>
  <c r="AQ226" s="1"/>
  <c r="AO227"/>
  <c r="AQ227"/>
  <c r="AO228"/>
  <c r="AQ228" s="1"/>
  <c r="AO229"/>
  <c r="AQ229" s="1"/>
  <c r="AO230"/>
  <c r="AQ230" s="1"/>
  <c r="AO231"/>
  <c r="AQ231" s="1"/>
  <c r="AO232"/>
  <c r="AQ232" s="1"/>
  <c r="AO233"/>
  <c r="AQ233" s="1"/>
  <c r="AO234"/>
  <c r="AQ234" s="1"/>
  <c r="AO235"/>
  <c r="AQ235"/>
  <c r="AO236"/>
  <c r="AQ236" s="1"/>
  <c r="AO237"/>
  <c r="AQ237" s="1"/>
  <c r="AO238"/>
  <c r="AQ238" s="1"/>
  <c r="AO239"/>
  <c r="AQ239" s="1"/>
  <c r="AO240"/>
  <c r="AQ240" s="1"/>
  <c r="AO241"/>
  <c r="AQ241" s="1"/>
  <c r="AO242"/>
  <c r="AQ242" s="1"/>
  <c r="AO243"/>
  <c r="AQ243"/>
  <c r="AO244"/>
  <c r="AQ244" s="1"/>
  <c r="AO245"/>
  <c r="AQ245" s="1"/>
  <c r="AO246"/>
  <c r="AQ246" s="1"/>
  <c r="AO247"/>
  <c r="AQ247" s="1"/>
  <c r="AO248"/>
  <c r="AQ248" s="1"/>
  <c r="AO249"/>
  <c r="AQ249"/>
  <c r="AO250"/>
  <c r="AQ250" s="1"/>
  <c r="AO251"/>
  <c r="AQ251"/>
  <c r="AO252"/>
  <c r="AQ252" s="1"/>
  <c r="AO253"/>
  <c r="AQ253" s="1"/>
  <c r="AO254"/>
  <c r="AQ254" s="1"/>
  <c r="AO255"/>
  <c r="AQ255"/>
  <c r="AO256"/>
  <c r="AQ256" s="1"/>
  <c r="AO257"/>
  <c r="AQ257" s="1"/>
  <c r="AO258"/>
  <c r="AQ258" s="1"/>
  <c r="AO259"/>
  <c r="AQ259"/>
  <c r="AO260"/>
  <c r="AQ260" s="1"/>
  <c r="AO261"/>
  <c r="AQ261" s="1"/>
  <c r="AO262"/>
  <c r="AQ262" s="1"/>
  <c r="AO263"/>
  <c r="AQ263" s="1"/>
  <c r="AO264"/>
  <c r="AQ264" s="1"/>
  <c r="AO265"/>
  <c r="AQ265" s="1"/>
  <c r="AO266"/>
  <c r="AQ266" s="1"/>
  <c r="AO267"/>
  <c r="AQ267"/>
  <c r="AO268"/>
  <c r="AQ268" s="1"/>
  <c r="AO269"/>
  <c r="AQ269" s="1"/>
  <c r="AO270"/>
  <c r="AQ270" s="1"/>
  <c r="AO271"/>
  <c r="AQ271" s="1"/>
  <c r="AO272"/>
  <c r="AQ272" s="1"/>
  <c r="AO273"/>
  <c r="AQ273" s="1"/>
  <c r="AO274"/>
  <c r="AQ274" s="1"/>
  <c r="AO275"/>
  <c r="AQ275"/>
  <c r="AO276"/>
  <c r="AQ276" s="1"/>
  <c r="AO277"/>
  <c r="AQ277" s="1"/>
  <c r="AO278"/>
  <c r="AQ278" s="1"/>
  <c r="AO279"/>
  <c r="AQ279" s="1"/>
  <c r="AO280"/>
  <c r="AQ280" s="1"/>
  <c r="AO281"/>
  <c r="AQ281"/>
  <c r="AO282"/>
  <c r="AQ282" s="1"/>
  <c r="AO283"/>
  <c r="AQ283"/>
  <c r="AO284"/>
  <c r="AQ284" s="1"/>
  <c r="AO285"/>
  <c r="AQ285" s="1"/>
  <c r="AO286"/>
  <c r="AQ286" s="1"/>
  <c r="AO287"/>
  <c r="AQ287"/>
  <c r="AO288"/>
  <c r="AQ288" s="1"/>
  <c r="AO289"/>
  <c r="AQ289" s="1"/>
  <c r="AO290"/>
  <c r="AQ290" s="1"/>
  <c r="AO291"/>
  <c r="AQ291"/>
  <c r="AO292"/>
  <c r="AQ292" s="1"/>
  <c r="AO293"/>
  <c r="AQ293" s="1"/>
  <c r="AO294"/>
  <c r="AQ294" s="1"/>
  <c r="AO295"/>
  <c r="AQ295" s="1"/>
  <c r="AO296"/>
  <c r="AQ296" s="1"/>
  <c r="AO297"/>
  <c r="AQ297" s="1"/>
  <c r="AO298"/>
  <c r="AQ298" s="1"/>
  <c r="AO299"/>
  <c r="AQ299"/>
  <c r="AO300"/>
  <c r="AQ300" s="1"/>
  <c r="AO301"/>
  <c r="AQ301" s="1"/>
  <c r="AO302"/>
  <c r="AQ302" s="1"/>
  <c r="AO303"/>
  <c r="AQ303" s="1"/>
  <c r="AO304"/>
  <c r="AQ304" s="1"/>
  <c r="AO305"/>
  <c r="AQ305" s="1"/>
  <c r="AO306"/>
  <c r="AQ306" s="1"/>
  <c r="AO307"/>
  <c r="AQ307"/>
  <c r="AO308"/>
  <c r="AQ308" s="1"/>
  <c r="AO309"/>
  <c r="AQ309" s="1"/>
  <c r="AO310"/>
  <c r="AQ310" s="1"/>
  <c r="AO311"/>
  <c r="AQ311" s="1"/>
  <c r="AO312"/>
  <c r="AQ312" s="1"/>
  <c r="AO313"/>
  <c r="AQ313"/>
  <c r="AO314"/>
  <c r="AQ314" s="1"/>
  <c r="AO315"/>
  <c r="AQ315"/>
  <c r="AO316"/>
  <c r="AQ316" s="1"/>
  <c r="AO317"/>
  <c r="AQ317" s="1"/>
  <c r="AO318"/>
  <c r="AQ318" s="1"/>
  <c r="AO319"/>
  <c r="AQ319"/>
  <c r="AO320"/>
  <c r="AQ320" s="1"/>
  <c r="AO321"/>
  <c r="AQ321" s="1"/>
  <c r="AO322"/>
  <c r="AQ322" s="1"/>
  <c r="AO323"/>
  <c r="AQ323"/>
  <c r="AO324"/>
  <c r="AQ324" s="1"/>
  <c r="AO325"/>
  <c r="AQ325" s="1"/>
  <c r="AO326"/>
  <c r="AQ326" s="1"/>
  <c r="AO327"/>
  <c r="AQ327" s="1"/>
  <c r="AO328"/>
  <c r="AQ328" s="1"/>
  <c r="AO329"/>
  <c r="AQ329" s="1"/>
  <c r="AO330"/>
  <c r="AQ330" s="1"/>
  <c r="AO331"/>
  <c r="AQ331"/>
  <c r="AO332"/>
  <c r="AQ332" s="1"/>
  <c r="AO333"/>
  <c r="AQ333" s="1"/>
  <c r="AO334"/>
  <c r="AQ334" s="1"/>
  <c r="AO335"/>
  <c r="AQ335" s="1"/>
  <c r="AO336"/>
  <c r="AQ336" s="1"/>
  <c r="AO337"/>
  <c r="AQ337" s="1"/>
  <c r="AO338"/>
  <c r="AQ338" s="1"/>
  <c r="AO339"/>
  <c r="AQ339"/>
  <c r="AO340"/>
  <c r="AQ340" s="1"/>
  <c r="AO341"/>
  <c r="AQ341" s="1"/>
  <c r="AO342"/>
  <c r="AQ342" s="1"/>
  <c r="AO343"/>
  <c r="AQ343" s="1"/>
  <c r="AO344"/>
  <c r="AQ344" s="1"/>
  <c r="AO345"/>
  <c r="AQ345"/>
  <c r="AO346"/>
  <c r="AQ346" s="1"/>
  <c r="AO347"/>
  <c r="AQ347"/>
  <c r="AO348"/>
  <c r="AQ348" s="1"/>
  <c r="AO349"/>
  <c r="AQ349" s="1"/>
  <c r="AO350"/>
  <c r="AQ350" s="1"/>
  <c r="AO351"/>
  <c r="AQ351"/>
  <c r="AO352"/>
  <c r="AQ352" s="1"/>
  <c r="AO353"/>
  <c r="AQ353" s="1"/>
  <c r="AO354"/>
  <c r="AQ354" s="1"/>
  <c r="AO355"/>
  <c r="AQ355"/>
  <c r="AO356"/>
  <c r="AQ356" s="1"/>
  <c r="AO357"/>
  <c r="AQ357" s="1"/>
  <c r="AO358"/>
  <c r="AQ358" s="1"/>
  <c r="AO359"/>
  <c r="AQ359" s="1"/>
  <c r="AO360"/>
  <c r="AQ360" s="1"/>
  <c r="AO361"/>
  <c r="AQ361" s="1"/>
  <c r="AO362"/>
  <c r="AQ362" s="1"/>
  <c r="AO363"/>
  <c r="AQ363"/>
  <c r="AO364"/>
  <c r="AQ364" s="1"/>
  <c r="AO365"/>
  <c r="AQ365" s="1"/>
  <c r="AO366"/>
  <c r="AQ366" s="1"/>
  <c r="AO367"/>
  <c r="AQ367" s="1"/>
  <c r="AO368"/>
  <c r="AQ368" s="1"/>
  <c r="AO369"/>
  <c r="AQ369" s="1"/>
  <c r="AO370"/>
  <c r="AQ370" s="1"/>
  <c r="AO371"/>
  <c r="AQ371"/>
  <c r="AO372"/>
  <c r="AQ372" s="1"/>
  <c r="AO373"/>
  <c r="AQ373" s="1"/>
  <c r="AO374"/>
  <c r="AQ374" s="1"/>
  <c r="AO375"/>
  <c r="AQ375" s="1"/>
  <c r="AO376"/>
  <c r="AQ376" s="1"/>
  <c r="AO377"/>
  <c r="AQ377"/>
  <c r="AO378"/>
  <c r="AQ378" s="1"/>
  <c r="AO379"/>
  <c r="AQ379"/>
  <c r="AO380"/>
  <c r="AQ380" s="1"/>
  <c r="AO381"/>
  <c r="AQ381" s="1"/>
  <c r="AO382"/>
  <c r="AQ382" s="1"/>
  <c r="AO383"/>
  <c r="AQ383"/>
  <c r="AO384"/>
  <c r="AQ384" s="1"/>
  <c r="AO385"/>
  <c r="AQ385" s="1"/>
  <c r="AO386"/>
  <c r="AQ386" s="1"/>
  <c r="AO387"/>
  <c r="AQ387"/>
  <c r="AO388"/>
  <c r="AQ388" s="1"/>
  <c r="AO389"/>
  <c r="AQ389" s="1"/>
  <c r="AO390"/>
  <c r="AQ390" s="1"/>
  <c r="AO391"/>
  <c r="AQ391" s="1"/>
  <c r="AO392"/>
  <c r="AQ392" s="1"/>
  <c r="AO393"/>
  <c r="AQ393" s="1"/>
  <c r="AO394"/>
  <c r="AQ394" s="1"/>
  <c r="AO395"/>
  <c r="AQ395"/>
  <c r="AO396"/>
  <c r="AQ396" s="1"/>
  <c r="AO397"/>
  <c r="AQ397" s="1"/>
  <c r="AO398"/>
  <c r="AQ398" s="1"/>
  <c r="AO399"/>
  <c r="AQ399" s="1"/>
  <c r="AO400"/>
  <c r="AQ400" s="1"/>
  <c r="AO401"/>
  <c r="AQ401" s="1"/>
  <c r="AO402"/>
  <c r="AQ402" s="1"/>
  <c r="AO403"/>
  <c r="AQ403"/>
  <c r="AO404"/>
  <c r="AQ404" s="1"/>
  <c r="AO405"/>
  <c r="AQ405" s="1"/>
  <c r="AO406"/>
  <c r="AQ406" s="1"/>
  <c r="AO407"/>
  <c r="AQ407" s="1"/>
  <c r="AO408"/>
  <c r="AQ408" s="1"/>
  <c r="AO409"/>
  <c r="AQ409"/>
  <c r="AO410"/>
  <c r="AQ410" s="1"/>
  <c r="AO411"/>
  <c r="AQ411"/>
  <c r="AO412"/>
  <c r="AQ412" s="1"/>
  <c r="AO413"/>
  <c r="AQ413" s="1"/>
  <c r="AO414"/>
  <c r="AQ414" s="1"/>
  <c r="AO415"/>
  <c r="AQ415"/>
  <c r="AO416"/>
  <c r="AQ416" s="1"/>
  <c r="AO417"/>
  <c r="AQ417" s="1"/>
  <c r="AO418"/>
  <c r="AQ418" s="1"/>
  <c r="AO419"/>
  <c r="AQ419"/>
  <c r="AO420"/>
  <c r="AQ420" s="1"/>
  <c r="AO421"/>
  <c r="AQ421" s="1"/>
  <c r="AO422"/>
  <c r="AQ422" s="1"/>
  <c r="AO423"/>
  <c r="AQ423" s="1"/>
  <c r="AO424"/>
  <c r="AQ424" s="1"/>
  <c r="AO425"/>
  <c r="AQ425" s="1"/>
  <c r="AO426"/>
  <c r="AQ426" s="1"/>
  <c r="AO427"/>
  <c r="AQ427"/>
  <c r="AO428"/>
  <c r="AQ428" s="1"/>
  <c r="AO429"/>
  <c r="AQ429" s="1"/>
  <c r="AO430"/>
  <c r="AQ430" s="1"/>
  <c r="AO431"/>
  <c r="AQ431" s="1"/>
  <c r="AO432"/>
  <c r="AQ432" s="1"/>
  <c r="AO433"/>
  <c r="AQ433" s="1"/>
  <c r="AO434"/>
  <c r="AQ434" s="1"/>
  <c r="AO435"/>
  <c r="AQ435"/>
  <c r="AO436"/>
  <c r="AQ436" s="1"/>
  <c r="AO437"/>
  <c r="AQ437" s="1"/>
  <c r="AO438"/>
  <c r="AQ438" s="1"/>
  <c r="AO439"/>
  <c r="AQ439" s="1"/>
  <c r="AO440"/>
  <c r="AQ440" s="1"/>
  <c r="AO441"/>
  <c r="AQ441"/>
  <c r="AO442"/>
  <c r="AQ442" s="1"/>
  <c r="AO443"/>
  <c r="AQ443"/>
  <c r="AO444"/>
  <c r="AQ444" s="1"/>
  <c r="AO445"/>
  <c r="AQ445" s="1"/>
  <c r="AO446"/>
  <c r="AQ446" s="1"/>
  <c r="AO447"/>
  <c r="AQ447"/>
  <c r="AO448"/>
  <c r="AQ448" s="1"/>
  <c r="AO449"/>
  <c r="AQ449" s="1"/>
  <c r="AO450"/>
  <c r="AQ450" s="1"/>
  <c r="AO451"/>
  <c r="AQ451"/>
  <c r="AO452"/>
  <c r="AQ452" s="1"/>
  <c r="AO453"/>
  <c r="AQ453" s="1"/>
  <c r="AO454"/>
  <c r="AQ454" s="1"/>
  <c r="AO455"/>
  <c r="AQ455" s="1"/>
  <c r="AO456"/>
  <c r="AQ456" s="1"/>
  <c r="AO457"/>
  <c r="AQ457" s="1"/>
  <c r="AO458"/>
  <c r="AQ458" s="1"/>
  <c r="AO459"/>
  <c r="AQ459"/>
  <c r="AO460"/>
  <c r="AQ460" s="1"/>
  <c r="AO461"/>
  <c r="AQ461" s="1"/>
  <c r="AO462"/>
  <c r="AQ462" s="1"/>
  <c r="AO463"/>
  <c r="AQ463" s="1"/>
  <c r="AO464"/>
  <c r="AQ464" s="1"/>
  <c r="AO465"/>
  <c r="AQ465" s="1"/>
  <c r="AO466"/>
  <c r="AQ466" s="1"/>
  <c r="AO467"/>
  <c r="AQ467"/>
  <c r="AO468"/>
  <c r="AQ468" s="1"/>
  <c r="AO469"/>
  <c r="AQ469" s="1"/>
  <c r="AO470"/>
  <c r="AQ470" s="1"/>
  <c r="AO471"/>
  <c r="AQ471" s="1"/>
  <c r="AO472"/>
  <c r="AQ472" s="1"/>
  <c r="AO473"/>
  <c r="AQ473"/>
  <c r="AO474"/>
  <c r="AQ474" s="1"/>
  <c r="AO475"/>
  <c r="AQ475"/>
  <c r="AO476"/>
  <c r="AQ476" s="1"/>
  <c r="AO477"/>
  <c r="AQ477" s="1"/>
  <c r="AO478"/>
  <c r="AQ478" s="1"/>
  <c r="AO479"/>
  <c r="AQ479"/>
  <c r="AO480"/>
  <c r="AQ480" s="1"/>
  <c r="AO481"/>
  <c r="AQ481" s="1"/>
  <c r="AO482"/>
  <c r="AQ482" s="1"/>
  <c r="AO483"/>
  <c r="AQ483"/>
  <c r="AO484"/>
  <c r="AQ484" s="1"/>
  <c r="AO485"/>
  <c r="AQ485" s="1"/>
  <c r="AO486"/>
  <c r="AQ486" s="1"/>
  <c r="AO487"/>
  <c r="AQ487" s="1"/>
  <c r="AO488"/>
  <c r="AQ488" s="1"/>
  <c r="AO489"/>
  <c r="AQ489" s="1"/>
  <c r="AO490"/>
  <c r="AQ490" s="1"/>
  <c r="AO491"/>
  <c r="AQ491"/>
  <c r="AO492"/>
  <c r="AQ492" s="1"/>
  <c r="AO493"/>
  <c r="AQ493" s="1"/>
  <c r="AO494"/>
  <c r="AQ494" s="1"/>
  <c r="AO495"/>
  <c r="AQ495" s="1"/>
  <c r="AO496"/>
  <c r="AQ496" s="1"/>
  <c r="AO497"/>
  <c r="AQ497" s="1"/>
  <c r="AO498"/>
  <c r="AQ498" s="1"/>
  <c r="AO499"/>
  <c r="AQ499"/>
  <c r="AO500"/>
  <c r="AQ500" s="1"/>
  <c r="AO501"/>
  <c r="AQ501" s="1"/>
  <c r="AO502"/>
  <c r="AQ502" s="1"/>
  <c r="AO503"/>
  <c r="AQ503" s="1"/>
  <c r="AO504"/>
  <c r="AQ504" s="1"/>
  <c r="AO505"/>
  <c r="AQ505"/>
  <c r="AO506"/>
  <c r="AQ506" s="1"/>
  <c r="AO507"/>
  <c r="AQ507"/>
  <c r="AO508"/>
  <c r="AQ508" s="1"/>
  <c r="AO509"/>
  <c r="AQ509" s="1"/>
  <c r="AO510"/>
  <c r="AQ510" s="1"/>
  <c r="AO511"/>
  <c r="AQ511"/>
  <c r="AO512"/>
  <c r="AQ512" s="1"/>
  <c r="AO513"/>
  <c r="AQ513" s="1"/>
  <c r="AO514"/>
  <c r="AQ514" s="1"/>
  <c r="AO515"/>
  <c r="AQ515"/>
  <c r="AO516"/>
  <c r="AQ516" s="1"/>
  <c r="AO517"/>
  <c r="AQ517" s="1"/>
  <c r="AO518"/>
  <c r="AQ518" s="1"/>
  <c r="AO519"/>
  <c r="AQ519" s="1"/>
  <c r="AO520"/>
  <c r="AQ520" s="1"/>
  <c r="AO521"/>
  <c r="AQ521" s="1"/>
  <c r="AO522"/>
  <c r="AQ522" s="1"/>
  <c r="AO523"/>
  <c r="AQ523"/>
  <c r="AO524"/>
  <c r="AQ524" s="1"/>
  <c r="AO525"/>
  <c r="AQ525" s="1"/>
  <c r="AO526"/>
  <c r="AQ526" s="1"/>
  <c r="AO527"/>
  <c r="AQ527" s="1"/>
  <c r="AO528"/>
  <c r="AQ528" s="1"/>
  <c r="AO529"/>
  <c r="AQ529" s="1"/>
  <c r="AO530"/>
  <c r="AQ530" s="1"/>
  <c r="AO531"/>
  <c r="AQ531"/>
  <c r="AO532"/>
  <c r="AQ532" s="1"/>
  <c r="AO533"/>
  <c r="AQ533" s="1"/>
  <c r="AO534"/>
  <c r="AQ534" s="1"/>
  <c r="AO535"/>
  <c r="AQ535" s="1"/>
  <c r="AO536"/>
  <c r="AQ536" s="1"/>
  <c r="AO537"/>
  <c r="AQ537"/>
  <c r="AO538"/>
  <c r="AQ538" s="1"/>
  <c r="AO539"/>
  <c r="AQ539"/>
  <c r="AO540"/>
  <c r="AQ540" s="1"/>
  <c r="AO541"/>
  <c r="AQ541" s="1"/>
  <c r="AO542"/>
  <c r="AQ542" s="1"/>
  <c r="AO543"/>
  <c r="AQ543"/>
  <c r="AO544"/>
  <c r="AQ544" s="1"/>
  <c r="AO545"/>
  <c r="AQ545" s="1"/>
  <c r="AO546"/>
  <c r="AQ546" s="1"/>
  <c r="AO547"/>
  <c r="AQ547"/>
  <c r="AO548"/>
  <c r="AQ548" s="1"/>
  <c r="AO549"/>
  <c r="AQ549" s="1"/>
  <c r="AO550"/>
  <c r="AQ550" s="1"/>
  <c r="AO551"/>
  <c r="AQ551" s="1"/>
  <c r="AO552"/>
  <c r="AQ552" s="1"/>
  <c r="AO553"/>
  <c r="AQ553" s="1"/>
  <c r="AO554"/>
  <c r="AQ554" s="1"/>
  <c r="AO555"/>
  <c r="AQ555"/>
  <c r="AO556"/>
  <c r="AQ556" s="1"/>
  <c r="AO557"/>
  <c r="AQ557" s="1"/>
  <c r="AO558"/>
  <c r="AQ558" s="1"/>
  <c r="AO559"/>
  <c r="AQ559" s="1"/>
  <c r="AO560"/>
  <c r="AQ560" s="1"/>
  <c r="AO561"/>
  <c r="AQ561" s="1"/>
  <c r="AO562"/>
  <c r="AQ562" s="1"/>
  <c r="AO563"/>
  <c r="AQ563"/>
  <c r="AO564"/>
  <c r="AQ564" s="1"/>
  <c r="AO565"/>
  <c r="AQ565" s="1"/>
  <c r="AO566"/>
  <c r="AQ566" s="1"/>
  <c r="AO567"/>
  <c r="AQ567" s="1"/>
  <c r="AO568"/>
  <c r="AQ568" s="1"/>
  <c r="AO569"/>
  <c r="AQ569"/>
  <c r="AO570"/>
  <c r="AQ570" s="1"/>
  <c r="AO571"/>
  <c r="AQ571"/>
  <c r="AO572"/>
  <c r="AQ572" s="1"/>
  <c r="AO573"/>
  <c r="AQ573" s="1"/>
  <c r="AO574"/>
  <c r="AQ574" s="1"/>
  <c r="AO575"/>
  <c r="AQ575"/>
  <c r="AO576"/>
  <c r="AQ576" s="1"/>
  <c r="AO577"/>
  <c r="AQ577" s="1"/>
  <c r="AO578"/>
  <c r="AQ578" s="1"/>
  <c r="AO579"/>
  <c r="AQ579"/>
  <c r="AO580"/>
  <c r="AQ580" s="1"/>
  <c r="AO581"/>
  <c r="AQ581" s="1"/>
  <c r="AO582"/>
  <c r="AQ582" s="1"/>
  <c r="AO583"/>
  <c r="AQ583" s="1"/>
  <c r="AO584"/>
  <c r="AQ584" s="1"/>
  <c r="AO585"/>
  <c r="AQ585" s="1"/>
  <c r="AO586"/>
  <c r="AQ586" s="1"/>
  <c r="AO587"/>
  <c r="AQ587"/>
  <c r="AO588"/>
  <c r="AQ588" s="1"/>
  <c r="AO589"/>
  <c r="AQ589" s="1"/>
  <c r="AO590"/>
  <c r="AQ590" s="1"/>
  <c r="AO591"/>
  <c r="AQ591" s="1"/>
  <c r="AO592"/>
  <c r="AQ592" s="1"/>
  <c r="AO593"/>
  <c r="AQ593" s="1"/>
  <c r="AO594"/>
  <c r="AQ594" s="1"/>
  <c r="AO595"/>
  <c r="AQ595"/>
  <c r="AO596"/>
  <c r="AQ596" s="1"/>
  <c r="AO597"/>
  <c r="AQ597" s="1"/>
  <c r="AO598"/>
  <c r="AQ598" s="1"/>
  <c r="AO599"/>
  <c r="AQ599" s="1"/>
  <c r="AO600"/>
  <c r="AQ600" s="1"/>
  <c r="AO601"/>
  <c r="AQ601"/>
  <c r="AO602"/>
  <c r="AQ602" s="1"/>
  <c r="AO603"/>
  <c r="AQ603"/>
  <c r="AO604"/>
  <c r="AQ604" s="1"/>
  <c r="AO605"/>
  <c r="AQ605" s="1"/>
  <c r="AO606"/>
  <c r="AQ606" s="1"/>
  <c r="AO607"/>
  <c r="AQ607"/>
  <c r="AO608"/>
  <c r="AQ608" s="1"/>
  <c r="AO609"/>
  <c r="AQ609" s="1"/>
  <c r="AO610"/>
  <c r="AQ610" s="1"/>
  <c r="AO611"/>
  <c r="AQ611"/>
  <c r="AO612"/>
  <c r="AQ612" s="1"/>
  <c r="AO613"/>
  <c r="AQ613" s="1"/>
  <c r="AO614"/>
  <c r="AQ614" s="1"/>
  <c r="AO615"/>
  <c r="AQ615" s="1"/>
  <c r="AO616"/>
  <c r="AQ616" s="1"/>
  <c r="AO617"/>
  <c r="AQ617" s="1"/>
  <c r="AO618"/>
  <c r="AQ618" s="1"/>
  <c r="AO619"/>
  <c r="AQ619"/>
  <c r="AO620"/>
  <c r="AQ620" s="1"/>
  <c r="AO621"/>
  <c r="AQ621" s="1"/>
  <c r="AO622"/>
  <c r="AQ622" s="1"/>
  <c r="AO623"/>
  <c r="AQ623" s="1"/>
  <c r="AO624"/>
  <c r="AQ624" s="1"/>
  <c r="AO625"/>
  <c r="AQ625" s="1"/>
  <c r="AO626"/>
  <c r="AQ626" s="1"/>
  <c r="AO627"/>
  <c r="AQ627"/>
  <c r="AO628"/>
  <c r="AQ628" s="1"/>
  <c r="AO629"/>
  <c r="AQ629" s="1"/>
  <c r="AO630"/>
  <c r="AQ630" s="1"/>
  <c r="AO631"/>
  <c r="AQ631" s="1"/>
  <c r="AO632"/>
  <c r="AQ632" s="1"/>
  <c r="AO633"/>
  <c r="AQ633"/>
  <c r="AO634"/>
  <c r="AQ634" s="1"/>
  <c r="AO635"/>
  <c r="AQ635"/>
  <c r="AO636"/>
  <c r="AQ636" s="1"/>
  <c r="AO637"/>
  <c r="AQ637" s="1"/>
  <c r="AO638"/>
  <c r="AQ638" s="1"/>
  <c r="AO639"/>
  <c r="AQ639"/>
  <c r="AO640"/>
  <c r="AQ640" s="1"/>
  <c r="AO641"/>
  <c r="AQ641" s="1"/>
  <c r="AO642"/>
  <c r="AQ642" s="1"/>
  <c r="AO643"/>
  <c r="AQ643"/>
  <c r="AO644"/>
  <c r="AQ644" s="1"/>
  <c r="AO645"/>
  <c r="AQ645" s="1"/>
  <c r="AO646"/>
  <c r="AQ646" s="1"/>
  <c r="AO647"/>
  <c r="AQ647" s="1"/>
  <c r="AO648"/>
  <c r="AQ648" s="1"/>
  <c r="AO649"/>
  <c r="AQ649" s="1"/>
  <c r="AO650"/>
  <c r="AQ650" s="1"/>
  <c r="AO651"/>
  <c r="AQ651"/>
  <c r="AO652"/>
  <c r="AQ652" s="1"/>
  <c r="AO653"/>
  <c r="AQ653" s="1"/>
  <c r="AO654"/>
  <c r="AQ654" s="1"/>
  <c r="AO655"/>
  <c r="AQ655" s="1"/>
  <c r="AO656"/>
  <c r="AQ656" s="1"/>
  <c r="AO657"/>
  <c r="AQ657" s="1"/>
  <c r="AO658"/>
  <c r="AQ658" s="1"/>
  <c r="AO659"/>
  <c r="AQ659"/>
  <c r="AO660"/>
  <c r="AQ660" s="1"/>
  <c r="AO661"/>
  <c r="AQ661" s="1"/>
  <c r="AO662"/>
  <c r="AQ662" s="1"/>
  <c r="AO663"/>
  <c r="AQ663" s="1"/>
  <c r="AO664"/>
  <c r="AQ664" s="1"/>
  <c r="AO665"/>
  <c r="AQ665"/>
  <c r="AO666"/>
  <c r="AQ666" s="1"/>
  <c r="AO667"/>
  <c r="AQ667"/>
  <c r="AO668"/>
  <c r="AQ668" s="1"/>
  <c r="AO669"/>
  <c r="AQ669" s="1"/>
  <c r="AO670"/>
  <c r="AQ670" s="1"/>
  <c r="AO671"/>
  <c r="AQ671"/>
  <c r="AO672"/>
  <c r="AQ672" s="1"/>
  <c r="AO673"/>
  <c r="AQ673" s="1"/>
  <c r="AO674"/>
  <c r="AQ674" s="1"/>
  <c r="AO675"/>
  <c r="AQ675"/>
  <c r="AO676"/>
  <c r="AQ676" s="1"/>
  <c r="AO677"/>
  <c r="AQ677" s="1"/>
  <c r="AO678"/>
  <c r="AQ678" s="1"/>
  <c r="AO679"/>
  <c r="AQ679" s="1"/>
  <c r="AO680"/>
  <c r="AQ680" s="1"/>
  <c r="AO681"/>
  <c r="AQ681" s="1"/>
  <c r="AO682"/>
  <c r="AQ682" s="1"/>
  <c r="AO683"/>
  <c r="AQ683"/>
  <c r="AO684"/>
  <c r="AQ684" s="1"/>
  <c r="AO685"/>
  <c r="AQ685" s="1"/>
  <c r="AO686"/>
  <c r="AQ686" s="1"/>
  <c r="AO687"/>
  <c r="AQ687" s="1"/>
  <c r="AO688"/>
  <c r="AQ688" s="1"/>
  <c r="AO689"/>
  <c r="AQ689" s="1"/>
  <c r="AO690"/>
  <c r="AQ690" s="1"/>
  <c r="AO691"/>
  <c r="AQ691"/>
  <c r="AO692"/>
  <c r="AQ692" s="1"/>
  <c r="AO693"/>
  <c r="AQ693" s="1"/>
  <c r="AO694"/>
  <c r="AQ694" s="1"/>
  <c r="AO695"/>
  <c r="AQ695" s="1"/>
  <c r="AO696"/>
  <c r="AQ696" s="1"/>
  <c r="AO697"/>
  <c r="AQ697"/>
  <c r="AO698"/>
  <c r="AQ698" s="1"/>
  <c r="AO699"/>
  <c r="AQ699"/>
  <c r="AO700"/>
  <c r="AQ700" s="1"/>
  <c r="AO701"/>
  <c r="AQ701" s="1"/>
  <c r="AO702"/>
  <c r="AQ702" s="1"/>
  <c r="AO703"/>
  <c r="AQ703"/>
  <c r="AO704"/>
  <c r="AQ704" s="1"/>
  <c r="AO705"/>
  <c r="AQ705" s="1"/>
  <c r="AO706"/>
  <c r="AQ706" s="1"/>
  <c r="AO707"/>
  <c r="AQ707"/>
  <c r="AO708"/>
  <c r="AQ708" s="1"/>
  <c r="AO709"/>
  <c r="AQ709" s="1"/>
  <c r="AO710"/>
  <c r="AQ710" s="1"/>
  <c r="AO711"/>
  <c r="AQ711" s="1"/>
  <c r="AO712"/>
  <c r="AQ712" s="1"/>
  <c r="AO713"/>
  <c r="AQ713" s="1"/>
  <c r="AO714"/>
  <c r="AQ714" s="1"/>
  <c r="AO715"/>
  <c r="AQ715"/>
  <c r="AO716"/>
  <c r="AQ716" s="1"/>
  <c r="AO717"/>
  <c r="AQ717" s="1"/>
  <c r="AO718"/>
  <c r="AQ718" s="1"/>
  <c r="AO719"/>
  <c r="AQ719" s="1"/>
  <c r="AO720"/>
  <c r="AQ720" s="1"/>
  <c r="AO721"/>
  <c r="AQ721" s="1"/>
  <c r="AO722"/>
  <c r="AQ722" s="1"/>
  <c r="AO723"/>
  <c r="AQ723"/>
  <c r="AO724"/>
  <c r="AQ724" s="1"/>
  <c r="AO725"/>
  <c r="AQ725" s="1"/>
  <c r="AO726"/>
  <c r="AQ726" s="1"/>
  <c r="AO727"/>
  <c r="AQ727" s="1"/>
  <c r="AO728"/>
  <c r="AQ728" s="1"/>
  <c r="AO729"/>
  <c r="AQ729"/>
  <c r="AO730"/>
  <c r="AQ730" s="1"/>
  <c r="AO731"/>
  <c r="AQ731"/>
  <c r="AO732"/>
  <c r="AQ732" s="1"/>
  <c r="AO733"/>
  <c r="AQ733" s="1"/>
  <c r="AO734"/>
  <c r="AQ734" s="1"/>
  <c r="AO735"/>
  <c r="AQ735"/>
  <c r="AO736"/>
  <c r="AQ736" s="1"/>
  <c r="AO737"/>
  <c r="AQ737" s="1"/>
  <c r="AO738"/>
  <c r="AQ738" s="1"/>
  <c r="AO739"/>
  <c r="AQ739"/>
  <c r="AO740"/>
  <c r="AQ740" s="1"/>
  <c r="AO741"/>
  <c r="AQ741" s="1"/>
  <c r="AO742"/>
  <c r="AQ742" s="1"/>
  <c r="AO743"/>
  <c r="AQ743" s="1"/>
  <c r="AO744"/>
  <c r="AQ744" s="1"/>
  <c r="AO745"/>
  <c r="AQ745" s="1"/>
  <c r="AO746"/>
  <c r="AQ746" s="1"/>
  <c r="AO747"/>
  <c r="AQ747"/>
  <c r="AO748"/>
  <c r="AQ748" s="1"/>
  <c r="AO749"/>
  <c r="AQ749" s="1"/>
  <c r="AO750"/>
  <c r="AQ750" s="1"/>
  <c r="AO751"/>
  <c r="AQ751" s="1"/>
  <c r="AO752"/>
  <c r="AQ752" s="1"/>
  <c r="AO753"/>
  <c r="AQ753" s="1"/>
  <c r="AO754"/>
  <c r="AQ754" s="1"/>
  <c r="AO755"/>
  <c r="AQ755"/>
  <c r="AO756"/>
  <c r="AQ756" s="1"/>
  <c r="AO757"/>
  <c r="AQ757" s="1"/>
  <c r="AO758"/>
  <c r="AQ758" s="1"/>
  <c r="AO759"/>
  <c r="AQ759" s="1"/>
  <c r="AO760"/>
  <c r="AQ760" s="1"/>
  <c r="AO761"/>
  <c r="AQ761"/>
  <c r="AO762"/>
  <c r="AQ762" s="1"/>
  <c r="AO763"/>
  <c r="AQ763"/>
  <c r="AO764"/>
  <c r="AQ764" s="1"/>
  <c r="AO765"/>
  <c r="AQ765" s="1"/>
  <c r="AO766"/>
  <c r="AQ766" s="1"/>
  <c r="AO767"/>
  <c r="AQ767"/>
  <c r="AO768"/>
  <c r="AQ768" s="1"/>
  <c r="AO769"/>
  <c r="AQ769" s="1"/>
  <c r="AO770"/>
  <c r="AQ770" s="1"/>
  <c r="AO771"/>
  <c r="AQ771"/>
  <c r="AO772"/>
  <c r="AQ772" s="1"/>
  <c r="AO773"/>
  <c r="AQ773" s="1"/>
  <c r="AO774"/>
  <c r="AQ774" s="1"/>
  <c r="AO775"/>
  <c r="AQ775" s="1"/>
  <c r="AO776"/>
  <c r="AQ776" s="1"/>
  <c r="AO777"/>
  <c r="AQ777" s="1"/>
  <c r="AO778"/>
  <c r="AQ778" s="1"/>
  <c r="AO779"/>
  <c r="AQ779" s="1"/>
  <c r="AO780"/>
  <c r="AQ780" s="1"/>
  <c r="AO781"/>
  <c r="AQ781"/>
  <c r="AO782"/>
  <c r="AQ782" s="1"/>
  <c r="AO783"/>
  <c r="AQ783" s="1"/>
  <c r="AO784"/>
  <c r="AQ784" s="1"/>
  <c r="AO785"/>
  <c r="AQ785" s="1"/>
  <c r="AO786"/>
  <c r="AQ786" s="1"/>
  <c r="AO787"/>
  <c r="AQ787" s="1"/>
  <c r="AO788"/>
  <c r="AQ788" s="1"/>
  <c r="AO789"/>
  <c r="AQ789"/>
  <c r="AO790"/>
  <c r="AQ790" s="1"/>
  <c r="AO791"/>
  <c r="AQ791" s="1"/>
  <c r="AO792"/>
  <c r="AQ792" s="1"/>
  <c r="AO793"/>
  <c r="AQ793" s="1"/>
  <c r="AO794"/>
  <c r="AQ794" s="1"/>
  <c r="AO795"/>
  <c r="AQ795" s="1"/>
  <c r="AO796"/>
  <c r="AQ796" s="1"/>
  <c r="AO797"/>
  <c r="AQ797"/>
  <c r="AO798"/>
  <c r="AQ798" s="1"/>
  <c r="AO799"/>
  <c r="AQ799" s="1"/>
  <c r="AO800"/>
  <c r="AQ800" s="1"/>
  <c r="AO801"/>
  <c r="AQ801" s="1"/>
  <c r="AO802"/>
  <c r="AQ802" s="1"/>
  <c r="AO803"/>
  <c r="AQ803" s="1"/>
  <c r="AO804"/>
  <c r="AQ804" s="1"/>
  <c r="AO805"/>
  <c r="AQ805"/>
  <c r="AO806"/>
  <c r="AQ806" s="1"/>
  <c r="AO807"/>
  <c r="AQ807" s="1"/>
  <c r="AO808"/>
  <c r="AQ808" s="1"/>
  <c r="AO809"/>
  <c r="AQ809" s="1"/>
  <c r="AO810"/>
  <c r="AQ810" s="1"/>
  <c r="AO811"/>
  <c r="AQ811" s="1"/>
  <c r="AO812"/>
  <c r="AQ812" s="1"/>
  <c r="AO813"/>
  <c r="AQ813"/>
  <c r="AO814"/>
  <c r="AQ814" s="1"/>
  <c r="AO815"/>
  <c r="AQ815" s="1"/>
  <c r="AO816"/>
  <c r="AQ816" s="1"/>
  <c r="AO817"/>
  <c r="AQ817" s="1"/>
  <c r="AO818"/>
  <c r="AQ818" s="1"/>
  <c r="AO819"/>
  <c r="AQ819" s="1"/>
  <c r="AO820"/>
  <c r="AQ820" s="1"/>
  <c r="AO821"/>
  <c r="AQ821"/>
  <c r="AO822"/>
  <c r="AQ822" s="1"/>
  <c r="AO823"/>
  <c r="AQ823" s="1"/>
  <c r="AO824"/>
  <c r="AQ824" s="1"/>
  <c r="AO825"/>
  <c r="AQ825" s="1"/>
  <c r="AO826"/>
  <c r="AQ826" s="1"/>
  <c r="AO827"/>
  <c r="AQ827" s="1"/>
  <c r="AO828"/>
  <c r="AQ828" s="1"/>
  <c r="AO829"/>
  <c r="AQ829"/>
  <c r="AO830"/>
  <c r="AQ830" s="1"/>
  <c r="AO831"/>
  <c r="AQ831" s="1"/>
  <c r="AO832"/>
  <c r="AQ832" s="1"/>
  <c r="AO833"/>
  <c r="AQ833" s="1"/>
  <c r="AO834"/>
  <c r="AQ834" s="1"/>
  <c r="AO835"/>
  <c r="AQ835" s="1"/>
  <c r="AO836"/>
  <c r="AQ836" s="1"/>
  <c r="AO837"/>
  <c r="AQ837"/>
  <c r="AO838"/>
  <c r="AQ838" s="1"/>
  <c r="AO839"/>
  <c r="AQ839" s="1"/>
  <c r="AO840"/>
  <c r="AQ840" s="1"/>
  <c r="AO841"/>
  <c r="AQ841" s="1"/>
  <c r="AO842"/>
  <c r="AQ842" s="1"/>
  <c r="AO843"/>
  <c r="AQ843" s="1"/>
  <c r="AO844"/>
  <c r="AQ844" s="1"/>
  <c r="AO845"/>
  <c r="AQ845"/>
  <c r="AO846"/>
  <c r="AQ846" s="1"/>
  <c r="AO847"/>
  <c r="AQ847" s="1"/>
  <c r="AO848"/>
  <c r="AQ848" s="1"/>
  <c r="AO849"/>
  <c r="AQ849" s="1"/>
  <c r="AO850"/>
  <c r="AQ850" s="1"/>
  <c r="AO851"/>
  <c r="AQ851" s="1"/>
  <c r="AO852"/>
  <c r="AQ852" s="1"/>
  <c r="AO853"/>
  <c r="AQ853"/>
  <c r="AO854"/>
  <c r="AQ854" s="1"/>
  <c r="AO855"/>
  <c r="AQ855" s="1"/>
  <c r="AO856"/>
  <c r="AQ856" s="1"/>
  <c r="AO857"/>
  <c r="AQ857" s="1"/>
  <c r="AO858"/>
  <c r="AQ858" s="1"/>
  <c r="AO859"/>
  <c r="AQ859" s="1"/>
  <c r="AO860"/>
  <c r="AQ860" s="1"/>
  <c r="AO861"/>
  <c r="AQ861"/>
  <c r="AO862"/>
  <c r="AQ862" s="1"/>
  <c r="AO863"/>
  <c r="AQ863" s="1"/>
  <c r="AO864"/>
  <c r="AQ864" s="1"/>
  <c r="AO865"/>
  <c r="AQ865" s="1"/>
  <c r="AO866"/>
  <c r="AQ866" s="1"/>
  <c r="AO867"/>
  <c r="AQ867" s="1"/>
  <c r="AO868"/>
  <c r="AQ868" s="1"/>
  <c r="AO869"/>
  <c r="AQ869"/>
  <c r="AO870"/>
  <c r="AQ870" s="1"/>
  <c r="AO871"/>
  <c r="AQ871" s="1"/>
  <c r="AO872"/>
  <c r="AQ872" s="1"/>
  <c r="AO873"/>
  <c r="AQ873" s="1"/>
  <c r="AO874"/>
  <c r="AQ874" s="1"/>
  <c r="AO875"/>
  <c r="AQ875" s="1"/>
  <c r="AO876"/>
  <c r="AQ876" s="1"/>
  <c r="AO877"/>
  <c r="AQ877"/>
  <c r="AO878"/>
  <c r="AQ878" s="1"/>
  <c r="AO879"/>
  <c r="AQ879" s="1"/>
  <c r="AO880"/>
  <c r="AQ880" s="1"/>
  <c r="AO881"/>
  <c r="AQ881" s="1"/>
  <c r="AO882"/>
  <c r="AQ882" s="1"/>
  <c r="AO883"/>
  <c r="AQ883" s="1"/>
  <c r="AO884"/>
  <c r="AQ884" s="1"/>
  <c r="AO885"/>
  <c r="AQ885"/>
  <c r="AO886"/>
  <c r="AQ886" s="1"/>
  <c r="AO887"/>
  <c r="AQ887" s="1"/>
  <c r="AO888"/>
  <c r="AQ888" s="1"/>
  <c r="AO889"/>
  <c r="AQ889" s="1"/>
  <c r="AO890"/>
  <c r="AQ890" s="1"/>
  <c r="AO891"/>
  <c r="AQ891" s="1"/>
  <c r="AO892"/>
  <c r="AQ892" s="1"/>
  <c r="AO893"/>
  <c r="AQ893"/>
  <c r="AO894"/>
  <c r="AQ894" s="1"/>
  <c r="AO895"/>
  <c r="AQ895" s="1"/>
  <c r="AO896"/>
  <c r="AQ896" s="1"/>
  <c r="AO897"/>
  <c r="AQ897" s="1"/>
  <c r="AO898"/>
  <c r="AQ898" s="1"/>
  <c r="AO899"/>
  <c r="AQ899" s="1"/>
  <c r="AO900"/>
  <c r="AQ900" s="1"/>
  <c r="AO901"/>
  <c r="AQ901"/>
  <c r="AO902"/>
  <c r="AQ902" s="1"/>
  <c r="AO903"/>
  <c r="AQ903" s="1"/>
  <c r="AO904"/>
  <c r="AQ904" s="1"/>
  <c r="AO905"/>
  <c r="AQ905" s="1"/>
  <c r="AO906"/>
  <c r="AQ906" s="1"/>
  <c r="AO907"/>
  <c r="AQ907" s="1"/>
  <c r="AO908"/>
  <c r="AQ908" s="1"/>
  <c r="AO909"/>
  <c r="AQ909"/>
  <c r="AO910"/>
  <c r="AQ910" s="1"/>
  <c r="AO911"/>
  <c r="AQ911" s="1"/>
  <c r="AO912"/>
  <c r="AQ912" s="1"/>
  <c r="AO913"/>
  <c r="AQ913" s="1"/>
  <c r="AO914"/>
  <c r="AQ914" s="1"/>
  <c r="AO915"/>
  <c r="AQ915" s="1"/>
  <c r="AO916"/>
  <c r="AQ916" s="1"/>
  <c r="AO917"/>
  <c r="AQ917"/>
  <c r="AO918"/>
  <c r="AQ918" s="1"/>
  <c r="AO919"/>
  <c r="AQ919" s="1"/>
  <c r="AO920"/>
  <c r="AQ920" s="1"/>
  <c r="AO921"/>
  <c r="AQ921" s="1"/>
  <c r="AO922"/>
  <c r="AQ922" s="1"/>
  <c r="AO923"/>
  <c r="AQ923" s="1"/>
  <c r="AO924"/>
  <c r="AQ924" s="1"/>
  <c r="AO925"/>
  <c r="AQ925"/>
  <c r="AO926"/>
  <c r="AQ926" s="1"/>
  <c r="AO927"/>
  <c r="AQ927" s="1"/>
  <c r="AO928"/>
  <c r="AQ928" s="1"/>
  <c r="AO929"/>
  <c r="AQ929" s="1"/>
  <c r="AO930"/>
  <c r="AQ930" s="1"/>
  <c r="AO931"/>
  <c r="AQ931" s="1"/>
  <c r="AO932"/>
  <c r="AQ932" s="1"/>
  <c r="AO933"/>
  <c r="AQ933"/>
  <c r="AO934"/>
  <c r="AQ934" s="1"/>
  <c r="AO935"/>
  <c r="AQ935" s="1"/>
  <c r="AO936"/>
  <c r="AQ936" s="1"/>
  <c r="AO937"/>
  <c r="AQ937" s="1"/>
  <c r="AO938"/>
  <c r="AQ938" s="1"/>
  <c r="AO939"/>
  <c r="AQ939" s="1"/>
  <c r="AO940"/>
  <c r="AQ940" s="1"/>
  <c r="AO941"/>
  <c r="AQ941"/>
  <c r="AO942"/>
  <c r="AQ942" s="1"/>
  <c r="AO943"/>
  <c r="AQ943" s="1"/>
  <c r="AO944"/>
  <c r="AQ944" s="1"/>
  <c r="AO945"/>
  <c r="AQ945" s="1"/>
  <c r="AO946"/>
  <c r="AQ946" s="1"/>
  <c r="AO947"/>
  <c r="AQ947" s="1"/>
  <c r="AO948"/>
  <c r="AQ948" s="1"/>
  <c r="AO949"/>
  <c r="AQ949"/>
  <c r="AO950"/>
  <c r="AQ950" s="1"/>
  <c r="AO951"/>
  <c r="AQ951" s="1"/>
  <c r="AO952"/>
  <c r="AQ952" s="1"/>
  <c r="AO953"/>
  <c r="AQ953" s="1"/>
  <c r="AO954"/>
  <c r="AQ954" s="1"/>
  <c r="AO955"/>
  <c r="AQ955" s="1"/>
  <c r="AO956"/>
  <c r="AQ956" s="1"/>
  <c r="AO957"/>
  <c r="AQ957"/>
  <c r="AO958"/>
  <c r="AQ958" s="1"/>
  <c r="AO959"/>
  <c r="AQ959" s="1"/>
  <c r="AO960"/>
  <c r="AQ960" s="1"/>
  <c r="AO961"/>
  <c r="AQ961" s="1"/>
  <c r="AO962"/>
  <c r="AQ962" s="1"/>
  <c r="AO963"/>
  <c r="AQ963" s="1"/>
  <c r="AO964"/>
  <c r="AQ964" s="1"/>
  <c r="AO965"/>
  <c r="AQ965"/>
  <c r="AO966"/>
  <c r="AQ966" s="1"/>
  <c r="AO967"/>
  <c r="AQ967" s="1"/>
  <c r="AO968"/>
  <c r="AQ968" s="1"/>
  <c r="AO969"/>
  <c r="AQ969" s="1"/>
  <c r="AO970"/>
  <c r="AQ970" s="1"/>
  <c r="AO971"/>
  <c r="AQ971" s="1"/>
  <c r="AO972"/>
  <c r="AQ972" s="1"/>
  <c r="AO973"/>
  <c r="AQ973"/>
  <c r="AO974"/>
  <c r="AQ974" s="1"/>
  <c r="AO975"/>
  <c r="AQ975" s="1"/>
  <c r="AO976"/>
  <c r="AQ976" s="1"/>
  <c r="AO977"/>
  <c r="AQ977" s="1"/>
  <c r="AO978"/>
  <c r="AQ978" s="1"/>
  <c r="AO979"/>
  <c r="AQ979" s="1"/>
  <c r="AO980"/>
  <c r="AQ980" s="1"/>
  <c r="AO981"/>
  <c r="AQ981"/>
  <c r="AO982"/>
  <c r="AQ982" s="1"/>
  <c r="AO983"/>
  <c r="AQ983" s="1"/>
  <c r="AO984"/>
  <c r="AQ984" s="1"/>
  <c r="AO985"/>
  <c r="AQ985" s="1"/>
  <c r="AO986"/>
  <c r="AQ986" s="1"/>
  <c r="AO987"/>
  <c r="AQ987" s="1"/>
  <c r="AO988"/>
  <c r="AQ988" s="1"/>
  <c r="AO989"/>
  <c r="AQ989"/>
  <c r="AO990"/>
  <c r="AQ990" s="1"/>
  <c r="AO991"/>
  <c r="AQ991" s="1"/>
  <c r="AO992"/>
  <c r="AQ992" s="1"/>
  <c r="AO993"/>
  <c r="AQ993" s="1"/>
  <c r="AO994"/>
  <c r="AQ994" s="1"/>
  <c r="AO995"/>
  <c r="AQ995" s="1"/>
  <c r="AO996"/>
  <c r="AQ996" s="1"/>
  <c r="AO997"/>
  <c r="AQ997"/>
  <c r="AO998"/>
  <c r="AQ998" s="1"/>
  <c r="AO999"/>
  <c r="AQ999" s="1"/>
  <c r="AO1000"/>
  <c r="AQ1000" s="1"/>
  <c r="AO1001"/>
  <c r="AQ1001" s="1"/>
  <c r="AO1002"/>
  <c r="AQ1002" s="1"/>
  <c r="AO1003"/>
  <c r="AQ1003" s="1"/>
  <c r="AO1004"/>
  <c r="AQ1004" s="1"/>
  <c r="AO1005"/>
  <c r="AQ1005"/>
  <c r="AO1006"/>
  <c r="AQ1006" s="1"/>
  <c r="AO1007"/>
  <c r="AQ1007" s="1"/>
  <c r="AO1008"/>
  <c r="AQ1008" s="1"/>
  <c r="AO1009"/>
  <c r="AQ1009" s="1"/>
  <c r="AO1010"/>
  <c r="AQ1010" s="1"/>
  <c r="AO1011"/>
  <c r="AQ1011" s="1"/>
  <c r="AO1012"/>
  <c r="AQ1012" s="1"/>
  <c r="AO1013"/>
  <c r="AQ1013"/>
  <c r="AO1014"/>
  <c r="AQ1014" s="1"/>
  <c r="AO1015"/>
  <c r="AQ1015" s="1"/>
  <c r="AO1016"/>
  <c r="AQ1016" s="1"/>
  <c r="AO1017"/>
  <c r="AQ1017" s="1"/>
  <c r="AO1018"/>
  <c r="AQ1018" s="1"/>
  <c r="AO1019"/>
  <c r="AQ1019" s="1"/>
  <c r="AO1020"/>
  <c r="AQ1020" s="1"/>
  <c r="AO1021"/>
  <c r="AQ1021"/>
  <c r="AO1022"/>
  <c r="AQ1022" s="1"/>
  <c r="AO1023"/>
  <c r="AQ1023" s="1"/>
  <c r="AO1024"/>
  <c r="AQ1024" s="1"/>
  <c r="AO1025"/>
  <c r="AQ1025" s="1"/>
  <c r="AO1026"/>
  <c r="AQ1026" s="1"/>
  <c r="AO1027"/>
  <c r="AQ1027" s="1"/>
  <c r="AO1028"/>
  <c r="AQ1028" s="1"/>
  <c r="AO1029"/>
  <c r="AQ1029"/>
  <c r="AO1030"/>
  <c r="AQ1030" s="1"/>
  <c r="AO1031"/>
  <c r="AQ1031" s="1"/>
  <c r="AO1032"/>
  <c r="AQ1032" s="1"/>
  <c r="AO1033"/>
  <c r="AQ1033" s="1"/>
  <c r="AO1034"/>
  <c r="AQ1034" s="1"/>
  <c r="AO1035"/>
  <c r="AQ1035" s="1"/>
  <c r="AO1036"/>
  <c r="AQ1036" s="1"/>
  <c r="AO1037"/>
  <c r="AQ1037"/>
  <c r="AO1038"/>
  <c r="AQ1038" s="1"/>
  <c r="AO1039"/>
  <c r="AQ1039" s="1"/>
  <c r="AO1040"/>
  <c r="AQ1040" s="1"/>
  <c r="AO1041"/>
  <c r="AQ1041" s="1"/>
  <c r="AO1042"/>
  <c r="AQ1042" s="1"/>
  <c r="AO1043"/>
  <c r="AQ1043" s="1"/>
  <c r="AO1044"/>
  <c r="AQ1044" s="1"/>
  <c r="AO1045"/>
  <c r="AQ1045"/>
  <c r="AO1046"/>
  <c r="AQ1046" s="1"/>
  <c r="AO1047"/>
  <c r="AQ1047" s="1"/>
  <c r="AO1048"/>
  <c r="AQ1048" s="1"/>
  <c r="AO1049"/>
  <c r="AQ1049" s="1"/>
  <c r="AO1050"/>
  <c r="AQ1050" s="1"/>
  <c r="AO1051"/>
  <c r="AQ1051" s="1"/>
  <c r="AO1052"/>
  <c r="AQ1052" s="1"/>
  <c r="AO1053"/>
  <c r="AQ1053"/>
  <c r="AO1054"/>
  <c r="AQ1054" s="1"/>
  <c r="AO1055"/>
  <c r="AQ1055" s="1"/>
  <c r="AO1056"/>
  <c r="AQ1056" s="1"/>
  <c r="AO1057"/>
  <c r="AQ1057" s="1"/>
  <c r="AO1058"/>
  <c r="AQ1058" s="1"/>
  <c r="AO1059"/>
  <c r="AQ1059" s="1"/>
  <c r="AO1060"/>
  <c r="AQ1060" s="1"/>
  <c r="AO1061"/>
  <c r="AQ1061"/>
  <c r="AO1062"/>
  <c r="AQ1062" s="1"/>
  <c r="AO1063"/>
  <c r="AQ1063" s="1"/>
  <c r="AO1064"/>
  <c r="AQ1064" s="1"/>
  <c r="AO1065"/>
  <c r="AQ1065" s="1"/>
  <c r="AO1066"/>
  <c r="AQ1066" s="1"/>
  <c r="AO1067"/>
  <c r="AQ1067" s="1"/>
  <c r="AO1068"/>
  <c r="AQ1068" s="1"/>
  <c r="AO1069"/>
  <c r="AQ1069"/>
  <c r="AO1070"/>
  <c r="AQ1070" s="1"/>
  <c r="AO1071"/>
  <c r="AQ1071" s="1"/>
  <c r="AO1072"/>
  <c r="AQ1072" s="1"/>
  <c r="AO1073"/>
  <c r="AQ1073" s="1"/>
  <c r="AO1074"/>
  <c r="AQ1074" s="1"/>
  <c r="AO1075"/>
  <c r="AQ1075" s="1"/>
  <c r="AO1076"/>
  <c r="AQ1076" s="1"/>
  <c r="AO1077"/>
  <c r="AQ1077"/>
  <c r="AO1078"/>
  <c r="AQ1078" s="1"/>
  <c r="AO1079"/>
  <c r="AQ1079" s="1"/>
  <c r="AO1080"/>
  <c r="AQ1080" s="1"/>
  <c r="AO1081"/>
  <c r="AQ1081" s="1"/>
  <c r="AO1082"/>
  <c r="AQ1082" s="1"/>
  <c r="AO1083"/>
  <c r="AQ1083" s="1"/>
  <c r="AO1084"/>
  <c r="AQ1084" s="1"/>
  <c r="AO1085"/>
  <c r="AQ1085"/>
  <c r="AO1086"/>
  <c r="AQ1086" s="1"/>
  <c r="AO1087"/>
  <c r="AQ1087" s="1"/>
  <c r="AO1088"/>
  <c r="AQ1088" s="1"/>
  <c r="AO1089"/>
  <c r="AQ1089" s="1"/>
  <c r="AO1090"/>
  <c r="AQ1090" s="1"/>
  <c r="AE2"/>
  <c r="AE3"/>
  <c r="AE4"/>
  <c r="AE6"/>
  <c r="AE7"/>
  <c r="AE8"/>
  <c r="AE9"/>
  <c r="AE10"/>
  <c r="AE11"/>
  <c r="AE12"/>
  <c r="AE13"/>
  <c r="AE14"/>
  <c r="AE15"/>
  <c r="AE16"/>
  <c r="AE18"/>
  <c r="AE19"/>
  <c r="AE20"/>
  <c r="AE21"/>
  <c r="AE22"/>
  <c r="AE23"/>
  <c r="AE24"/>
  <c r="AE25"/>
  <c r="AE26"/>
  <c r="AE27"/>
  <c r="AE28"/>
  <c r="AE30"/>
  <c r="AE31"/>
  <c r="AE32"/>
  <c r="AE34"/>
  <c r="AE35"/>
  <c r="AE36"/>
  <c r="AE37"/>
  <c r="AE38"/>
  <c r="AE39"/>
  <c r="AE40"/>
  <c r="AE42"/>
  <c r="AE43"/>
  <c r="AE44"/>
  <c r="AE45"/>
  <c r="AE46"/>
  <c r="AE47"/>
  <c r="AE48"/>
  <c r="AE50"/>
  <c r="AE51"/>
  <c r="AE52"/>
  <c r="AE54"/>
  <c r="AE55"/>
  <c r="AE56"/>
  <c r="AE58"/>
  <c r="AE59"/>
  <c r="AE60"/>
  <c r="AE62"/>
  <c r="AE63"/>
  <c r="AE64"/>
  <c r="AE66"/>
  <c r="AE67"/>
  <c r="AE68"/>
  <c r="AE69"/>
  <c r="AE70"/>
  <c r="AE71"/>
  <c r="AE72"/>
  <c r="AE73"/>
  <c r="AE74"/>
  <c r="AE75"/>
  <c r="AE76"/>
  <c r="AE78"/>
  <c r="AE79"/>
  <c r="AE80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2"/>
  <c r="AE103"/>
  <c r="AE104"/>
  <c r="AE106"/>
  <c r="AE107"/>
  <c r="AE108"/>
  <c r="AE109"/>
  <c r="AE110"/>
  <c r="AE111"/>
  <c r="AE112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8"/>
  <c r="AE139"/>
  <c r="AE140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G67"/>
  <c r="AG69"/>
  <c r="AG5"/>
  <c r="AG6"/>
  <c r="AG7"/>
  <c r="O5" i="19" s="1"/>
  <c r="AG8" i="4"/>
  <c r="AG2"/>
  <c r="AG3"/>
  <c r="AG4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8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O7" i="19" s="1"/>
  <c r="AG102" i="4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S1199"/>
  <c r="AR1199"/>
  <c r="AN1199"/>
  <c r="AM1199"/>
  <c r="AK1199"/>
  <c r="AJ1199"/>
  <c r="AI1199"/>
  <c r="AH1199"/>
  <c r="AG1199"/>
  <c r="AE1199"/>
  <c r="AD1199"/>
  <c r="AC1199"/>
  <c r="AY1199" s="1"/>
  <c r="BE1198"/>
  <c r="BD1198"/>
  <c r="BC1198"/>
  <c r="BB1198"/>
  <c r="BA1198"/>
  <c r="AU1198"/>
  <c r="AR1198"/>
  <c r="AN1198"/>
  <c r="AM1198"/>
  <c r="AL1198"/>
  <c r="AJ1198"/>
  <c r="AI1198"/>
  <c r="AH1198"/>
  <c r="AG1198"/>
  <c r="AE1198"/>
  <c r="AD1198"/>
  <c r="AC1198"/>
  <c r="AY1198" s="1"/>
  <c r="BE1197"/>
  <c r="BD1197"/>
  <c r="BC1197"/>
  <c r="BB1197"/>
  <c r="BA1197"/>
  <c r="AV1197"/>
  <c r="AU1197"/>
  <c r="AS1197"/>
  <c r="AP1197"/>
  <c r="AO1197"/>
  <c r="AQ1197" s="1"/>
  <c r="AM1197"/>
  <c r="AL1197"/>
  <c r="AK1197"/>
  <c r="AJ1197"/>
  <c r="AH1197"/>
  <c r="AI1197" s="1"/>
  <c r="AG1197"/>
  <c r="AE1197"/>
  <c r="AD1197"/>
  <c r="AC1197"/>
  <c r="AY1197" s="1"/>
  <c r="BE1196"/>
  <c r="BD1196"/>
  <c r="BC1196"/>
  <c r="BB1196"/>
  <c r="BA1196"/>
  <c r="AJ1196"/>
  <c r="AP1196" s="1"/>
  <c r="AH1196"/>
  <c r="AI1196" s="1"/>
  <c r="AG1196"/>
  <c r="AD1196"/>
  <c r="AC1196"/>
  <c r="AY1196" s="1"/>
  <c r="BE1195"/>
  <c r="BD1195"/>
  <c r="BC1195"/>
  <c r="BB1195"/>
  <c r="BA1195"/>
  <c r="AS1195"/>
  <c r="AR1195"/>
  <c r="AN1195"/>
  <c r="AM1195"/>
  <c r="AK1195"/>
  <c r="AJ1195"/>
  <c r="AI1195"/>
  <c r="AH1195"/>
  <c r="AG1195"/>
  <c r="AE1195"/>
  <c r="AD1195"/>
  <c r="AC1195"/>
  <c r="BE1194"/>
  <c r="BD1194"/>
  <c r="BC1194"/>
  <c r="BB1194"/>
  <c r="BA1194"/>
  <c r="AU1194"/>
  <c r="AR1194"/>
  <c r="AN1194"/>
  <c r="AM1194"/>
  <c r="AL1194"/>
  <c r="AJ1194"/>
  <c r="AI1194"/>
  <c r="AH1194"/>
  <c r="AG1194"/>
  <c r="AE1194"/>
  <c r="AD1194"/>
  <c r="AC1194"/>
  <c r="AY1194" s="1"/>
  <c r="BE1193"/>
  <c r="BD1193"/>
  <c r="BC1193"/>
  <c r="BB1193"/>
  <c r="BA1193"/>
  <c r="AV1193"/>
  <c r="AU1193"/>
  <c r="AS1193"/>
  <c r="AP1193"/>
  <c r="AO1193"/>
  <c r="AQ1193" s="1"/>
  <c r="AM1193"/>
  <c r="AL1193"/>
  <c r="AK1193"/>
  <c r="AJ1193"/>
  <c r="AT1193" s="1"/>
  <c r="AH1193"/>
  <c r="AI1193" s="1"/>
  <c r="AG1193"/>
  <c r="AE1193"/>
  <c r="AD1193"/>
  <c r="AC1193"/>
  <c r="AY1193" s="1"/>
  <c r="BE1192"/>
  <c r="BD1192"/>
  <c r="BC1192"/>
  <c r="BB1192"/>
  <c r="BA1192"/>
  <c r="AJ1192"/>
  <c r="AP1192" s="1"/>
  <c r="AH1192"/>
  <c r="AI1192" s="1"/>
  <c r="AG1192"/>
  <c r="AD1192"/>
  <c r="AC1192"/>
  <c r="AY1192" s="1"/>
  <c r="BE1191"/>
  <c r="BD1191"/>
  <c r="BC1191"/>
  <c r="BB1191"/>
  <c r="BA1191"/>
  <c r="AS1191"/>
  <c r="AR1191"/>
  <c r="AN1191"/>
  <c r="AM1191"/>
  <c r="AK1191"/>
  <c r="AJ1191"/>
  <c r="AI1191"/>
  <c r="AH1191"/>
  <c r="AG1191"/>
  <c r="AE1191"/>
  <c r="AD1191"/>
  <c r="AC1191"/>
  <c r="AY1191" s="1"/>
  <c r="BE1190"/>
  <c r="BD1190"/>
  <c r="BC1190"/>
  <c r="BB1190"/>
  <c r="BA1190"/>
  <c r="AU1190"/>
  <c r="AR1190"/>
  <c r="AN1190"/>
  <c r="AM1190"/>
  <c r="AL1190"/>
  <c r="AJ1190"/>
  <c r="AI1190"/>
  <c r="AH1190"/>
  <c r="AG1190"/>
  <c r="AE1190"/>
  <c r="AD1190"/>
  <c r="AC1190"/>
  <c r="AY1190" s="1"/>
  <c r="BE1189"/>
  <c r="BD1189"/>
  <c r="BC1189"/>
  <c r="BB1189"/>
  <c r="BA1189"/>
  <c r="AV1189"/>
  <c r="AU1189"/>
  <c r="AS1189"/>
  <c r="AP1189"/>
  <c r="AO1189"/>
  <c r="AQ1189" s="1"/>
  <c r="AM1189"/>
  <c r="AL1189"/>
  <c r="AK1189"/>
  <c r="AJ1189"/>
  <c r="AT1189" s="1"/>
  <c r="AH1189"/>
  <c r="AI1189" s="1"/>
  <c r="AG1189"/>
  <c r="AE1189"/>
  <c r="AD1189"/>
  <c r="AC1189"/>
  <c r="AY1189" s="1"/>
  <c r="AZ1189" s="1"/>
  <c r="BE1188"/>
  <c r="BD1188"/>
  <c r="BC1188"/>
  <c r="BB1188"/>
  <c r="BA1188"/>
  <c r="AJ1188"/>
  <c r="AP1188" s="1"/>
  <c r="AH1188"/>
  <c r="AI1188" s="1"/>
  <c r="AG1188"/>
  <c r="AD1188"/>
  <c r="AC1188"/>
  <c r="AY1188" s="1"/>
  <c r="BE1187"/>
  <c r="BD1187"/>
  <c r="BC1187"/>
  <c r="BB1187"/>
  <c r="BA1187"/>
  <c r="AS1187"/>
  <c r="AR1187"/>
  <c r="AN1187"/>
  <c r="AM1187"/>
  <c r="AK1187"/>
  <c r="AJ1187"/>
  <c r="AI1187"/>
  <c r="AH1187"/>
  <c r="AG1187"/>
  <c r="AE1187"/>
  <c r="AD1187"/>
  <c r="AC1187"/>
  <c r="BE1186"/>
  <c r="BD1186"/>
  <c r="BC1186"/>
  <c r="BB1186"/>
  <c r="BA1186"/>
  <c r="AU1186"/>
  <c r="AR1186"/>
  <c r="AN1186"/>
  <c r="AM1186"/>
  <c r="AL1186"/>
  <c r="AJ1186"/>
  <c r="AI1186"/>
  <c r="AH1186"/>
  <c r="AG1186"/>
  <c r="AE1186"/>
  <c r="AD1186"/>
  <c r="AC1186"/>
  <c r="AY1186" s="1"/>
  <c r="BE1185"/>
  <c r="BD1185"/>
  <c r="BC1185"/>
  <c r="BB1185"/>
  <c r="BA1185"/>
  <c r="AV1185"/>
  <c r="AU1185"/>
  <c r="AS1185"/>
  <c r="AP1185"/>
  <c r="AO1185"/>
  <c r="AQ1185" s="1"/>
  <c r="AM1185"/>
  <c r="AL1185"/>
  <c r="AK1185"/>
  <c r="AJ1185"/>
  <c r="AT1185" s="1"/>
  <c r="AH1185"/>
  <c r="AI1185" s="1"/>
  <c r="AG1185"/>
  <c r="AE1185"/>
  <c r="AD1185"/>
  <c r="AC1185"/>
  <c r="AY1185" s="1"/>
  <c r="BE1184"/>
  <c r="BD1184"/>
  <c r="BC1184"/>
  <c r="BB1184"/>
  <c r="BA1184"/>
  <c r="AJ1184"/>
  <c r="AP1184" s="1"/>
  <c r="AH1184"/>
  <c r="AI1184" s="1"/>
  <c r="AG1184"/>
  <c r="AD1184"/>
  <c r="AC1184"/>
  <c r="AY1184" s="1"/>
  <c r="BE1183"/>
  <c r="BD1183"/>
  <c r="BC1183"/>
  <c r="BB1183"/>
  <c r="BA1183"/>
  <c r="AS1183"/>
  <c r="AR1183"/>
  <c r="AN1183"/>
  <c r="AM1183"/>
  <c r="AK1183"/>
  <c r="AJ1183"/>
  <c r="AI1183"/>
  <c r="AH1183"/>
  <c r="AG1183"/>
  <c r="AE1183"/>
  <c r="AD1183"/>
  <c r="AC1183"/>
  <c r="BE1182"/>
  <c r="BD1182"/>
  <c r="BC1182"/>
  <c r="BB1182"/>
  <c r="BA1182"/>
  <c r="AU1182"/>
  <c r="AR1182"/>
  <c r="AN1182"/>
  <c r="AM1182"/>
  <c r="AL1182"/>
  <c r="AJ1182"/>
  <c r="AI1182"/>
  <c r="AH1182"/>
  <c r="AG1182"/>
  <c r="AE1182"/>
  <c r="AD1182"/>
  <c r="AC1182"/>
  <c r="AY1182" s="1"/>
  <c r="BE1181"/>
  <c r="BD1181"/>
  <c r="BC1181"/>
  <c r="BB1181"/>
  <c r="BA1181"/>
  <c r="AV1181"/>
  <c r="AU1181"/>
  <c r="AS1181"/>
  <c r="AP1181"/>
  <c r="AO1181"/>
  <c r="AQ1181" s="1"/>
  <c r="AM1181"/>
  <c r="AL1181"/>
  <c r="AK1181"/>
  <c r="AJ1181"/>
  <c r="AH1181"/>
  <c r="AI1181" s="1"/>
  <c r="AG1181"/>
  <c r="AE1181"/>
  <c r="AD1181"/>
  <c r="AC1181"/>
  <c r="AY1181" s="1"/>
  <c r="BE1180"/>
  <c r="BD1180"/>
  <c r="BC1180"/>
  <c r="BB1180"/>
  <c r="BA1180"/>
  <c r="AJ1180"/>
  <c r="AP1180" s="1"/>
  <c r="AH1180"/>
  <c r="AI1180" s="1"/>
  <c r="AG1180"/>
  <c r="AD1180"/>
  <c r="AC1180"/>
  <c r="AY1180" s="1"/>
  <c r="BE1179"/>
  <c r="BD1179"/>
  <c r="BC1179"/>
  <c r="BB1179"/>
  <c r="BA1179"/>
  <c r="AS1179"/>
  <c r="AR1179"/>
  <c r="AN1179"/>
  <c r="AM1179"/>
  <c r="AK1179"/>
  <c r="AJ1179"/>
  <c r="AI1179"/>
  <c r="AH1179"/>
  <c r="AG1179"/>
  <c r="AE1179"/>
  <c r="AD1179"/>
  <c r="AC1179"/>
  <c r="AY1179" s="1"/>
  <c r="BE1178"/>
  <c r="BD1178"/>
  <c r="BC1178"/>
  <c r="BB1178"/>
  <c r="BA1178"/>
  <c r="AU1178"/>
  <c r="AR1178"/>
  <c r="AN1178"/>
  <c r="AM1178"/>
  <c r="AL1178"/>
  <c r="AJ1178"/>
  <c r="AI1178"/>
  <c r="AH1178"/>
  <c r="AG1178"/>
  <c r="AE1178"/>
  <c r="AD1178"/>
  <c r="AC1178"/>
  <c r="AY1178" s="1"/>
  <c r="BE1177"/>
  <c r="BD1177"/>
  <c r="BC1177"/>
  <c r="BB1177"/>
  <c r="BA1177"/>
  <c r="AV1177"/>
  <c r="AU1177"/>
  <c r="AS1177"/>
  <c r="AP1177"/>
  <c r="AO1177"/>
  <c r="AQ1177" s="1"/>
  <c r="AM1177"/>
  <c r="AL1177"/>
  <c r="AK1177"/>
  <c r="AJ1177"/>
  <c r="AT1177" s="1"/>
  <c r="AX1177" s="1"/>
  <c r="AH1177"/>
  <c r="AI1177" s="1"/>
  <c r="AG1177"/>
  <c r="AE1177"/>
  <c r="AD1177"/>
  <c r="AC1177"/>
  <c r="AY1177" s="1"/>
  <c r="BE1176"/>
  <c r="BD1176"/>
  <c r="BC1176"/>
  <c r="BB1176"/>
  <c r="BA1176"/>
  <c r="AJ1176"/>
  <c r="AP1176" s="1"/>
  <c r="AH1176"/>
  <c r="AI1176" s="1"/>
  <c r="AG1176"/>
  <c r="AD1176"/>
  <c r="AC1176"/>
  <c r="AY1176" s="1"/>
  <c r="BE1175"/>
  <c r="BD1175"/>
  <c r="BC1175"/>
  <c r="BB1175"/>
  <c r="BA1175"/>
  <c r="AS1175"/>
  <c r="AR1175"/>
  <c r="AN1175"/>
  <c r="AM1175"/>
  <c r="AK1175"/>
  <c r="AJ1175"/>
  <c r="AI1175"/>
  <c r="AH1175"/>
  <c r="AG1175"/>
  <c r="AE1175"/>
  <c r="AD1175"/>
  <c r="AC1175"/>
  <c r="AY1175" s="1"/>
  <c r="BE1174"/>
  <c r="BD1174"/>
  <c r="BC1174"/>
  <c r="BB1174"/>
  <c r="BA1174"/>
  <c r="AU1174"/>
  <c r="AR1174"/>
  <c r="AN1174"/>
  <c r="AM1174"/>
  <c r="AL1174"/>
  <c r="AJ1174"/>
  <c r="AI1174"/>
  <c r="AH1174"/>
  <c r="AG1174"/>
  <c r="AE1174"/>
  <c r="AD1174"/>
  <c r="AC1174"/>
  <c r="AY1174" s="1"/>
  <c r="BE1173"/>
  <c r="BD1173"/>
  <c r="BC1173"/>
  <c r="BB1173"/>
  <c r="BA1173"/>
  <c r="AV1173"/>
  <c r="AU1173"/>
  <c r="AS1173"/>
  <c r="AP1173"/>
  <c r="AO1173"/>
  <c r="AQ1173" s="1"/>
  <c r="AM1173"/>
  <c r="AL1173"/>
  <c r="AK1173"/>
  <c r="AJ1173"/>
  <c r="AT1173" s="1"/>
  <c r="AH1173"/>
  <c r="AI1173" s="1"/>
  <c r="AG1173"/>
  <c r="AE1173"/>
  <c r="AD1173"/>
  <c r="AC1173"/>
  <c r="AY1173" s="1"/>
  <c r="BE1172"/>
  <c r="BD1172"/>
  <c r="BC1172"/>
  <c r="BB1172"/>
  <c r="BA1172"/>
  <c r="AJ1172"/>
  <c r="AP1172" s="1"/>
  <c r="AH1172"/>
  <c r="AI1172" s="1"/>
  <c r="AG1172"/>
  <c r="AD1172"/>
  <c r="AC1172"/>
  <c r="AY1172" s="1"/>
  <c r="BE1171"/>
  <c r="BD1171"/>
  <c r="BC1171"/>
  <c r="BB1171"/>
  <c r="BA1171"/>
  <c r="AS1171"/>
  <c r="AR1171"/>
  <c r="AN1171"/>
  <c r="AM1171"/>
  <c r="AK1171"/>
  <c r="AJ1171"/>
  <c r="AI1171"/>
  <c r="AH1171"/>
  <c r="AG1171"/>
  <c r="AE1171"/>
  <c r="AD1171"/>
  <c r="AC1171"/>
  <c r="BE1170"/>
  <c r="BD1170"/>
  <c r="BC1170"/>
  <c r="BB1170"/>
  <c r="BA1170"/>
  <c r="AU1170"/>
  <c r="AR1170"/>
  <c r="AN1170"/>
  <c r="AM1170"/>
  <c r="AL1170"/>
  <c r="AJ1170"/>
  <c r="AI1170"/>
  <c r="AH1170"/>
  <c r="AG1170"/>
  <c r="AE1170"/>
  <c r="AD1170"/>
  <c r="AC1170"/>
  <c r="AY1170" s="1"/>
  <c r="BE1169"/>
  <c r="BD1169"/>
  <c r="BC1169"/>
  <c r="BB1169"/>
  <c r="BA1169"/>
  <c r="AV1169"/>
  <c r="AU1169"/>
  <c r="AS1169"/>
  <c r="AP1169"/>
  <c r="AO1169"/>
  <c r="AQ1169" s="1"/>
  <c r="AM1169"/>
  <c r="AL1169"/>
  <c r="AK1169"/>
  <c r="AJ1169"/>
  <c r="AT1169" s="1"/>
  <c r="AH1169"/>
  <c r="AI1169" s="1"/>
  <c r="AG1169"/>
  <c r="AE1169"/>
  <c r="AD1169"/>
  <c r="AC1169"/>
  <c r="AY1169" s="1"/>
  <c r="BE1168"/>
  <c r="BD1168"/>
  <c r="BC1168"/>
  <c r="BB1168"/>
  <c r="BA1168"/>
  <c r="AJ1168"/>
  <c r="AP1168" s="1"/>
  <c r="AH1168"/>
  <c r="AI1168" s="1"/>
  <c r="AG1168"/>
  <c r="AD1168"/>
  <c r="AC1168"/>
  <c r="AY1168" s="1"/>
  <c r="BE1167"/>
  <c r="BD1167"/>
  <c r="BC1167"/>
  <c r="BB1167"/>
  <c r="BA1167"/>
  <c r="AS1167"/>
  <c r="AR1167"/>
  <c r="AN1167"/>
  <c r="AM1167"/>
  <c r="AK1167"/>
  <c r="AJ1167"/>
  <c r="AI1167"/>
  <c r="AH1167"/>
  <c r="AG1167"/>
  <c r="AE1167"/>
  <c r="AD1167"/>
  <c r="AC1167"/>
  <c r="BE1166"/>
  <c r="BD1166"/>
  <c r="BC1166"/>
  <c r="BB1166"/>
  <c r="BA1166"/>
  <c r="AU1166"/>
  <c r="AR1166"/>
  <c r="AN1166"/>
  <c r="AM1166"/>
  <c r="AL1166"/>
  <c r="AJ1166"/>
  <c r="AI1166"/>
  <c r="AH1166"/>
  <c r="AG1166"/>
  <c r="AE1166"/>
  <c r="AD1166"/>
  <c r="AC1166"/>
  <c r="AY1166" s="1"/>
  <c r="BE1165"/>
  <c r="BD1165"/>
  <c r="BC1165"/>
  <c r="BB1165"/>
  <c r="BA1165"/>
  <c r="AV1165"/>
  <c r="AU1165"/>
  <c r="AS1165"/>
  <c r="AP1165"/>
  <c r="AO1165"/>
  <c r="AQ1165" s="1"/>
  <c r="AM1165"/>
  <c r="AL1165"/>
  <c r="AK1165"/>
  <c r="AJ1165"/>
  <c r="AH1165"/>
  <c r="AI1165" s="1"/>
  <c r="AG1165"/>
  <c r="AE1165"/>
  <c r="AD1165"/>
  <c r="AC1165"/>
  <c r="AY1165" s="1"/>
  <c r="BE1164"/>
  <c r="BD1164"/>
  <c r="BC1164"/>
  <c r="BB1164"/>
  <c r="BA1164"/>
  <c r="AJ1164"/>
  <c r="AP1164" s="1"/>
  <c r="AH1164"/>
  <c r="AI1164" s="1"/>
  <c r="AG1164"/>
  <c r="AD1164"/>
  <c r="AC1164"/>
  <c r="AY1164" s="1"/>
  <c r="BE1163"/>
  <c r="BD1163"/>
  <c r="BC1163"/>
  <c r="BB1163"/>
  <c r="BA1163"/>
  <c r="AS1163"/>
  <c r="AR1163"/>
  <c r="AN1163"/>
  <c r="AM1163"/>
  <c r="AK1163"/>
  <c r="AJ1163"/>
  <c r="AI1163"/>
  <c r="AH1163"/>
  <c r="AG1163"/>
  <c r="AE1163"/>
  <c r="AD1163"/>
  <c r="AC1163"/>
  <c r="BE1162"/>
  <c r="BD1162"/>
  <c r="BC1162"/>
  <c r="BB1162"/>
  <c r="BA1162"/>
  <c r="AU1162"/>
  <c r="AR1162"/>
  <c r="AN1162"/>
  <c r="AM1162"/>
  <c r="AL1162"/>
  <c r="AJ1162"/>
  <c r="AI1162"/>
  <c r="AH1162"/>
  <c r="AG1162"/>
  <c r="AE1162"/>
  <c r="AD1162"/>
  <c r="AC1162"/>
  <c r="AY1162" s="1"/>
  <c r="BE1161"/>
  <c r="BD1161"/>
  <c r="BC1161"/>
  <c r="BB1161"/>
  <c r="BA1161"/>
  <c r="AV1161"/>
  <c r="AU1161"/>
  <c r="AS1161"/>
  <c r="AP1161"/>
  <c r="AO1161"/>
  <c r="AQ1161" s="1"/>
  <c r="AM1161"/>
  <c r="AL1161"/>
  <c r="AK1161"/>
  <c r="AJ1161"/>
  <c r="AT1161" s="1"/>
  <c r="AH1161"/>
  <c r="AI1161" s="1"/>
  <c r="AG1161"/>
  <c r="AE1161"/>
  <c r="AD1161"/>
  <c r="AC1161"/>
  <c r="AY1161" s="1"/>
  <c r="AZ1161" s="1"/>
  <c r="BE1160"/>
  <c r="BD1160"/>
  <c r="BC1160"/>
  <c r="BB1160"/>
  <c r="BA1160"/>
  <c r="AJ1160"/>
  <c r="AP1160" s="1"/>
  <c r="AH1160"/>
  <c r="AI1160" s="1"/>
  <c r="AG1160"/>
  <c r="AD1160"/>
  <c r="AC1160"/>
  <c r="AY1160" s="1"/>
  <c r="BE1159"/>
  <c r="BD1159"/>
  <c r="BC1159"/>
  <c r="BB1159"/>
  <c r="BA1159"/>
  <c r="AS1159"/>
  <c r="AR1159"/>
  <c r="AN1159"/>
  <c r="AM1159"/>
  <c r="AK1159"/>
  <c r="AJ1159"/>
  <c r="AI1159"/>
  <c r="AH1159"/>
  <c r="AG1159"/>
  <c r="AE1159"/>
  <c r="AD1159"/>
  <c r="AC1159"/>
  <c r="AY1159" s="1"/>
  <c r="BE1158"/>
  <c r="BD1158"/>
  <c r="BC1158"/>
  <c r="BB1158"/>
  <c r="BA1158"/>
  <c r="AU1158"/>
  <c r="AR1158"/>
  <c r="AN1158"/>
  <c r="AM1158"/>
  <c r="AL1158"/>
  <c r="AJ1158"/>
  <c r="AI1158"/>
  <c r="AH1158"/>
  <c r="AG1158"/>
  <c r="AE1158"/>
  <c r="AD1158"/>
  <c r="AC1158"/>
  <c r="AY1158" s="1"/>
  <c r="BE1157"/>
  <c r="BD1157"/>
  <c r="BC1157"/>
  <c r="BB1157"/>
  <c r="BA1157"/>
  <c r="AV1157"/>
  <c r="AU1157"/>
  <c r="AS1157"/>
  <c r="AP1157"/>
  <c r="AO1157"/>
  <c r="AQ1157" s="1"/>
  <c r="AM1157"/>
  <c r="AL1157"/>
  <c r="AK1157"/>
  <c r="AJ1157"/>
  <c r="AT1157" s="1"/>
  <c r="AX1157" s="1"/>
  <c r="AH1157"/>
  <c r="AI1157" s="1"/>
  <c r="AG1157"/>
  <c r="AE1157"/>
  <c r="AD1157"/>
  <c r="AC1157"/>
  <c r="AY1157" s="1"/>
  <c r="BE1156"/>
  <c r="BD1156"/>
  <c r="BC1156"/>
  <c r="BB1156"/>
  <c r="BA1156"/>
  <c r="AJ1156"/>
  <c r="AP1156" s="1"/>
  <c r="AH1156"/>
  <c r="AI1156" s="1"/>
  <c r="AG1156"/>
  <c r="AD1156"/>
  <c r="AC1156"/>
  <c r="AY1156" s="1"/>
  <c r="BE1155"/>
  <c r="BD1155"/>
  <c r="BC1155"/>
  <c r="BB1155"/>
  <c r="BA1155"/>
  <c r="AS1155"/>
  <c r="AR1155"/>
  <c r="AN1155"/>
  <c r="AM1155"/>
  <c r="AK1155"/>
  <c r="AJ1155"/>
  <c r="AI1155"/>
  <c r="AH1155"/>
  <c r="AG1155"/>
  <c r="AE1155"/>
  <c r="AD1155"/>
  <c r="AC1155"/>
  <c r="AY1155" s="1"/>
  <c r="BE1154"/>
  <c r="BD1154"/>
  <c r="BC1154"/>
  <c r="BB1154"/>
  <c r="BA1154"/>
  <c r="AU1154"/>
  <c r="AR1154"/>
  <c r="AN1154"/>
  <c r="AM1154"/>
  <c r="AL1154"/>
  <c r="AJ1154"/>
  <c r="AI1154"/>
  <c r="AH1154"/>
  <c r="AG1154"/>
  <c r="AE1154"/>
  <c r="AD1154"/>
  <c r="AC1154"/>
  <c r="AY1154" s="1"/>
  <c r="BE1153"/>
  <c r="BD1153"/>
  <c r="BC1153"/>
  <c r="BB1153"/>
  <c r="BA1153"/>
  <c r="AV1153"/>
  <c r="AU1153"/>
  <c r="AS1153"/>
  <c r="AP1153"/>
  <c r="AO1153"/>
  <c r="AQ1153" s="1"/>
  <c r="AM1153"/>
  <c r="AL1153"/>
  <c r="AK1153"/>
  <c r="AJ1153"/>
  <c r="AT1153" s="1"/>
  <c r="AH1153"/>
  <c r="AI1153" s="1"/>
  <c r="AG1153"/>
  <c r="AE1153"/>
  <c r="AD1153"/>
  <c r="AC1153"/>
  <c r="AY1153" s="1"/>
  <c r="BE1152"/>
  <c r="BD1152"/>
  <c r="BC1152"/>
  <c r="BB1152"/>
  <c r="BA1152"/>
  <c r="AJ1152"/>
  <c r="AP1152" s="1"/>
  <c r="AH1152"/>
  <c r="AI1152" s="1"/>
  <c r="AG1152"/>
  <c r="AD1152"/>
  <c r="AC1152"/>
  <c r="AY1152" s="1"/>
  <c r="BE1151"/>
  <c r="BD1151"/>
  <c r="BC1151"/>
  <c r="BB1151"/>
  <c r="BA1151"/>
  <c r="AS1151"/>
  <c r="AR1151"/>
  <c r="AN1151"/>
  <c r="AM1151"/>
  <c r="AK1151"/>
  <c r="AJ1151"/>
  <c r="AI1151"/>
  <c r="AH1151"/>
  <c r="AG1151"/>
  <c r="AE1151"/>
  <c r="AD1151"/>
  <c r="AC1151"/>
  <c r="BE1150"/>
  <c r="BD1150"/>
  <c r="BC1150"/>
  <c r="BB1150"/>
  <c r="BA1150"/>
  <c r="AU1150"/>
  <c r="AR1150"/>
  <c r="AN1150"/>
  <c r="AM1150"/>
  <c r="AL1150"/>
  <c r="AJ1150"/>
  <c r="AI1150"/>
  <c r="AH1150"/>
  <c r="AG1150"/>
  <c r="AE1150"/>
  <c r="AD1150"/>
  <c r="AC1150"/>
  <c r="AY1150" s="1"/>
  <c r="BE1149"/>
  <c r="BD1149"/>
  <c r="BC1149"/>
  <c r="BB1149"/>
  <c r="BA1149"/>
  <c r="AV1149"/>
  <c r="AU1149"/>
  <c r="AS1149"/>
  <c r="AP1149"/>
  <c r="AO1149"/>
  <c r="AQ1149" s="1"/>
  <c r="AM1149"/>
  <c r="AL1149"/>
  <c r="AK1149"/>
  <c r="AJ1149"/>
  <c r="AH1149"/>
  <c r="AI1149" s="1"/>
  <c r="AG1149"/>
  <c r="AE1149"/>
  <c r="AD1149"/>
  <c r="AC1149"/>
  <c r="AY1149" s="1"/>
  <c r="BE1148"/>
  <c r="BD1148"/>
  <c r="BC1148"/>
  <c r="BB1148"/>
  <c r="BA1148"/>
  <c r="AJ1148"/>
  <c r="AP1148" s="1"/>
  <c r="AH1148"/>
  <c r="AI1148" s="1"/>
  <c r="AG1148"/>
  <c r="AD1148"/>
  <c r="AC1148"/>
  <c r="AY1148" s="1"/>
  <c r="BE1147"/>
  <c r="BD1147"/>
  <c r="BC1147"/>
  <c r="BB1147"/>
  <c r="BA1147"/>
  <c r="AS1147"/>
  <c r="AR1147"/>
  <c r="AN1147"/>
  <c r="AM1147"/>
  <c r="AK1147"/>
  <c r="AJ1147"/>
  <c r="AI1147"/>
  <c r="AH1147"/>
  <c r="AG1147"/>
  <c r="AE1147"/>
  <c r="AD1147"/>
  <c r="AC1147"/>
  <c r="BE1146"/>
  <c r="BD1146"/>
  <c r="BC1146"/>
  <c r="BB1146"/>
  <c r="BA1146"/>
  <c r="AU1146"/>
  <c r="AR1146"/>
  <c r="AN1146"/>
  <c r="AM1146"/>
  <c r="AL1146"/>
  <c r="AJ1146"/>
  <c r="AI1146"/>
  <c r="AH1146"/>
  <c r="AG1146"/>
  <c r="AE1146"/>
  <c r="AD1146"/>
  <c r="AC1146"/>
  <c r="AY1146" s="1"/>
  <c r="BE1145"/>
  <c r="BD1145"/>
  <c r="BC1145"/>
  <c r="BB1145"/>
  <c r="BA1145"/>
  <c r="AV1145"/>
  <c r="AU1145"/>
  <c r="AS1145"/>
  <c r="AP1145"/>
  <c r="AO1145"/>
  <c r="AQ1145" s="1"/>
  <c r="AM1145"/>
  <c r="AL1145"/>
  <c r="AK1145"/>
  <c r="AJ1145"/>
  <c r="AT1145" s="1"/>
  <c r="AH1145"/>
  <c r="AI1145" s="1"/>
  <c r="AG1145"/>
  <c r="AE1145"/>
  <c r="AD1145"/>
  <c r="AC1145"/>
  <c r="AY1145" s="1"/>
  <c r="AZ1145" s="1"/>
  <c r="BE1144"/>
  <c r="BD1144"/>
  <c r="BC1144"/>
  <c r="BB1144"/>
  <c r="BA1144"/>
  <c r="AJ1144"/>
  <c r="AP1144" s="1"/>
  <c r="AH1144"/>
  <c r="AI1144" s="1"/>
  <c r="AG1144"/>
  <c r="AD1144"/>
  <c r="AC1144"/>
  <c r="AY1144" s="1"/>
  <c r="BE1143"/>
  <c r="BD1143"/>
  <c r="BC1143"/>
  <c r="BB1143"/>
  <c r="BA1143"/>
  <c r="AS1143"/>
  <c r="AR1143"/>
  <c r="AN1143"/>
  <c r="AM1143"/>
  <c r="AK1143"/>
  <c r="AJ1143"/>
  <c r="AI1143"/>
  <c r="AH1143"/>
  <c r="AG1143"/>
  <c r="AE1143"/>
  <c r="AD1143"/>
  <c r="AC1143"/>
  <c r="AY1143" s="1"/>
  <c r="BE1142"/>
  <c r="BD1142"/>
  <c r="BC1142"/>
  <c r="BB1142"/>
  <c r="BA1142"/>
  <c r="AU1142"/>
  <c r="AR1142"/>
  <c r="AN1142"/>
  <c r="AM1142"/>
  <c r="AL1142"/>
  <c r="AJ1142"/>
  <c r="AI1142"/>
  <c r="AH1142"/>
  <c r="AG1142"/>
  <c r="AE1142"/>
  <c r="AD1142"/>
  <c r="AC1142"/>
  <c r="AY1142" s="1"/>
  <c r="BE1141"/>
  <c r="BD1141"/>
  <c r="BC1141"/>
  <c r="BB1141"/>
  <c r="BA1141"/>
  <c r="AV1141"/>
  <c r="AU1141"/>
  <c r="AS1141"/>
  <c r="AP1141"/>
  <c r="AO1141"/>
  <c r="AQ1141" s="1"/>
  <c r="AM1141"/>
  <c r="AL1141"/>
  <c r="AK1141"/>
  <c r="AJ1141"/>
  <c r="AT1141" s="1"/>
  <c r="AH1141"/>
  <c r="AI1141" s="1"/>
  <c r="AG1141"/>
  <c r="AE1141"/>
  <c r="AD1141"/>
  <c r="AC1141"/>
  <c r="AY1141" s="1"/>
  <c r="AZ1141" s="1"/>
  <c r="BE1140"/>
  <c r="BD1140"/>
  <c r="BC1140"/>
  <c r="BB1140"/>
  <c r="BA1140"/>
  <c r="AJ1140"/>
  <c r="AP1140" s="1"/>
  <c r="AH1140"/>
  <c r="AI1140" s="1"/>
  <c r="AG1140"/>
  <c r="AD1140"/>
  <c r="AC1140"/>
  <c r="AY1140" s="1"/>
  <c r="BE1139"/>
  <c r="BD1139"/>
  <c r="BC1139"/>
  <c r="BB1139"/>
  <c r="BA1139"/>
  <c r="AS1139"/>
  <c r="AR1139"/>
  <c r="AN1139"/>
  <c r="AM1139"/>
  <c r="AK1139"/>
  <c r="AJ1139"/>
  <c r="AI1139"/>
  <c r="AH1139"/>
  <c r="AG1139"/>
  <c r="AE1139"/>
  <c r="AD1139"/>
  <c r="AC1139"/>
  <c r="BE1138"/>
  <c r="BD1138"/>
  <c r="BC1138"/>
  <c r="BB1138"/>
  <c r="BA1138"/>
  <c r="AU1138"/>
  <c r="AR1138"/>
  <c r="AN1138"/>
  <c r="AM1138"/>
  <c r="AL1138"/>
  <c r="AJ1138"/>
  <c r="AI1138"/>
  <c r="AH1138"/>
  <c r="AG1138"/>
  <c r="AE1138"/>
  <c r="AD1138"/>
  <c r="AC1138"/>
  <c r="AY1138" s="1"/>
  <c r="BE1137"/>
  <c r="BD1137"/>
  <c r="BC1137"/>
  <c r="BB1137"/>
  <c r="BA1137"/>
  <c r="AV1137"/>
  <c r="AU1137"/>
  <c r="AS1137"/>
  <c r="AP1137"/>
  <c r="AO1137"/>
  <c r="AQ1137" s="1"/>
  <c r="AM1137"/>
  <c r="AL1137"/>
  <c r="AK1137"/>
  <c r="AJ1137"/>
  <c r="AT1137" s="1"/>
  <c r="AH1137"/>
  <c r="AI1137" s="1"/>
  <c r="AG1137"/>
  <c r="AE1137"/>
  <c r="AD1137"/>
  <c r="AC1137"/>
  <c r="AY1137" s="1"/>
  <c r="BE1136"/>
  <c r="BD1136"/>
  <c r="BC1136"/>
  <c r="BB1136"/>
  <c r="BA1136"/>
  <c r="AJ1136"/>
  <c r="AP1136" s="1"/>
  <c r="AH1136"/>
  <c r="AI1136" s="1"/>
  <c r="AG1136"/>
  <c r="AD1136"/>
  <c r="AC1136"/>
  <c r="AY1136" s="1"/>
  <c r="BE1135"/>
  <c r="BD1135"/>
  <c r="BC1135"/>
  <c r="BB1135"/>
  <c r="BA1135"/>
  <c r="AS1135"/>
  <c r="AR1135"/>
  <c r="AN1135"/>
  <c r="AM1135"/>
  <c r="AK1135"/>
  <c r="AJ1135"/>
  <c r="AI1135"/>
  <c r="AH1135"/>
  <c r="AG1135"/>
  <c r="AE1135"/>
  <c r="AD1135"/>
  <c r="AC1135"/>
  <c r="AY1135" s="1"/>
  <c r="BE1134"/>
  <c r="BD1134"/>
  <c r="BC1134"/>
  <c r="BB1134"/>
  <c r="BA1134"/>
  <c r="AU1134"/>
  <c r="AR1134"/>
  <c r="AN1134"/>
  <c r="AM1134"/>
  <c r="AL1134"/>
  <c r="AJ1134"/>
  <c r="AI1134"/>
  <c r="AH1134"/>
  <c r="AG1134"/>
  <c r="AE1134"/>
  <c r="AD1134"/>
  <c r="AC1134"/>
  <c r="AY1134" s="1"/>
  <c r="BE1133"/>
  <c r="BD1133"/>
  <c r="BC1133"/>
  <c r="BB1133"/>
  <c r="BA1133"/>
  <c r="AV1133"/>
  <c r="AU1133"/>
  <c r="AS1133"/>
  <c r="AP1133"/>
  <c r="AO1133"/>
  <c r="AQ1133" s="1"/>
  <c r="AM1133"/>
  <c r="AL1133"/>
  <c r="AK1133"/>
  <c r="AJ1133"/>
  <c r="AH1133"/>
  <c r="AI1133" s="1"/>
  <c r="AG1133"/>
  <c r="AE1133"/>
  <c r="AD1133"/>
  <c r="AC1133"/>
  <c r="AY1133" s="1"/>
  <c r="BE1132"/>
  <c r="BD1132"/>
  <c r="BC1132"/>
  <c r="BB1132"/>
  <c r="BA1132"/>
  <c r="AJ1132"/>
  <c r="AP1132" s="1"/>
  <c r="AH1132"/>
  <c r="AI1132" s="1"/>
  <c r="AG1132"/>
  <c r="AD1132"/>
  <c r="AC1132"/>
  <c r="AY1132" s="1"/>
  <c r="BE1131"/>
  <c r="BD1131"/>
  <c r="BC1131"/>
  <c r="BB1131"/>
  <c r="BA1131"/>
  <c r="AS1131"/>
  <c r="AR1131"/>
  <c r="AN1131"/>
  <c r="AM1131"/>
  <c r="AK1131"/>
  <c r="AJ1131"/>
  <c r="AI1131"/>
  <c r="AH1131"/>
  <c r="AG1131"/>
  <c r="AE1131"/>
  <c r="AD1131"/>
  <c r="AC1131"/>
  <c r="BE1130"/>
  <c r="BD1130"/>
  <c r="BC1130"/>
  <c r="BB1130"/>
  <c r="BA1130"/>
  <c r="AU1130"/>
  <c r="AR1130"/>
  <c r="AN1130"/>
  <c r="AM1130"/>
  <c r="AL1130"/>
  <c r="AJ1130"/>
  <c r="AI1130"/>
  <c r="AH1130"/>
  <c r="AG1130"/>
  <c r="AE1130"/>
  <c r="AD1130"/>
  <c r="AC1130"/>
  <c r="AY1130" s="1"/>
  <c r="BE1129"/>
  <c r="BD1129"/>
  <c r="BC1129"/>
  <c r="BB1129"/>
  <c r="BA1129"/>
  <c r="AV1129"/>
  <c r="AU1129"/>
  <c r="AS1129"/>
  <c r="AP1129"/>
  <c r="AO1129"/>
  <c r="AQ1129" s="1"/>
  <c r="AM1129"/>
  <c r="AL1129"/>
  <c r="AK1129"/>
  <c r="AJ1129"/>
  <c r="AT1129" s="1"/>
  <c r="AH1129"/>
  <c r="AI1129" s="1"/>
  <c r="AG1129"/>
  <c r="AE1129"/>
  <c r="AD1129"/>
  <c r="AC1129"/>
  <c r="AY1129" s="1"/>
  <c r="BE1128"/>
  <c r="BD1128"/>
  <c r="BC1128"/>
  <c r="BB1128"/>
  <c r="BA1128"/>
  <c r="AJ1128"/>
  <c r="AP1128" s="1"/>
  <c r="AH1128"/>
  <c r="AI1128" s="1"/>
  <c r="AG1128"/>
  <c r="AD1128"/>
  <c r="AC1128"/>
  <c r="AY1128" s="1"/>
  <c r="BE1127"/>
  <c r="BD1127"/>
  <c r="BC1127"/>
  <c r="BB1127"/>
  <c r="BA1127"/>
  <c r="AS1127"/>
  <c r="AR1127"/>
  <c r="AN1127"/>
  <c r="AM1127"/>
  <c r="AK1127"/>
  <c r="AJ1127"/>
  <c r="AI1127"/>
  <c r="AH1127"/>
  <c r="AG1127"/>
  <c r="AE1127"/>
  <c r="AD1127"/>
  <c r="AC1127"/>
  <c r="AY1127" s="1"/>
  <c r="BE1126"/>
  <c r="BD1126"/>
  <c r="BC1126"/>
  <c r="BB1126"/>
  <c r="BA1126"/>
  <c r="AU1126"/>
  <c r="AR1126"/>
  <c r="AN1126"/>
  <c r="AM1126"/>
  <c r="AL1126"/>
  <c r="AJ1126"/>
  <c r="AI1126"/>
  <c r="AH1126"/>
  <c r="AG1126"/>
  <c r="AE1126"/>
  <c r="AD1126"/>
  <c r="AC1126"/>
  <c r="AY1126" s="1"/>
  <c r="BE1125"/>
  <c r="BD1125"/>
  <c r="BC1125"/>
  <c r="BB1125"/>
  <c r="BA1125"/>
  <c r="AV1125"/>
  <c r="AU1125"/>
  <c r="AS1125"/>
  <c r="AP1125"/>
  <c r="AO1125"/>
  <c r="AQ1125" s="1"/>
  <c r="AM1125"/>
  <c r="AL1125"/>
  <c r="AK1125"/>
  <c r="AJ1125"/>
  <c r="AT1125" s="1"/>
  <c r="AH1125"/>
  <c r="AI1125" s="1"/>
  <c r="AG1125"/>
  <c r="AE1125"/>
  <c r="AD1125"/>
  <c r="AC1125"/>
  <c r="AY1125" s="1"/>
  <c r="AZ1125" s="1"/>
  <c r="BE1124"/>
  <c r="BD1124"/>
  <c r="BC1124"/>
  <c r="BB1124"/>
  <c r="BA1124"/>
  <c r="AJ1124"/>
  <c r="AP1124" s="1"/>
  <c r="AH1124"/>
  <c r="AI1124" s="1"/>
  <c r="AG1124"/>
  <c r="AD1124"/>
  <c r="AC1124"/>
  <c r="AY1124" s="1"/>
  <c r="BE1123"/>
  <c r="BD1123"/>
  <c r="BC1123"/>
  <c r="BB1123"/>
  <c r="BA1123"/>
  <c r="AS1123"/>
  <c r="AR1123"/>
  <c r="AN1123"/>
  <c r="AM1123"/>
  <c r="AK1123"/>
  <c r="AJ1123"/>
  <c r="AI1123"/>
  <c r="AH1123"/>
  <c r="AG1123"/>
  <c r="AE1123"/>
  <c r="AD1123"/>
  <c r="AC1123"/>
  <c r="BE1122"/>
  <c r="BD1122"/>
  <c r="BC1122"/>
  <c r="BB1122"/>
  <c r="BA1122"/>
  <c r="AU1122"/>
  <c r="AR1122"/>
  <c r="AN1122"/>
  <c r="AM1122"/>
  <c r="AL1122"/>
  <c r="AJ1122"/>
  <c r="AI1122"/>
  <c r="AH1122"/>
  <c r="AG1122"/>
  <c r="AE1122"/>
  <c r="AD1122"/>
  <c r="AC1122"/>
  <c r="AY1122" s="1"/>
  <c r="BE1121"/>
  <c r="BD1121"/>
  <c r="BC1121"/>
  <c r="BB1121"/>
  <c r="BA1121"/>
  <c r="AV1121"/>
  <c r="AU1121"/>
  <c r="AS1121"/>
  <c r="AP1121"/>
  <c r="AO1121"/>
  <c r="AQ1121" s="1"/>
  <c r="AM1121"/>
  <c r="AL1121"/>
  <c r="AK1121"/>
  <c r="AJ1121"/>
  <c r="AT1121" s="1"/>
  <c r="AH1121"/>
  <c r="AI1121" s="1"/>
  <c r="AG1121"/>
  <c r="AE1121"/>
  <c r="AD1121"/>
  <c r="AC1121"/>
  <c r="AY1121" s="1"/>
  <c r="BE1120"/>
  <c r="BD1120"/>
  <c r="BC1120"/>
  <c r="BB1120"/>
  <c r="BA1120"/>
  <c r="AJ1120"/>
  <c r="AP1120" s="1"/>
  <c r="AH1120"/>
  <c r="AI1120" s="1"/>
  <c r="AG1120"/>
  <c r="AD1120"/>
  <c r="AC1120"/>
  <c r="AY1120" s="1"/>
  <c r="BE1119"/>
  <c r="BD1119"/>
  <c r="BC1119"/>
  <c r="BB1119"/>
  <c r="BA1119"/>
  <c r="AS1119"/>
  <c r="AR1119"/>
  <c r="AN1119"/>
  <c r="AM1119"/>
  <c r="AK1119"/>
  <c r="AJ1119"/>
  <c r="AI1119"/>
  <c r="AH1119"/>
  <c r="AG1119"/>
  <c r="AE1119"/>
  <c r="AD1119"/>
  <c r="AC1119"/>
  <c r="BE1118"/>
  <c r="BD1118"/>
  <c r="BC1118"/>
  <c r="BB1118"/>
  <c r="BA1118"/>
  <c r="AU1118"/>
  <c r="AR1118"/>
  <c r="AN1118"/>
  <c r="AM1118"/>
  <c r="AL1118"/>
  <c r="AJ1118"/>
  <c r="AI1118"/>
  <c r="AH1118"/>
  <c r="AG1118"/>
  <c r="AE1118"/>
  <c r="AD1118"/>
  <c r="AC1118"/>
  <c r="AY1118" s="1"/>
  <c r="BE1117"/>
  <c r="BD1117"/>
  <c r="BC1117"/>
  <c r="BB1117"/>
  <c r="BA1117"/>
  <c r="AV1117"/>
  <c r="AU1117"/>
  <c r="AS1117"/>
  <c r="AP1117"/>
  <c r="AO1117"/>
  <c r="AQ1117" s="1"/>
  <c r="AM1117"/>
  <c r="AL1117"/>
  <c r="AK1117"/>
  <c r="AJ1117"/>
  <c r="AH1117"/>
  <c r="AI1117" s="1"/>
  <c r="AG1117"/>
  <c r="AE1117"/>
  <c r="AD1117"/>
  <c r="AC1117"/>
  <c r="AY1117" s="1"/>
  <c r="BE1116"/>
  <c r="BD1116"/>
  <c r="BC1116"/>
  <c r="BB1116"/>
  <c r="BA1116"/>
  <c r="AJ1116"/>
  <c r="AP1116" s="1"/>
  <c r="AH1116"/>
  <c r="AI1116" s="1"/>
  <c r="AG1116"/>
  <c r="AD1116"/>
  <c r="AC1116"/>
  <c r="AY1116" s="1"/>
  <c r="BE1115"/>
  <c r="BD1115"/>
  <c r="BC1115"/>
  <c r="BB1115"/>
  <c r="BA1115"/>
  <c r="AS1115"/>
  <c r="AR1115"/>
  <c r="AN1115"/>
  <c r="AM1115"/>
  <c r="AK1115"/>
  <c r="AJ1115"/>
  <c r="AI1115"/>
  <c r="AH1115"/>
  <c r="AG1115"/>
  <c r="AE1115"/>
  <c r="AD1115"/>
  <c r="AC1115"/>
  <c r="AY1115" s="1"/>
  <c r="BE1114"/>
  <c r="BD1114"/>
  <c r="BC1114"/>
  <c r="BB1114"/>
  <c r="BA1114"/>
  <c r="AU1114"/>
  <c r="AR1114"/>
  <c r="AN1114"/>
  <c r="AM1114"/>
  <c r="AL1114"/>
  <c r="AJ1114"/>
  <c r="AI1114"/>
  <c r="AH1114"/>
  <c r="AG1114"/>
  <c r="AE1114"/>
  <c r="AD1114"/>
  <c r="AC1114"/>
  <c r="AY1114" s="1"/>
  <c r="BE1113"/>
  <c r="BD1113"/>
  <c r="BC1113"/>
  <c r="BB1113"/>
  <c r="BA1113"/>
  <c r="AV1113"/>
  <c r="AU1113"/>
  <c r="AS1113"/>
  <c r="AP1113"/>
  <c r="AO1113"/>
  <c r="AQ1113" s="1"/>
  <c r="AM1113"/>
  <c r="AL1113"/>
  <c r="AK1113"/>
  <c r="AJ1113"/>
  <c r="AT1113" s="1"/>
  <c r="AX1113" s="1"/>
  <c r="AH1113"/>
  <c r="AI1113" s="1"/>
  <c r="AG1113"/>
  <c r="AE1113"/>
  <c r="AD1113"/>
  <c r="AC1113"/>
  <c r="AY1113" s="1"/>
  <c r="BE1112"/>
  <c r="BD1112"/>
  <c r="BC1112"/>
  <c r="BB1112"/>
  <c r="BA1112"/>
  <c r="AJ1112"/>
  <c r="AP1112" s="1"/>
  <c r="AH1112"/>
  <c r="AI1112" s="1"/>
  <c r="AG1112"/>
  <c r="AD1112"/>
  <c r="AC1112"/>
  <c r="AY1112" s="1"/>
  <c r="BE1111"/>
  <c r="BD1111"/>
  <c r="BC1111"/>
  <c r="BB1111"/>
  <c r="BA1111"/>
  <c r="AS1111"/>
  <c r="AR1111"/>
  <c r="AN1111"/>
  <c r="AM1111"/>
  <c r="AK1111"/>
  <c r="AJ1111"/>
  <c r="AI1111"/>
  <c r="AH1111"/>
  <c r="AG1111"/>
  <c r="AE1111"/>
  <c r="AD1111"/>
  <c r="AC1111"/>
  <c r="AY1111" s="1"/>
  <c r="BE1110"/>
  <c r="BD1110"/>
  <c r="BC1110"/>
  <c r="BB1110"/>
  <c r="BA1110"/>
  <c r="AU1110"/>
  <c r="AR1110"/>
  <c r="AN1110"/>
  <c r="AM1110"/>
  <c r="AL1110"/>
  <c r="AJ1110"/>
  <c r="AI1110"/>
  <c r="AH1110"/>
  <c r="AG1110"/>
  <c r="AE1110"/>
  <c r="AD1110"/>
  <c r="AC1110"/>
  <c r="AY1110" s="1"/>
  <c r="BE1109"/>
  <c r="BD1109"/>
  <c r="BC1109"/>
  <c r="BB1109"/>
  <c r="BA1109"/>
  <c r="AV1109"/>
  <c r="AU1109"/>
  <c r="AS1109"/>
  <c r="AP1109"/>
  <c r="AO1109"/>
  <c r="AQ1109" s="1"/>
  <c r="AM1109"/>
  <c r="AL1109"/>
  <c r="AK1109"/>
  <c r="AJ1109"/>
  <c r="AT1109" s="1"/>
  <c r="AH1109"/>
  <c r="AI1109" s="1"/>
  <c r="AG1109"/>
  <c r="AE1109"/>
  <c r="AD1109"/>
  <c r="AC1109"/>
  <c r="AY1109" s="1"/>
  <c r="BE1108"/>
  <c r="BD1108"/>
  <c r="BC1108"/>
  <c r="BB1108"/>
  <c r="BA1108"/>
  <c r="AJ1108"/>
  <c r="AP1108" s="1"/>
  <c r="AH1108"/>
  <c r="AI1108" s="1"/>
  <c r="AG1108"/>
  <c r="AD1108"/>
  <c r="AC1108"/>
  <c r="AY1108" s="1"/>
  <c r="BE1107"/>
  <c r="BD1107"/>
  <c r="BC1107"/>
  <c r="BB1107"/>
  <c r="BA1107"/>
  <c r="AS1107"/>
  <c r="AR1107"/>
  <c r="AN1107"/>
  <c r="AM1107"/>
  <c r="AK1107"/>
  <c r="AJ1107"/>
  <c r="AI1107"/>
  <c r="AH1107"/>
  <c r="AG1107"/>
  <c r="AE1107"/>
  <c r="AD1107"/>
  <c r="AC1107"/>
  <c r="BE1106"/>
  <c r="BD1106"/>
  <c r="BC1106"/>
  <c r="BB1106"/>
  <c r="BA1106"/>
  <c r="AU1106"/>
  <c r="AR1106"/>
  <c r="AN1106"/>
  <c r="AM1106"/>
  <c r="AL1106"/>
  <c r="AJ1106"/>
  <c r="AI1106"/>
  <c r="AH1106"/>
  <c r="AG1106"/>
  <c r="AE1106"/>
  <c r="AD1106"/>
  <c r="AC1106"/>
  <c r="AY1106" s="1"/>
  <c r="BE1105"/>
  <c r="BD1105"/>
  <c r="BC1105"/>
  <c r="BB1105"/>
  <c r="BA1105"/>
  <c r="AV1105"/>
  <c r="AU1105"/>
  <c r="AS1105"/>
  <c r="AP1105"/>
  <c r="AO1105"/>
  <c r="AQ1105" s="1"/>
  <c r="AM1105"/>
  <c r="AL1105"/>
  <c r="AK1105"/>
  <c r="AJ1105"/>
  <c r="AT1105" s="1"/>
  <c r="AH1105"/>
  <c r="AI1105" s="1"/>
  <c r="AG1105"/>
  <c r="AE1105"/>
  <c r="AD1105"/>
  <c r="AC1105"/>
  <c r="AY1105" s="1"/>
  <c r="BE1104"/>
  <c r="BD1104"/>
  <c r="BC1104"/>
  <c r="BB1104"/>
  <c r="BA1104"/>
  <c r="AJ1104"/>
  <c r="AP1104" s="1"/>
  <c r="AH1104"/>
  <c r="AI1104" s="1"/>
  <c r="AG1104"/>
  <c r="AD1104"/>
  <c r="AC1104"/>
  <c r="AY1104" s="1"/>
  <c r="BE1103"/>
  <c r="BD1103"/>
  <c r="BC1103"/>
  <c r="BB1103"/>
  <c r="BA1103"/>
  <c r="AS1103"/>
  <c r="AR1103"/>
  <c r="AN1103"/>
  <c r="AM1103"/>
  <c r="AK1103"/>
  <c r="AJ1103"/>
  <c r="AI1103"/>
  <c r="AH1103"/>
  <c r="AG1103"/>
  <c r="AE1103"/>
  <c r="AD1103"/>
  <c r="AC1103"/>
  <c r="BE1102"/>
  <c r="BD1102"/>
  <c r="BC1102"/>
  <c r="BB1102"/>
  <c r="BA1102"/>
  <c r="AU1102"/>
  <c r="AR1102"/>
  <c r="AN1102"/>
  <c r="AM1102"/>
  <c r="AL1102"/>
  <c r="AJ1102"/>
  <c r="AI1102"/>
  <c r="AH1102"/>
  <c r="AG1102"/>
  <c r="AE1102"/>
  <c r="AD1102"/>
  <c r="AC1102"/>
  <c r="AY1102" s="1"/>
  <c r="BE1101"/>
  <c r="BD1101"/>
  <c r="BC1101"/>
  <c r="BB1101"/>
  <c r="BA1101"/>
  <c r="AV1101"/>
  <c r="AU1101"/>
  <c r="AS1101"/>
  <c r="AP1101"/>
  <c r="AO1101"/>
  <c r="AQ1101" s="1"/>
  <c r="AM1101"/>
  <c r="AL1101"/>
  <c r="AK1101"/>
  <c r="AJ1101"/>
  <c r="AH1101"/>
  <c r="AI1101" s="1"/>
  <c r="AG1101"/>
  <c r="AE1101"/>
  <c r="AD1101"/>
  <c r="AC1101"/>
  <c r="AY1101" s="1"/>
  <c r="BE1100"/>
  <c r="BD1100"/>
  <c r="BC1100"/>
  <c r="BB1100"/>
  <c r="BA1100"/>
  <c r="AJ1100"/>
  <c r="AP1100" s="1"/>
  <c r="AH1100"/>
  <c r="AI1100" s="1"/>
  <c r="AG1100"/>
  <c r="AD1100"/>
  <c r="AC1100"/>
  <c r="AY1100" s="1"/>
  <c r="BE1099"/>
  <c r="BD1099"/>
  <c r="BC1099"/>
  <c r="BB1099"/>
  <c r="BA1099"/>
  <c r="AS1099"/>
  <c r="AR1099"/>
  <c r="AN1099"/>
  <c r="AM1099"/>
  <c r="AK1099"/>
  <c r="AJ1099"/>
  <c r="AI1099"/>
  <c r="AH1099"/>
  <c r="AG1099"/>
  <c r="AE1099"/>
  <c r="AD1099"/>
  <c r="AC1099"/>
  <c r="BE1098"/>
  <c r="BD1098"/>
  <c r="BC1098"/>
  <c r="BB1098"/>
  <c r="BA1098"/>
  <c r="AU1098"/>
  <c r="AR1098"/>
  <c r="AN1098"/>
  <c r="AM1098"/>
  <c r="AL1098"/>
  <c r="AJ1098"/>
  <c r="AI1098"/>
  <c r="AH1098"/>
  <c r="AG1098"/>
  <c r="AE1098"/>
  <c r="AD1098"/>
  <c r="AC1098"/>
  <c r="AY1098" s="1"/>
  <c r="BE1097"/>
  <c r="BD1097"/>
  <c r="BC1097"/>
  <c r="BB1097"/>
  <c r="BA1097"/>
  <c r="AV1097"/>
  <c r="AU1097"/>
  <c r="AS1097"/>
  <c r="AP1097"/>
  <c r="AO1097"/>
  <c r="AQ1097" s="1"/>
  <c r="AM1097"/>
  <c r="AL1097"/>
  <c r="AK1097"/>
  <c r="AJ1097"/>
  <c r="AT1097" s="1"/>
  <c r="AH1097"/>
  <c r="AI1097" s="1"/>
  <c r="AG1097"/>
  <c r="AE1097"/>
  <c r="AD1097"/>
  <c r="AC1097"/>
  <c r="AY1097" s="1"/>
  <c r="AZ1097" s="1"/>
  <c r="BE1096"/>
  <c r="BD1096"/>
  <c r="BC1096"/>
  <c r="BB1096"/>
  <c r="BA1096"/>
  <c r="AJ1096"/>
  <c r="AP1096" s="1"/>
  <c r="AH1096"/>
  <c r="AI1096" s="1"/>
  <c r="AG1096"/>
  <c r="AD1096"/>
  <c r="AC1096"/>
  <c r="AY1096" s="1"/>
  <c r="BE1095"/>
  <c r="BD1095"/>
  <c r="BC1095"/>
  <c r="BB1095"/>
  <c r="BA1095"/>
  <c r="AS1095"/>
  <c r="AR1095"/>
  <c r="AN1095"/>
  <c r="AM1095"/>
  <c r="AK1095"/>
  <c r="AJ1095"/>
  <c r="AI1095"/>
  <c r="AH1095"/>
  <c r="AG1095"/>
  <c r="AE1095"/>
  <c r="AD1095"/>
  <c r="AC1095"/>
  <c r="AY1095" s="1"/>
  <c r="BE1094"/>
  <c r="BD1094"/>
  <c r="BC1094"/>
  <c r="BB1094"/>
  <c r="BA1094"/>
  <c r="AU1094"/>
  <c r="AR1094"/>
  <c r="AN1094"/>
  <c r="AM1094"/>
  <c r="AL1094"/>
  <c r="AJ1094"/>
  <c r="AI1094"/>
  <c r="AH1094"/>
  <c r="AG1094"/>
  <c r="AE1094"/>
  <c r="AD1094"/>
  <c r="AC1094"/>
  <c r="AY1094" s="1"/>
  <c r="BE1093"/>
  <c r="BD1093"/>
  <c r="BC1093"/>
  <c r="BB1093"/>
  <c r="BA1093"/>
  <c r="AV1093"/>
  <c r="AU1093"/>
  <c r="AS1093"/>
  <c r="AP1093"/>
  <c r="AO1093"/>
  <c r="AQ1093" s="1"/>
  <c r="AM1093"/>
  <c r="AL1093"/>
  <c r="AK1093"/>
  <c r="AJ1093"/>
  <c r="AT1093" s="1"/>
  <c r="AX1093" s="1"/>
  <c r="AH1093"/>
  <c r="AI1093" s="1"/>
  <c r="AG1093"/>
  <c r="AE1093"/>
  <c r="AD1093"/>
  <c r="AC1093"/>
  <c r="AY1093" s="1"/>
  <c r="BE1092"/>
  <c r="BD1092"/>
  <c r="BC1092"/>
  <c r="BB1092"/>
  <c r="BA1092"/>
  <c r="AJ1092"/>
  <c r="AP1092" s="1"/>
  <c r="AH1092"/>
  <c r="AI1092" s="1"/>
  <c r="AG1092"/>
  <c r="AD1092"/>
  <c r="AC1092"/>
  <c r="AY1092" s="1"/>
  <c r="BE1091"/>
  <c r="BD1091"/>
  <c r="BC1091"/>
  <c r="BB1091"/>
  <c r="BA1091"/>
  <c r="AS1091"/>
  <c r="AR1091"/>
  <c r="AN1091"/>
  <c r="AM1091"/>
  <c r="AK1091"/>
  <c r="AJ1091"/>
  <c r="AI1091"/>
  <c r="AH1091"/>
  <c r="AG1091"/>
  <c r="AE1091"/>
  <c r="AD1091"/>
  <c r="AC1091"/>
  <c r="AY1091" s="1"/>
  <c r="BE1090"/>
  <c r="BD1090"/>
  <c r="BC1090"/>
  <c r="BB1090"/>
  <c r="BA1090"/>
  <c r="AV1090"/>
  <c r="AU1090"/>
  <c r="AS1090"/>
  <c r="AR1090"/>
  <c r="AP1090"/>
  <c r="AN1090"/>
  <c r="AM1090"/>
  <c r="AL1090"/>
  <c r="AK1090"/>
  <c r="AH1090"/>
  <c r="AI1090" s="1"/>
  <c r="AG1090"/>
  <c r="AD1090"/>
  <c r="AC1090"/>
  <c r="AY1090" s="1"/>
  <c r="BE1089"/>
  <c r="BD1089"/>
  <c r="BC1089"/>
  <c r="BB1089"/>
  <c r="BA1089"/>
  <c r="AV1089"/>
  <c r="AU1089"/>
  <c r="AS1089"/>
  <c r="AR1089"/>
  <c r="AP1089"/>
  <c r="AN1089"/>
  <c r="AM1089"/>
  <c r="AL1089"/>
  <c r="AK1089"/>
  <c r="AH1089"/>
  <c r="AI1089" s="1"/>
  <c r="AG1089"/>
  <c r="AD1089"/>
  <c r="AC1089"/>
  <c r="AY1089" s="1"/>
  <c r="AZ1089" s="1"/>
  <c r="BE1088"/>
  <c r="BD1088"/>
  <c r="BC1088"/>
  <c r="BB1088"/>
  <c r="BA1088"/>
  <c r="AV1088"/>
  <c r="AU1088"/>
  <c r="AS1088"/>
  <c r="AR1088"/>
  <c r="AP1088"/>
  <c r="AN1088"/>
  <c r="AM1088"/>
  <c r="AL1088"/>
  <c r="AK1088"/>
  <c r="AH1088"/>
  <c r="AI1088" s="1"/>
  <c r="AG1088"/>
  <c r="AD1088"/>
  <c r="AC1088"/>
  <c r="AY1088" s="1"/>
  <c r="AZ1088" s="1"/>
  <c r="BE1087"/>
  <c r="BD1087"/>
  <c r="BC1087"/>
  <c r="BB1087"/>
  <c r="BA1087"/>
  <c r="AV1087"/>
  <c r="AU1087"/>
  <c r="AS1087"/>
  <c r="AR1087"/>
  <c r="AP1087"/>
  <c r="AN1087"/>
  <c r="AM1087"/>
  <c r="AL1087"/>
  <c r="AK1087"/>
  <c r="AH1087"/>
  <c r="AI1087" s="1"/>
  <c r="AG1087"/>
  <c r="AD1087"/>
  <c r="AC1087"/>
  <c r="BE1086"/>
  <c r="BD1086"/>
  <c r="BC1086"/>
  <c r="BB1086"/>
  <c r="BA1086"/>
  <c r="AV1086"/>
  <c r="AU1086"/>
  <c r="AS1086"/>
  <c r="AR1086"/>
  <c r="AP1086"/>
  <c r="AN1086"/>
  <c r="AM1086"/>
  <c r="AL1086"/>
  <c r="AK1086"/>
  <c r="AH1086"/>
  <c r="AI1086" s="1"/>
  <c r="AG1086"/>
  <c r="AD1086"/>
  <c r="AC1086"/>
  <c r="AY1086" s="1"/>
  <c r="AZ1086" s="1"/>
  <c r="BE1085"/>
  <c r="BD1085"/>
  <c r="BC1085"/>
  <c r="BB1085"/>
  <c r="BA1085"/>
  <c r="AV1085"/>
  <c r="AU1085"/>
  <c r="AS1085"/>
  <c r="AR1085"/>
  <c r="AP1085"/>
  <c r="AN1085"/>
  <c r="AM1085"/>
  <c r="AL1085"/>
  <c r="AK1085"/>
  <c r="AH1085"/>
  <c r="AI1085" s="1"/>
  <c r="AG1085"/>
  <c r="AD1085"/>
  <c r="AC1085"/>
  <c r="BE1084"/>
  <c r="BD1084"/>
  <c r="BC1084"/>
  <c r="BB1084"/>
  <c r="BA1084"/>
  <c r="AV1084"/>
  <c r="AU1084"/>
  <c r="AS1084"/>
  <c r="AR1084"/>
  <c r="AP1084"/>
  <c r="AN1084"/>
  <c r="AM1084"/>
  <c r="AL1084"/>
  <c r="AK1084"/>
  <c r="AH1084"/>
  <c r="AI1084" s="1"/>
  <c r="AG1084"/>
  <c r="AD1084"/>
  <c r="AC1084"/>
  <c r="AY1084" s="1"/>
  <c r="AZ1084" s="1"/>
  <c r="BE1083"/>
  <c r="BD1083"/>
  <c r="BC1083"/>
  <c r="BB1083"/>
  <c r="BA1083"/>
  <c r="AU1083"/>
  <c r="AS1083"/>
  <c r="AR1083"/>
  <c r="AN1083"/>
  <c r="AM1083"/>
  <c r="AL1083"/>
  <c r="AH1083"/>
  <c r="AI1083" s="1"/>
  <c r="AG1083"/>
  <c r="AD1083"/>
  <c r="AC1083"/>
  <c r="BE1082"/>
  <c r="BD1082"/>
  <c r="BC1082"/>
  <c r="BB1082"/>
  <c r="BA1082"/>
  <c r="AV1082"/>
  <c r="AU1082"/>
  <c r="AS1082"/>
  <c r="AR1082"/>
  <c r="AP1082"/>
  <c r="AN1082"/>
  <c r="AM1082"/>
  <c r="AL1082"/>
  <c r="AK1082"/>
  <c r="AH1082"/>
  <c r="AI1082" s="1"/>
  <c r="AG1082"/>
  <c r="AD1082"/>
  <c r="AC1082"/>
  <c r="AY1082" s="1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I1081" s="1"/>
  <c r="AG1081"/>
  <c r="AD1081"/>
  <c r="AC1081"/>
  <c r="BE1080"/>
  <c r="BD1080"/>
  <c r="BC1080"/>
  <c r="BB1080"/>
  <c r="BA1080"/>
  <c r="AV1080"/>
  <c r="AU1080"/>
  <c r="AS1080"/>
  <c r="AR1080"/>
  <c r="AP1080"/>
  <c r="AN1080"/>
  <c r="AM1080"/>
  <c r="AL1080"/>
  <c r="AK1080"/>
  <c r="AH1080"/>
  <c r="AI1080" s="1"/>
  <c r="AG1080"/>
  <c r="AD1080"/>
  <c r="AC1080"/>
  <c r="AY1080" s="1"/>
  <c r="AZ1080" s="1"/>
  <c r="BE1079"/>
  <c r="BD1079"/>
  <c r="BC1079"/>
  <c r="BB1079"/>
  <c r="BA1079"/>
  <c r="AU1079"/>
  <c r="AS1079"/>
  <c r="AR1079"/>
  <c r="AN1079"/>
  <c r="AM1079"/>
  <c r="AL1079"/>
  <c r="AH1079"/>
  <c r="AI1079" s="1"/>
  <c r="AG1079"/>
  <c r="AD1079"/>
  <c r="AC1079"/>
  <c r="BE1078"/>
  <c r="BD1078"/>
  <c r="BC1078"/>
  <c r="BB1078"/>
  <c r="BA1078"/>
  <c r="AV1078"/>
  <c r="AU1078"/>
  <c r="AS1078"/>
  <c r="AR1078"/>
  <c r="AP1078"/>
  <c r="AN1078"/>
  <c r="AM1078"/>
  <c r="AL1078"/>
  <c r="AK1078"/>
  <c r="AH1078"/>
  <c r="AI1078" s="1"/>
  <c r="AG1078"/>
  <c r="AD1078"/>
  <c r="AC1078"/>
  <c r="AY1078" s="1"/>
  <c r="AZ1078" s="1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I1077" s="1"/>
  <c r="AG1077"/>
  <c r="AD1077"/>
  <c r="AC1077"/>
  <c r="BE1076"/>
  <c r="BD1076"/>
  <c r="BC1076"/>
  <c r="BB1076"/>
  <c r="BA1076"/>
  <c r="AV1076"/>
  <c r="AU1076"/>
  <c r="AS1076"/>
  <c r="AR1076"/>
  <c r="AP1076"/>
  <c r="AN1076"/>
  <c r="AM1076"/>
  <c r="AL1076"/>
  <c r="AK1076"/>
  <c r="AH1076"/>
  <c r="AI1076" s="1"/>
  <c r="AG1076"/>
  <c r="AD1076"/>
  <c r="AC1076"/>
  <c r="AY1076" s="1"/>
  <c r="AZ1076" s="1"/>
  <c r="BE1075"/>
  <c r="BD1075"/>
  <c r="BC1075"/>
  <c r="BB1075"/>
  <c r="BA1075"/>
  <c r="AU1075"/>
  <c r="AS1075"/>
  <c r="AR1075"/>
  <c r="AN1075"/>
  <c r="AM1075"/>
  <c r="AL1075"/>
  <c r="AH1075"/>
  <c r="AI1075" s="1"/>
  <c r="AG1075"/>
  <c r="AD1075"/>
  <c r="AC1075"/>
  <c r="AY1075" s="1"/>
  <c r="BE1074"/>
  <c r="BD1074"/>
  <c r="BC1074"/>
  <c r="BB1074"/>
  <c r="BA1074"/>
  <c r="AV1074"/>
  <c r="AU1074"/>
  <c r="AS1074"/>
  <c r="AR1074"/>
  <c r="AP1074"/>
  <c r="AN1074"/>
  <c r="AM1074"/>
  <c r="AL1074"/>
  <c r="AK1074"/>
  <c r="AH1074"/>
  <c r="AI1074" s="1"/>
  <c r="AG1074"/>
  <c r="AD1074"/>
  <c r="AC1074"/>
  <c r="AY1074" s="1"/>
  <c r="BE1073"/>
  <c r="BD1073"/>
  <c r="BC1073"/>
  <c r="BB1073"/>
  <c r="BA1073"/>
  <c r="AV1073"/>
  <c r="AU1073"/>
  <c r="AS1073"/>
  <c r="AR1073"/>
  <c r="AP1073"/>
  <c r="AN1073"/>
  <c r="AM1073"/>
  <c r="AL1073"/>
  <c r="AK1073"/>
  <c r="AH1073"/>
  <c r="AI1073" s="1"/>
  <c r="AG1073"/>
  <c r="AD1073"/>
  <c r="AC1073"/>
  <c r="AY1073" s="1"/>
  <c r="AZ1073" s="1"/>
  <c r="BE1072"/>
  <c r="BD1072"/>
  <c r="BC1072"/>
  <c r="BB1072"/>
  <c r="BA1072"/>
  <c r="AV1072"/>
  <c r="AU1072"/>
  <c r="AS1072"/>
  <c r="AR1072"/>
  <c r="AP1072"/>
  <c r="AN1072"/>
  <c r="AM1072"/>
  <c r="AL1072"/>
  <c r="AK1072"/>
  <c r="AH1072"/>
  <c r="AI1072" s="1"/>
  <c r="AG1072"/>
  <c r="AD1072"/>
  <c r="AC1072"/>
  <c r="AY1072" s="1"/>
  <c r="AZ1072" s="1"/>
  <c r="BE1071"/>
  <c r="BD1071"/>
  <c r="BC1071"/>
  <c r="BB1071"/>
  <c r="BA1071"/>
  <c r="AV1071"/>
  <c r="AU1071"/>
  <c r="AS1071"/>
  <c r="AR1071"/>
  <c r="AP1071"/>
  <c r="AN1071"/>
  <c r="AM1071"/>
  <c r="AL1071"/>
  <c r="AK1071"/>
  <c r="AH1071"/>
  <c r="AI1071" s="1"/>
  <c r="AG1071"/>
  <c r="AD1071"/>
  <c r="AC1071"/>
  <c r="BE1070"/>
  <c r="BD1070"/>
  <c r="BC1070"/>
  <c r="BB1070"/>
  <c r="BA1070"/>
  <c r="AV1070"/>
  <c r="AU1070"/>
  <c r="AS1070"/>
  <c r="AR1070"/>
  <c r="AP1070"/>
  <c r="AN1070"/>
  <c r="AM1070"/>
  <c r="AL1070"/>
  <c r="AK1070"/>
  <c r="AH1070"/>
  <c r="AI1070" s="1"/>
  <c r="AG1070"/>
  <c r="AD1070"/>
  <c r="AC1070"/>
  <c r="Q32" i="19" s="1"/>
  <c r="BE1069" i="4"/>
  <c r="BD1069"/>
  <c r="BC1069"/>
  <c r="BB1069"/>
  <c r="BA1069"/>
  <c r="AV1069"/>
  <c r="AU1069"/>
  <c r="AS1069"/>
  <c r="AR1069"/>
  <c r="AP1069"/>
  <c r="AN1069"/>
  <c r="AM1069"/>
  <c r="AL1069"/>
  <c r="AK1069"/>
  <c r="AH1069"/>
  <c r="AI1069" s="1"/>
  <c r="AG1069"/>
  <c r="AD1069"/>
  <c r="AC1069"/>
  <c r="BE1068"/>
  <c r="BD1068"/>
  <c r="BC1068"/>
  <c r="BB1068"/>
  <c r="BA1068"/>
  <c r="AV1068"/>
  <c r="AU1068"/>
  <c r="AS1068"/>
  <c r="AR1068"/>
  <c r="AP1068"/>
  <c r="AN1068"/>
  <c r="AM1068"/>
  <c r="AL1068"/>
  <c r="AK1068"/>
  <c r="AD1068"/>
  <c r="BE1067"/>
  <c r="BD1067"/>
  <c r="BC1067"/>
  <c r="BB1067"/>
  <c r="BA1067"/>
  <c r="AV1067"/>
  <c r="AU1067"/>
  <c r="AS1067"/>
  <c r="AP1067"/>
  <c r="AN1067"/>
  <c r="AM1067"/>
  <c r="AK1067"/>
  <c r="AD1067"/>
  <c r="BE1066"/>
  <c r="BD1066"/>
  <c r="BC1066"/>
  <c r="BB1066"/>
  <c r="BA1066"/>
  <c r="AV1066"/>
  <c r="AU1066"/>
  <c r="AS1066"/>
  <c r="AR1066"/>
  <c r="AP1066"/>
  <c r="AN1066"/>
  <c r="AM1066"/>
  <c r="AL1066"/>
  <c r="AK1066"/>
  <c r="AD1066"/>
  <c r="BE1065"/>
  <c r="BD1065"/>
  <c r="BC1065"/>
  <c r="BB1065"/>
  <c r="BA1065"/>
  <c r="AV1065"/>
  <c r="AU1065"/>
  <c r="AS1065"/>
  <c r="AR1065"/>
  <c r="AP1065"/>
  <c r="AN1065"/>
  <c r="AM1065"/>
  <c r="AL1065"/>
  <c r="AK1065"/>
  <c r="AD1065"/>
  <c r="BE1064"/>
  <c r="BD1064"/>
  <c r="BC1064"/>
  <c r="BB1064"/>
  <c r="BA1064"/>
  <c r="AV1064"/>
  <c r="AU1064"/>
  <c r="AS1064"/>
  <c r="AR1064"/>
  <c r="AP1064"/>
  <c r="AN1064"/>
  <c r="AM1064"/>
  <c r="AL1064"/>
  <c r="AK1064"/>
  <c r="AD1064"/>
  <c r="BE1063"/>
  <c r="BD1063"/>
  <c r="BC1063"/>
  <c r="BB1063"/>
  <c r="BA1063"/>
  <c r="AV1063"/>
  <c r="AU1063"/>
  <c r="AS1063"/>
  <c r="AP1063"/>
  <c r="AN1063"/>
  <c r="AM1063"/>
  <c r="AK1063"/>
  <c r="AD1063"/>
  <c r="BE1062"/>
  <c r="BD1062"/>
  <c r="BC1062"/>
  <c r="BB1062"/>
  <c r="BA1062"/>
  <c r="AU1062"/>
  <c r="AS1062"/>
  <c r="AR1062"/>
  <c r="AN1062"/>
  <c r="AM1062"/>
  <c r="AL1062"/>
  <c r="AD1062"/>
  <c r="BE1061"/>
  <c r="BD1061"/>
  <c r="BC1061"/>
  <c r="BB1061"/>
  <c r="BA1061"/>
  <c r="AV1061"/>
  <c r="AU1061"/>
  <c r="AS1061"/>
  <c r="AR1061"/>
  <c r="AP1061"/>
  <c r="AN1061"/>
  <c r="AM1061"/>
  <c r="AL1061"/>
  <c r="AK1061"/>
  <c r="AD1061"/>
  <c r="BE1060"/>
  <c r="BD1060"/>
  <c r="BC1060"/>
  <c r="BB1060"/>
  <c r="BA1060"/>
  <c r="AV1060"/>
  <c r="AU1060"/>
  <c r="AS1060"/>
  <c r="AR1060"/>
  <c r="AP1060"/>
  <c r="AN1060"/>
  <c r="AM1060"/>
  <c r="AL1060"/>
  <c r="AK1060"/>
  <c r="AD1060"/>
  <c r="BE1059"/>
  <c r="BD1059"/>
  <c r="BC1059"/>
  <c r="BB1059"/>
  <c r="BA1059"/>
  <c r="AV1059"/>
  <c r="AU1059"/>
  <c r="AS1059"/>
  <c r="AP1059"/>
  <c r="AN1059"/>
  <c r="AM1059"/>
  <c r="AK1059"/>
  <c r="AD1059"/>
  <c r="BE1058"/>
  <c r="BD1058"/>
  <c r="BC1058"/>
  <c r="BB1058"/>
  <c r="BA1058"/>
  <c r="AU1058"/>
  <c r="AS1058"/>
  <c r="AR1058"/>
  <c r="AN1058"/>
  <c r="AM1058"/>
  <c r="AL1058"/>
  <c r="AD1058"/>
  <c r="BE1057"/>
  <c r="BD1057"/>
  <c r="BC1057"/>
  <c r="BB1057"/>
  <c r="BA1057"/>
  <c r="AV1057"/>
  <c r="AU1057"/>
  <c r="AS1057"/>
  <c r="AR1057"/>
  <c r="AP1057"/>
  <c r="AN1057"/>
  <c r="AM1057"/>
  <c r="AL1057"/>
  <c r="AK1057"/>
  <c r="AD1057"/>
  <c r="BE1056"/>
  <c r="BD1056"/>
  <c r="BC1056"/>
  <c r="BB1056"/>
  <c r="BA1056"/>
  <c r="AV1056"/>
  <c r="AU1056"/>
  <c r="AS1056"/>
  <c r="AR1056"/>
  <c r="AP1056"/>
  <c r="AN1056"/>
  <c r="AM1056"/>
  <c r="AL1056"/>
  <c r="AK1056"/>
  <c r="AD1056"/>
  <c r="BE1055"/>
  <c r="BD1055"/>
  <c r="BC1055"/>
  <c r="BB1055"/>
  <c r="BA1055"/>
  <c r="AV1055"/>
  <c r="AU1055"/>
  <c r="AS1055"/>
  <c r="AR1055"/>
  <c r="AP1055"/>
  <c r="AN1055"/>
  <c r="AM1055"/>
  <c r="AL1055"/>
  <c r="AK1055"/>
  <c r="AD1055"/>
  <c r="BE1054"/>
  <c r="BD1054"/>
  <c r="BC1054"/>
  <c r="BB1054"/>
  <c r="BA1054"/>
  <c r="AU1054"/>
  <c r="AS1054"/>
  <c r="AR1054"/>
  <c r="AN1054"/>
  <c r="AM1054"/>
  <c r="AL1054"/>
  <c r="AD1054"/>
  <c r="BE1053"/>
  <c r="BD1053"/>
  <c r="BC1053"/>
  <c r="BB1053"/>
  <c r="BA1053"/>
  <c r="AV1053"/>
  <c r="AU1053"/>
  <c r="AS1053"/>
  <c r="AR1053"/>
  <c r="AP1053"/>
  <c r="AN1053"/>
  <c r="AM1053"/>
  <c r="AL1053"/>
  <c r="AK1053"/>
  <c r="AD1053"/>
  <c r="BE1052"/>
  <c r="BD1052"/>
  <c r="BC1052"/>
  <c r="BB1052"/>
  <c r="BA1052"/>
  <c r="AV1052"/>
  <c r="AU1052"/>
  <c r="AS1052"/>
  <c r="AR1052"/>
  <c r="AP1052"/>
  <c r="AN1052"/>
  <c r="AM1052"/>
  <c r="AL1052"/>
  <c r="AK1052"/>
  <c r="AD1052"/>
  <c r="BE1051"/>
  <c r="BD1051"/>
  <c r="BC1051"/>
  <c r="BB1051"/>
  <c r="BA1051"/>
  <c r="AV1051"/>
  <c r="AU1051"/>
  <c r="AS1051"/>
  <c r="AP1051"/>
  <c r="AN1051"/>
  <c r="AM1051"/>
  <c r="AK1051"/>
  <c r="AD1051"/>
  <c r="BE1050"/>
  <c r="BD1050"/>
  <c r="BC1050"/>
  <c r="BB1050"/>
  <c r="BA1050"/>
  <c r="AV1050"/>
  <c r="AU1050"/>
  <c r="AS1050"/>
  <c r="AR1050"/>
  <c r="AP1050"/>
  <c r="AN1050"/>
  <c r="AM1050"/>
  <c r="AL1050"/>
  <c r="AK1050"/>
  <c r="AD1050"/>
  <c r="BE1049"/>
  <c r="BD1049"/>
  <c r="BC1049"/>
  <c r="BB1049"/>
  <c r="BA1049"/>
  <c r="AV1049"/>
  <c r="AU1049"/>
  <c r="AS1049"/>
  <c r="AR1049"/>
  <c r="AP1049"/>
  <c r="AN1049"/>
  <c r="AM1049"/>
  <c r="AL1049"/>
  <c r="AK1049"/>
  <c r="AD1049"/>
  <c r="BE1048"/>
  <c r="BD1048"/>
  <c r="BC1048"/>
  <c r="BB1048"/>
  <c r="BA1048"/>
  <c r="AV1048"/>
  <c r="AU1048"/>
  <c r="AS1048"/>
  <c r="AR1048"/>
  <c r="AP1048"/>
  <c r="AN1048"/>
  <c r="AM1048"/>
  <c r="AL1048"/>
  <c r="AK1048"/>
  <c r="AD1048"/>
  <c r="BE1047"/>
  <c r="BD1047"/>
  <c r="BC1047"/>
  <c r="BB1047"/>
  <c r="BA1047"/>
  <c r="AV1047"/>
  <c r="AU1047"/>
  <c r="AS1047"/>
  <c r="AP1047"/>
  <c r="AN1047"/>
  <c r="AM1047"/>
  <c r="AK1047"/>
  <c r="AD1047"/>
  <c r="BE1046"/>
  <c r="BD1046"/>
  <c r="BC1046"/>
  <c r="BB1046"/>
  <c r="BA1046"/>
  <c r="AU1046"/>
  <c r="AS1046"/>
  <c r="AR1046"/>
  <c r="AN1046"/>
  <c r="AM1046"/>
  <c r="AL1046"/>
  <c r="AD1046"/>
  <c r="BE1045"/>
  <c r="BD1045"/>
  <c r="BC1045"/>
  <c r="BB1045"/>
  <c r="BA1045"/>
  <c r="AV1045"/>
  <c r="AU1045"/>
  <c r="AS1045"/>
  <c r="AR1045"/>
  <c r="AP1045"/>
  <c r="AN1045"/>
  <c r="AM1045"/>
  <c r="AL1045"/>
  <c r="AK1045"/>
  <c r="AD1045"/>
  <c r="BE1044"/>
  <c r="BD1044"/>
  <c r="BC1044"/>
  <c r="BB1044"/>
  <c r="BA1044"/>
  <c r="AV1044"/>
  <c r="AU1044"/>
  <c r="AS1044"/>
  <c r="AR1044"/>
  <c r="AP1044"/>
  <c r="AN1044"/>
  <c r="AM1044"/>
  <c r="AL1044"/>
  <c r="AK1044"/>
  <c r="AD1044"/>
  <c r="BE1043"/>
  <c r="BD1043"/>
  <c r="BC1043"/>
  <c r="BB1043"/>
  <c r="BA1043"/>
  <c r="AV1043"/>
  <c r="AU1043"/>
  <c r="AS1043"/>
  <c r="AP1043"/>
  <c r="AN1043"/>
  <c r="AM1043"/>
  <c r="AK1043"/>
  <c r="AD1043"/>
  <c r="BE1042"/>
  <c r="BD1042"/>
  <c r="BC1042"/>
  <c r="BB1042"/>
  <c r="BA1042"/>
  <c r="AU1042"/>
  <c r="AS1042"/>
  <c r="AR1042"/>
  <c r="AN1042"/>
  <c r="AM1042"/>
  <c r="AL1042"/>
  <c r="AD1042"/>
  <c r="BE1041"/>
  <c r="BD1041"/>
  <c r="BC1041"/>
  <c r="BB1041"/>
  <c r="BA1041"/>
  <c r="AV1041"/>
  <c r="AU1041"/>
  <c r="AS1041"/>
  <c r="AR1041"/>
  <c r="AP1041"/>
  <c r="AN1041"/>
  <c r="AM1041"/>
  <c r="AL1041"/>
  <c r="AK1041"/>
  <c r="AD1041"/>
  <c r="BE1040"/>
  <c r="BD1040"/>
  <c r="BC1040"/>
  <c r="BB1040"/>
  <c r="BA1040"/>
  <c r="AV1040"/>
  <c r="AU1040"/>
  <c r="AS1040"/>
  <c r="AR1040"/>
  <c r="AP1040"/>
  <c r="AN1040"/>
  <c r="AM1040"/>
  <c r="AL1040"/>
  <c r="AK1040"/>
  <c r="AD1040"/>
  <c r="BE1039"/>
  <c r="BD1039"/>
  <c r="BC1039"/>
  <c r="BB1039"/>
  <c r="BA1039"/>
  <c r="AV1039"/>
  <c r="AU1039"/>
  <c r="AS1039"/>
  <c r="AR1039"/>
  <c r="AP1039"/>
  <c r="AN1039"/>
  <c r="AM1039"/>
  <c r="AL1039"/>
  <c r="AK1039"/>
  <c r="AD1039"/>
  <c r="BE1038"/>
  <c r="BD1038"/>
  <c r="BC1038"/>
  <c r="BB1038"/>
  <c r="BA1038"/>
  <c r="AU1038"/>
  <c r="AS1038"/>
  <c r="AR1038"/>
  <c r="AN1038"/>
  <c r="AM1038"/>
  <c r="AL1038"/>
  <c r="AD1038"/>
  <c r="BE1037"/>
  <c r="BD1037"/>
  <c r="BC1037"/>
  <c r="BB1037"/>
  <c r="BA1037"/>
  <c r="AV1037"/>
  <c r="AU1037"/>
  <c r="AS1037"/>
  <c r="AR1037"/>
  <c r="AP1037"/>
  <c r="AN1037"/>
  <c r="AM1037"/>
  <c r="AL1037"/>
  <c r="AK1037"/>
  <c r="AD1037"/>
  <c r="BE1036"/>
  <c r="BD1036"/>
  <c r="BC1036"/>
  <c r="BB1036"/>
  <c r="BA1036"/>
  <c r="AV1036"/>
  <c r="AU1036"/>
  <c r="AS1036"/>
  <c r="AR1036"/>
  <c r="AP1036"/>
  <c r="AN1036"/>
  <c r="AM1036"/>
  <c r="AL1036"/>
  <c r="AK1036"/>
  <c r="AD1036"/>
  <c r="BE1035"/>
  <c r="BD1035"/>
  <c r="BC1035"/>
  <c r="BB1035"/>
  <c r="BA1035"/>
  <c r="AV1035"/>
  <c r="AU1035"/>
  <c r="AS1035"/>
  <c r="AP1035"/>
  <c r="AN1035"/>
  <c r="AM1035"/>
  <c r="AK1035"/>
  <c r="AD1035"/>
  <c r="BE1034"/>
  <c r="BD1034"/>
  <c r="BC1034"/>
  <c r="BB1034"/>
  <c r="BA1034"/>
  <c r="AV1034"/>
  <c r="AU1034"/>
  <c r="AS1034"/>
  <c r="AR1034"/>
  <c r="AP1034"/>
  <c r="AN1034"/>
  <c r="AM1034"/>
  <c r="AL1034"/>
  <c r="AK1034"/>
  <c r="AD1034"/>
  <c r="BE1033"/>
  <c r="BD1033"/>
  <c r="BC1033"/>
  <c r="BB1033"/>
  <c r="BA1033"/>
  <c r="AV1033"/>
  <c r="AU1033"/>
  <c r="AS1033"/>
  <c r="AR1033"/>
  <c r="AP1033"/>
  <c r="AN1033"/>
  <c r="AM1033"/>
  <c r="AL1033"/>
  <c r="AK1033"/>
  <c r="AD1033"/>
  <c r="BE1032"/>
  <c r="BD1032"/>
  <c r="BC1032"/>
  <c r="BB1032"/>
  <c r="BA1032"/>
  <c r="AV1032"/>
  <c r="AU1032"/>
  <c r="AS1032"/>
  <c r="AR1032"/>
  <c r="AP1032"/>
  <c r="AN1032"/>
  <c r="AM1032"/>
  <c r="AL1032"/>
  <c r="AK1032"/>
  <c r="AD1032"/>
  <c r="BE1031"/>
  <c r="BD1031"/>
  <c r="BC1031"/>
  <c r="BB1031"/>
  <c r="BA1031"/>
  <c r="AV1031"/>
  <c r="AU1031"/>
  <c r="AS1031"/>
  <c r="AP1031"/>
  <c r="AN1031"/>
  <c r="AM1031"/>
  <c r="AK1031"/>
  <c r="AD1031"/>
  <c r="BE1030"/>
  <c r="BD1030"/>
  <c r="BC1030"/>
  <c r="BB1030"/>
  <c r="BA1030"/>
  <c r="AU1030"/>
  <c r="AS1030"/>
  <c r="AR1030"/>
  <c r="AN1030"/>
  <c r="AM1030"/>
  <c r="AL1030"/>
  <c r="AD1030"/>
  <c r="BE1029"/>
  <c r="BD1029"/>
  <c r="BC1029"/>
  <c r="BB1029"/>
  <c r="BA1029"/>
  <c r="AV1029"/>
  <c r="AU1029"/>
  <c r="AS1029"/>
  <c r="AR1029"/>
  <c r="AP1029"/>
  <c r="AN1029"/>
  <c r="AM1029"/>
  <c r="AL1029"/>
  <c r="AK1029"/>
  <c r="AD1029"/>
  <c r="BE1028"/>
  <c r="BD1028"/>
  <c r="BC1028"/>
  <c r="BB1028"/>
  <c r="BA1028"/>
  <c r="AV1028"/>
  <c r="AU1028"/>
  <c r="AS1028"/>
  <c r="AR1028"/>
  <c r="AP1028"/>
  <c r="AN1028"/>
  <c r="AM1028"/>
  <c r="AL1028"/>
  <c r="AK1028"/>
  <c r="AD1028"/>
  <c r="BE1027"/>
  <c r="BD1027"/>
  <c r="BC1027"/>
  <c r="BB1027"/>
  <c r="BA1027"/>
  <c r="AV1027"/>
  <c r="AU1027"/>
  <c r="AS1027"/>
  <c r="AP1027"/>
  <c r="AN1027"/>
  <c r="AM1027"/>
  <c r="AK1027"/>
  <c r="AD1027"/>
  <c r="BE1026"/>
  <c r="BD1026"/>
  <c r="BC1026"/>
  <c r="BB1026"/>
  <c r="BA1026"/>
  <c r="AU1026"/>
  <c r="AS1026"/>
  <c r="AR1026"/>
  <c r="AN1026"/>
  <c r="AM1026"/>
  <c r="AL1026"/>
  <c r="AD1026"/>
  <c r="BE1025"/>
  <c r="BD1025"/>
  <c r="BC1025"/>
  <c r="BB1025"/>
  <c r="BA1025"/>
  <c r="AV1025"/>
  <c r="AU1025"/>
  <c r="AS1025"/>
  <c r="AR1025"/>
  <c r="AP1025"/>
  <c r="AN1025"/>
  <c r="AM1025"/>
  <c r="AL1025"/>
  <c r="AK1025"/>
  <c r="AD1025"/>
  <c r="BE1024"/>
  <c r="BD1024"/>
  <c r="BC1024"/>
  <c r="BB1024"/>
  <c r="BA1024"/>
  <c r="AV1024"/>
  <c r="AU1024"/>
  <c r="AS1024"/>
  <c r="AR1024"/>
  <c r="AP1024"/>
  <c r="AN1024"/>
  <c r="AM1024"/>
  <c r="AL1024"/>
  <c r="AK1024"/>
  <c r="AD1024"/>
  <c r="BE1023"/>
  <c r="BD1023"/>
  <c r="BC1023"/>
  <c r="BB1023"/>
  <c r="BA1023"/>
  <c r="AV1023"/>
  <c r="AU1023"/>
  <c r="AS1023"/>
  <c r="AR1023"/>
  <c r="AP1023"/>
  <c r="AN1023"/>
  <c r="AM1023"/>
  <c r="AL1023"/>
  <c r="AK1023"/>
  <c r="AD1023"/>
  <c r="BE1022"/>
  <c r="BD1022"/>
  <c r="BC1022"/>
  <c r="BB1022"/>
  <c r="BA1022"/>
  <c r="AU1022"/>
  <c r="AS1022"/>
  <c r="AR1022"/>
  <c r="AN1022"/>
  <c r="AM1022"/>
  <c r="AL1022"/>
  <c r="AD1022"/>
  <c r="BE1021"/>
  <c r="BD1021"/>
  <c r="BC1021"/>
  <c r="BB1021"/>
  <c r="BA1021"/>
  <c r="AV1021"/>
  <c r="AU1021"/>
  <c r="AS1021"/>
  <c r="AR1021"/>
  <c r="AP1021"/>
  <c r="AN1021"/>
  <c r="AM1021"/>
  <c r="AL1021"/>
  <c r="AK1021"/>
  <c r="AD1021"/>
  <c r="BE1020"/>
  <c r="BD1020"/>
  <c r="BC1020"/>
  <c r="BB1020"/>
  <c r="BA1020"/>
  <c r="AV1020"/>
  <c r="AU1020"/>
  <c r="AS1020"/>
  <c r="AR1020"/>
  <c r="AP1020"/>
  <c r="AN1020"/>
  <c r="AM1020"/>
  <c r="AL1020"/>
  <c r="AK1020"/>
  <c r="AD1020"/>
  <c r="BE1019"/>
  <c r="BD1019"/>
  <c r="BC1019"/>
  <c r="BB1019"/>
  <c r="BA1019"/>
  <c r="AV1019"/>
  <c r="AU1019"/>
  <c r="AS1019"/>
  <c r="AP1019"/>
  <c r="AN1019"/>
  <c r="AM1019"/>
  <c r="AK1019"/>
  <c r="AD1019"/>
  <c r="BE1018"/>
  <c r="BD1018"/>
  <c r="BC1018"/>
  <c r="BB1018"/>
  <c r="BA1018"/>
  <c r="AV1018"/>
  <c r="AU1018"/>
  <c r="AS1018"/>
  <c r="AR1018"/>
  <c r="AP1018"/>
  <c r="AN1018"/>
  <c r="AM1018"/>
  <c r="AL1018"/>
  <c r="AK1018"/>
  <c r="AD1018"/>
  <c r="BE1017"/>
  <c r="BD1017"/>
  <c r="BC1017"/>
  <c r="BB1017"/>
  <c r="BA1017"/>
  <c r="AV1017"/>
  <c r="AU1017"/>
  <c r="AS1017"/>
  <c r="AR1017"/>
  <c r="AP1017"/>
  <c r="AN1017"/>
  <c r="AM1017"/>
  <c r="AL1017"/>
  <c r="AK1017"/>
  <c r="AD1017"/>
  <c r="BE1016"/>
  <c r="BD1016"/>
  <c r="BC1016"/>
  <c r="BB1016"/>
  <c r="BA1016"/>
  <c r="AV1016"/>
  <c r="AU1016"/>
  <c r="AS1016"/>
  <c r="AR1016"/>
  <c r="AP1016"/>
  <c r="AN1016"/>
  <c r="AM1016"/>
  <c r="AL1016"/>
  <c r="AK1016"/>
  <c r="AD1016"/>
  <c r="BE1015"/>
  <c r="BD1015"/>
  <c r="BC1015"/>
  <c r="BB1015"/>
  <c r="BA1015"/>
  <c r="AV1015"/>
  <c r="AU1015"/>
  <c r="AS1015"/>
  <c r="AP1015"/>
  <c r="AN1015"/>
  <c r="AM1015"/>
  <c r="AK1015"/>
  <c r="AD1015"/>
  <c r="BE1014"/>
  <c r="BD1014"/>
  <c r="BC1014"/>
  <c r="BB1014"/>
  <c r="BA1014"/>
  <c r="AU1014"/>
  <c r="AS1014"/>
  <c r="AR1014"/>
  <c r="AN1014"/>
  <c r="AM1014"/>
  <c r="AL1014"/>
  <c r="AD1014"/>
  <c r="BE1013"/>
  <c r="BD1013"/>
  <c r="BC1013"/>
  <c r="BB1013"/>
  <c r="BA1013"/>
  <c r="AV1013"/>
  <c r="AU1013"/>
  <c r="AS1013"/>
  <c r="AR1013"/>
  <c r="AP1013"/>
  <c r="AN1013"/>
  <c r="AM1013"/>
  <c r="AL1013"/>
  <c r="AK1013"/>
  <c r="AD1013"/>
  <c r="BE1012"/>
  <c r="BD1012"/>
  <c r="BC1012"/>
  <c r="BB1012"/>
  <c r="BA1012"/>
  <c r="AV1012"/>
  <c r="AU1012"/>
  <c r="AS1012"/>
  <c r="AR1012"/>
  <c r="AP1012"/>
  <c r="AN1012"/>
  <c r="AM1012"/>
  <c r="AL1012"/>
  <c r="AK1012"/>
  <c r="AD1012"/>
  <c r="BE1011"/>
  <c r="BD1011"/>
  <c r="BC1011"/>
  <c r="BB1011"/>
  <c r="BA1011"/>
  <c r="AV1011"/>
  <c r="AU1011"/>
  <c r="AS1011"/>
  <c r="AP1011"/>
  <c r="AN1011"/>
  <c r="AM1011"/>
  <c r="AK1011"/>
  <c r="AD1011"/>
  <c r="BE1010"/>
  <c r="BD1010"/>
  <c r="BC1010"/>
  <c r="BB1010"/>
  <c r="BA1010"/>
  <c r="AU1010"/>
  <c r="AS1010"/>
  <c r="AR1010"/>
  <c r="AN1010"/>
  <c r="AM1010"/>
  <c r="AL1010"/>
  <c r="AD1010"/>
  <c r="BE1009"/>
  <c r="BD1009"/>
  <c r="BC1009"/>
  <c r="BB1009"/>
  <c r="BA1009"/>
  <c r="AV1009"/>
  <c r="AU1009"/>
  <c r="AS1009"/>
  <c r="AR1009"/>
  <c r="AP1009"/>
  <c r="AN1009"/>
  <c r="AM1009"/>
  <c r="AL1009"/>
  <c r="AK1009"/>
  <c r="AD1009"/>
  <c r="BE1008"/>
  <c r="BD1008"/>
  <c r="BC1008"/>
  <c r="BB1008"/>
  <c r="BA1008"/>
  <c r="AV1008"/>
  <c r="AU1008"/>
  <c r="AS1008"/>
  <c r="AR1008"/>
  <c r="AP1008"/>
  <c r="AN1008"/>
  <c r="AM1008"/>
  <c r="AL1008"/>
  <c r="AK1008"/>
  <c r="AD1008"/>
  <c r="BE1007"/>
  <c r="BD1007"/>
  <c r="BC1007"/>
  <c r="BB1007"/>
  <c r="BA1007"/>
  <c r="AV1007"/>
  <c r="AU1007"/>
  <c r="AS1007"/>
  <c r="AR1007"/>
  <c r="AP1007"/>
  <c r="AN1007"/>
  <c r="AM1007"/>
  <c r="AL1007"/>
  <c r="AK1007"/>
  <c r="AD1007"/>
  <c r="BE1006"/>
  <c r="BD1006"/>
  <c r="BC1006"/>
  <c r="BB1006"/>
  <c r="BA1006"/>
  <c r="AU1006"/>
  <c r="AS1006"/>
  <c r="AR1006"/>
  <c r="AN1006"/>
  <c r="AM1006"/>
  <c r="AL1006"/>
  <c r="AD1006"/>
  <c r="BE1005"/>
  <c r="BD1005"/>
  <c r="BC1005"/>
  <c r="BB1005"/>
  <c r="BA1005"/>
  <c r="AV1005"/>
  <c r="AU1005"/>
  <c r="AS1005"/>
  <c r="AR1005"/>
  <c r="AP1005"/>
  <c r="AN1005"/>
  <c r="AM1005"/>
  <c r="AL1005"/>
  <c r="AK1005"/>
  <c r="AD1005"/>
  <c r="BE1004"/>
  <c r="BD1004"/>
  <c r="BC1004"/>
  <c r="BB1004"/>
  <c r="BA1004"/>
  <c r="AV1004"/>
  <c r="AU1004"/>
  <c r="AS1004"/>
  <c r="AR1004"/>
  <c r="AP1004"/>
  <c r="AN1004"/>
  <c r="AM1004"/>
  <c r="AL1004"/>
  <c r="AK1004"/>
  <c r="AD1004"/>
  <c r="BE1003"/>
  <c r="BD1003"/>
  <c r="BC1003"/>
  <c r="BB1003"/>
  <c r="BA1003"/>
  <c r="AV1003"/>
  <c r="AU1003"/>
  <c r="AS1003"/>
  <c r="AP1003"/>
  <c r="AN1003"/>
  <c r="AM1003"/>
  <c r="AK1003"/>
  <c r="AD1003"/>
  <c r="BE1002"/>
  <c r="BD1002"/>
  <c r="BC1002"/>
  <c r="BB1002"/>
  <c r="BA1002"/>
  <c r="AV1002"/>
  <c r="AU1002"/>
  <c r="AS1002"/>
  <c r="AR1002"/>
  <c r="AP1002"/>
  <c r="AN1002"/>
  <c r="AM1002"/>
  <c r="AL1002"/>
  <c r="AK1002"/>
  <c r="AD1002"/>
  <c r="BE1001"/>
  <c r="BD1001"/>
  <c r="BC1001"/>
  <c r="BB1001"/>
  <c r="BA1001"/>
  <c r="AV1001"/>
  <c r="AU1001"/>
  <c r="AS1001"/>
  <c r="AR1001"/>
  <c r="AP1001"/>
  <c r="AN1001"/>
  <c r="AM1001"/>
  <c r="AL1001"/>
  <c r="AK1001"/>
  <c r="AD1001"/>
  <c r="BE1000"/>
  <c r="BD1000"/>
  <c r="BC1000"/>
  <c r="BB1000"/>
  <c r="BA1000"/>
  <c r="AV1000"/>
  <c r="AU1000"/>
  <c r="AS1000"/>
  <c r="AR1000"/>
  <c r="AP1000"/>
  <c r="AN1000"/>
  <c r="AM1000"/>
  <c r="AL1000"/>
  <c r="AK1000"/>
  <c r="AD1000"/>
  <c r="BE999"/>
  <c r="BD999"/>
  <c r="BC999"/>
  <c r="BB999"/>
  <c r="BA999"/>
  <c r="AV999"/>
  <c r="AU999"/>
  <c r="AS999"/>
  <c r="AP999"/>
  <c r="AN999"/>
  <c r="AM999"/>
  <c r="AK999"/>
  <c r="AD999"/>
  <c r="BE998"/>
  <c r="BD998"/>
  <c r="BC998"/>
  <c r="BB998"/>
  <c r="BA998"/>
  <c r="AU998"/>
  <c r="AS998"/>
  <c r="AR998"/>
  <c r="AN998"/>
  <c r="AM998"/>
  <c r="AL998"/>
  <c r="AD998"/>
  <c r="BE997"/>
  <c r="BD997"/>
  <c r="BC997"/>
  <c r="BB997"/>
  <c r="BA997"/>
  <c r="AV997"/>
  <c r="AU997"/>
  <c r="AS997"/>
  <c r="AR997"/>
  <c r="AP997"/>
  <c r="AN997"/>
  <c r="AM997"/>
  <c r="AL997"/>
  <c r="AK997"/>
  <c r="AD997"/>
  <c r="BE996"/>
  <c r="BD996"/>
  <c r="BC996"/>
  <c r="BB996"/>
  <c r="BA996"/>
  <c r="AV996"/>
  <c r="AU996"/>
  <c r="AS996"/>
  <c r="AR996"/>
  <c r="AP996"/>
  <c r="AN996"/>
  <c r="AM996"/>
  <c r="AL996"/>
  <c r="AK996"/>
  <c r="AD996"/>
  <c r="BE995"/>
  <c r="BD995"/>
  <c r="BC995"/>
  <c r="BB995"/>
  <c r="BA995"/>
  <c r="AV995"/>
  <c r="AU995"/>
  <c r="AS995"/>
  <c r="AP995"/>
  <c r="AN995"/>
  <c r="AM995"/>
  <c r="AK995"/>
  <c r="AD995"/>
  <c r="BE994"/>
  <c r="BD994"/>
  <c r="BC994"/>
  <c r="BB994"/>
  <c r="BA994"/>
  <c r="AU994"/>
  <c r="AS994"/>
  <c r="AR994"/>
  <c r="AN994"/>
  <c r="AM994"/>
  <c r="AL994"/>
  <c r="AD994"/>
  <c r="BE993"/>
  <c r="BD993"/>
  <c r="BC993"/>
  <c r="BB993"/>
  <c r="BA993"/>
  <c r="AV993"/>
  <c r="AU993"/>
  <c r="AS993"/>
  <c r="AR993"/>
  <c r="AP993"/>
  <c r="AN993"/>
  <c r="AM993"/>
  <c r="AL993"/>
  <c r="AK993"/>
  <c r="AD993"/>
  <c r="BE992"/>
  <c r="BD992"/>
  <c r="BC992"/>
  <c r="BB992"/>
  <c r="BA992"/>
  <c r="AV992"/>
  <c r="AU992"/>
  <c r="AS992"/>
  <c r="AR992"/>
  <c r="AP992"/>
  <c r="AN992"/>
  <c r="AM992"/>
  <c r="AL992"/>
  <c r="AK992"/>
  <c r="AD992"/>
  <c r="BE991"/>
  <c r="BD991"/>
  <c r="BC991"/>
  <c r="BB991"/>
  <c r="BA991"/>
  <c r="AV991"/>
  <c r="AU991"/>
  <c r="AS991"/>
  <c r="AR991"/>
  <c r="AP991"/>
  <c r="AN991"/>
  <c r="AM991"/>
  <c r="AL991"/>
  <c r="AK991"/>
  <c r="AD991"/>
  <c r="BE990"/>
  <c r="BD990"/>
  <c r="BC990"/>
  <c r="BB990"/>
  <c r="BA990"/>
  <c r="AU990"/>
  <c r="AS990"/>
  <c r="AR990"/>
  <c r="AN990"/>
  <c r="AM990"/>
  <c r="AL990"/>
  <c r="AD990"/>
  <c r="BE989"/>
  <c r="BD989"/>
  <c r="BC989"/>
  <c r="BB989"/>
  <c r="BA989"/>
  <c r="AV989"/>
  <c r="AU989"/>
  <c r="AS989"/>
  <c r="AR989"/>
  <c r="AP989"/>
  <c r="AN989"/>
  <c r="AM989"/>
  <c r="AL989"/>
  <c r="AK989"/>
  <c r="AD989"/>
  <c r="BE988"/>
  <c r="BD988"/>
  <c r="BC988"/>
  <c r="BB988"/>
  <c r="BA988"/>
  <c r="AV988"/>
  <c r="AU988"/>
  <c r="AS988"/>
  <c r="AR988"/>
  <c r="AP988"/>
  <c r="AN988"/>
  <c r="AM988"/>
  <c r="AL988"/>
  <c r="AK988"/>
  <c r="AD988"/>
  <c r="BE987"/>
  <c r="BD987"/>
  <c r="BC987"/>
  <c r="BB987"/>
  <c r="BA987"/>
  <c r="AV987"/>
  <c r="AU987"/>
  <c r="AS987"/>
  <c r="AP987"/>
  <c r="AN987"/>
  <c r="AM987"/>
  <c r="AK987"/>
  <c r="AD987"/>
  <c r="BE986"/>
  <c r="BD986"/>
  <c r="BC986"/>
  <c r="BB986"/>
  <c r="BA986"/>
  <c r="AV986"/>
  <c r="AU986"/>
  <c r="AS986"/>
  <c r="AR986"/>
  <c r="AP986"/>
  <c r="AN986"/>
  <c r="AM986"/>
  <c r="AL986"/>
  <c r="AK986"/>
  <c r="AD986"/>
  <c r="BE985"/>
  <c r="BD985"/>
  <c r="BC985"/>
  <c r="BB985"/>
  <c r="BA985"/>
  <c r="AV985"/>
  <c r="AU985"/>
  <c r="AS985"/>
  <c r="AR985"/>
  <c r="AP985"/>
  <c r="AN985"/>
  <c r="AM985"/>
  <c r="AL985"/>
  <c r="AK985"/>
  <c r="AD985"/>
  <c r="BE984"/>
  <c r="BD984"/>
  <c r="BC984"/>
  <c r="BB984"/>
  <c r="BA984"/>
  <c r="AV984"/>
  <c r="AU984"/>
  <c r="AS984"/>
  <c r="AR984"/>
  <c r="AP984"/>
  <c r="AN984"/>
  <c r="AM984"/>
  <c r="AL984"/>
  <c r="AK984"/>
  <c r="AD984"/>
  <c r="BE983"/>
  <c r="BD983"/>
  <c r="BC983"/>
  <c r="BB983"/>
  <c r="BA983"/>
  <c r="AV983"/>
  <c r="AU983"/>
  <c r="AS983"/>
  <c r="AP983"/>
  <c r="AN983"/>
  <c r="AM983"/>
  <c r="AK983"/>
  <c r="AD983"/>
  <c r="BE982"/>
  <c r="BD982"/>
  <c r="BC982"/>
  <c r="BB982"/>
  <c r="BA982"/>
  <c r="AU982"/>
  <c r="AS982"/>
  <c r="AR982"/>
  <c r="AN982"/>
  <c r="AM982"/>
  <c r="AL982"/>
  <c r="AD982"/>
  <c r="BE981"/>
  <c r="BD981"/>
  <c r="BC981"/>
  <c r="BB981"/>
  <c r="BA981"/>
  <c r="AV981"/>
  <c r="AU981"/>
  <c r="AS981"/>
  <c r="AR981"/>
  <c r="AP981"/>
  <c r="AN981"/>
  <c r="AM981"/>
  <c r="AL981"/>
  <c r="AK981"/>
  <c r="AD981"/>
  <c r="BE980"/>
  <c r="BD980"/>
  <c r="BC980"/>
  <c r="BB980"/>
  <c r="BA980"/>
  <c r="AV980"/>
  <c r="AU980"/>
  <c r="AS980"/>
  <c r="AR980"/>
  <c r="AP980"/>
  <c r="AN980"/>
  <c r="AM980"/>
  <c r="AL980"/>
  <c r="AK980"/>
  <c r="AD980"/>
  <c r="BE979"/>
  <c r="BD979"/>
  <c r="BC979"/>
  <c r="BB979"/>
  <c r="BA979"/>
  <c r="AV979"/>
  <c r="AU979"/>
  <c r="AS979"/>
  <c r="AP979"/>
  <c r="AN979"/>
  <c r="AM979"/>
  <c r="AK979"/>
  <c r="AD979"/>
  <c r="BE978"/>
  <c r="BD978"/>
  <c r="BC978"/>
  <c r="BB978"/>
  <c r="BA978"/>
  <c r="AU978"/>
  <c r="AS978"/>
  <c r="AR978"/>
  <c r="AN978"/>
  <c r="AM978"/>
  <c r="AL978"/>
  <c r="AD978"/>
  <c r="BE977"/>
  <c r="BD977"/>
  <c r="BC977"/>
  <c r="BB977"/>
  <c r="BA977"/>
  <c r="AV977"/>
  <c r="AU977"/>
  <c r="AS977"/>
  <c r="AR977"/>
  <c r="AP977"/>
  <c r="AN977"/>
  <c r="AM977"/>
  <c r="AL977"/>
  <c r="AK977"/>
  <c r="AD977"/>
  <c r="BE976"/>
  <c r="BD976"/>
  <c r="BC976"/>
  <c r="BB976"/>
  <c r="BA976"/>
  <c r="AV976"/>
  <c r="AU976"/>
  <c r="AS976"/>
  <c r="AR976"/>
  <c r="AP976"/>
  <c r="AN976"/>
  <c r="AM976"/>
  <c r="AL976"/>
  <c r="AK976"/>
  <c r="AD976"/>
  <c r="BE975"/>
  <c r="BD975"/>
  <c r="BC975"/>
  <c r="BB975"/>
  <c r="BA975"/>
  <c r="AV975"/>
  <c r="AU975"/>
  <c r="AS975"/>
  <c r="AR975"/>
  <c r="AP975"/>
  <c r="AN975"/>
  <c r="AM975"/>
  <c r="AL975"/>
  <c r="AK975"/>
  <c r="AD975"/>
  <c r="BE974"/>
  <c r="BD974"/>
  <c r="BC974"/>
  <c r="BB974"/>
  <c r="BA974"/>
  <c r="AU974"/>
  <c r="AS974"/>
  <c r="AR974"/>
  <c r="AN974"/>
  <c r="AM974"/>
  <c r="AL974"/>
  <c r="AD974"/>
  <c r="BE973"/>
  <c r="BD973"/>
  <c r="BC973"/>
  <c r="BB973"/>
  <c r="BA973"/>
  <c r="AV973"/>
  <c r="AU973"/>
  <c r="AS973"/>
  <c r="AR973"/>
  <c r="AP973"/>
  <c r="AN973"/>
  <c r="AM973"/>
  <c r="AL973"/>
  <c r="AK973"/>
  <c r="AD973"/>
  <c r="BE972"/>
  <c r="BD972"/>
  <c r="BC972"/>
  <c r="BB972"/>
  <c r="BA972"/>
  <c r="AV972"/>
  <c r="AU972"/>
  <c r="AS972"/>
  <c r="AR972"/>
  <c r="AP972"/>
  <c r="AN972"/>
  <c r="AM972"/>
  <c r="AL972"/>
  <c r="AK972"/>
  <c r="AD972"/>
  <c r="BE971"/>
  <c r="BD971"/>
  <c r="BC971"/>
  <c r="BB971"/>
  <c r="BA971"/>
  <c r="AV971"/>
  <c r="AU971"/>
  <c r="AS971"/>
  <c r="AP971"/>
  <c r="AN971"/>
  <c r="AM971"/>
  <c r="AK971"/>
  <c r="AD971"/>
  <c r="BE970"/>
  <c r="BD970"/>
  <c r="BC970"/>
  <c r="BB970"/>
  <c r="BA970"/>
  <c r="AV970"/>
  <c r="AU970"/>
  <c r="AS970"/>
  <c r="AR970"/>
  <c r="AP970"/>
  <c r="AN970"/>
  <c r="AM970"/>
  <c r="AL970"/>
  <c r="AK970"/>
  <c r="AD970"/>
  <c r="BE969"/>
  <c r="BD969"/>
  <c r="BC969"/>
  <c r="BB969"/>
  <c r="BA969"/>
  <c r="AV969"/>
  <c r="AU969"/>
  <c r="AS969"/>
  <c r="AR969"/>
  <c r="AP969"/>
  <c r="AN969"/>
  <c r="AM969"/>
  <c r="AL969"/>
  <c r="AK969"/>
  <c r="AD969"/>
  <c r="BE968"/>
  <c r="BD968"/>
  <c r="BC968"/>
  <c r="BB968"/>
  <c r="BA968"/>
  <c r="AV968"/>
  <c r="AU968"/>
  <c r="AS968"/>
  <c r="AR968"/>
  <c r="AP968"/>
  <c r="AN968"/>
  <c r="AM968"/>
  <c r="AL968"/>
  <c r="AK968"/>
  <c r="AD968"/>
  <c r="BE967"/>
  <c r="BD967"/>
  <c r="BC967"/>
  <c r="BB967"/>
  <c r="BA967"/>
  <c r="AV967"/>
  <c r="AU967"/>
  <c r="AS967"/>
  <c r="AP967"/>
  <c r="AN967"/>
  <c r="AM967"/>
  <c r="AK967"/>
  <c r="AD967"/>
  <c r="BE966"/>
  <c r="BD966"/>
  <c r="BC966"/>
  <c r="BB966"/>
  <c r="BA966"/>
  <c r="AU966"/>
  <c r="AS966"/>
  <c r="AR966"/>
  <c r="AN966"/>
  <c r="AM966"/>
  <c r="AL966"/>
  <c r="AD966"/>
  <c r="BE965"/>
  <c r="BD965"/>
  <c r="BC965"/>
  <c r="BB965"/>
  <c r="BA965"/>
  <c r="AV965"/>
  <c r="AU965"/>
  <c r="AS965"/>
  <c r="AR965"/>
  <c r="AP965"/>
  <c r="AN965"/>
  <c r="AM965"/>
  <c r="AL965"/>
  <c r="AK965"/>
  <c r="AD965"/>
  <c r="BE964"/>
  <c r="BD964"/>
  <c r="BC964"/>
  <c r="BB964"/>
  <c r="BA964"/>
  <c r="AV964"/>
  <c r="AU964"/>
  <c r="AS964"/>
  <c r="AR964"/>
  <c r="AP964"/>
  <c r="AN964"/>
  <c r="AM964"/>
  <c r="AL964"/>
  <c r="AK964"/>
  <c r="AD964"/>
  <c r="BE963"/>
  <c r="BD963"/>
  <c r="BC963"/>
  <c r="BB963"/>
  <c r="BA963"/>
  <c r="AV963"/>
  <c r="AU963"/>
  <c r="AS963"/>
  <c r="AP963"/>
  <c r="AN963"/>
  <c r="AM963"/>
  <c r="AK963"/>
  <c r="AD963"/>
  <c r="BE962"/>
  <c r="BD962"/>
  <c r="BC962"/>
  <c r="BB962"/>
  <c r="BA962"/>
  <c r="AU962"/>
  <c r="AS962"/>
  <c r="AR962"/>
  <c r="AN962"/>
  <c r="AM962"/>
  <c r="AL962"/>
  <c r="AD962"/>
  <c r="BE961"/>
  <c r="BD961"/>
  <c r="BC961"/>
  <c r="BB961"/>
  <c r="BA961"/>
  <c r="AV961"/>
  <c r="AU961"/>
  <c r="AS961"/>
  <c r="AR961"/>
  <c r="AP961"/>
  <c r="AN961"/>
  <c r="AM961"/>
  <c r="AL961"/>
  <c r="AK961"/>
  <c r="AD961"/>
  <c r="BE960"/>
  <c r="BD960"/>
  <c r="BC960"/>
  <c r="BB960"/>
  <c r="BA960"/>
  <c r="AV960"/>
  <c r="AU960"/>
  <c r="AS960"/>
  <c r="AR960"/>
  <c r="AP960"/>
  <c r="AN960"/>
  <c r="AM960"/>
  <c r="AL960"/>
  <c r="AK960"/>
  <c r="AD960"/>
  <c r="BE959"/>
  <c r="BD959"/>
  <c r="BC959"/>
  <c r="BB959"/>
  <c r="BA959"/>
  <c r="AV959"/>
  <c r="AU959"/>
  <c r="AS959"/>
  <c r="AR959"/>
  <c r="AP959"/>
  <c r="AN959"/>
  <c r="AM959"/>
  <c r="AL959"/>
  <c r="AK959"/>
  <c r="AD959"/>
  <c r="BE958"/>
  <c r="BD958"/>
  <c r="BC958"/>
  <c r="BB958"/>
  <c r="BA958"/>
  <c r="AU958"/>
  <c r="AS958"/>
  <c r="AR958"/>
  <c r="AN958"/>
  <c r="AM958"/>
  <c r="AL958"/>
  <c r="AD958"/>
  <c r="BE957"/>
  <c r="BD957"/>
  <c r="BC957"/>
  <c r="BB957"/>
  <c r="BA957"/>
  <c r="AV957"/>
  <c r="AU957"/>
  <c r="AS957"/>
  <c r="AR957"/>
  <c r="AP957"/>
  <c r="AN957"/>
  <c r="AM957"/>
  <c r="AL957"/>
  <c r="AK957"/>
  <c r="AD957"/>
  <c r="BE956"/>
  <c r="BD956"/>
  <c r="BC956"/>
  <c r="BB956"/>
  <c r="BA956"/>
  <c r="AV956"/>
  <c r="AU956"/>
  <c r="AS956"/>
  <c r="AR956"/>
  <c r="AP956"/>
  <c r="AN956"/>
  <c r="AM956"/>
  <c r="AL956"/>
  <c r="AK956"/>
  <c r="AD956"/>
  <c r="BE955"/>
  <c r="BD955"/>
  <c r="BC955"/>
  <c r="BB955"/>
  <c r="BA955"/>
  <c r="AV955"/>
  <c r="AU955"/>
  <c r="AS955"/>
  <c r="AP955"/>
  <c r="AN955"/>
  <c r="AM955"/>
  <c r="AK955"/>
  <c r="AD955"/>
  <c r="BE954"/>
  <c r="BD954"/>
  <c r="BC954"/>
  <c r="BB954"/>
  <c r="BA954"/>
  <c r="AV954"/>
  <c r="AU954"/>
  <c r="AS954"/>
  <c r="AR954"/>
  <c r="AP954"/>
  <c r="AN954"/>
  <c r="AM954"/>
  <c r="AL954"/>
  <c r="AK954"/>
  <c r="AD954"/>
  <c r="BE953"/>
  <c r="BD953"/>
  <c r="BC953"/>
  <c r="BB953"/>
  <c r="BA953"/>
  <c r="AV953"/>
  <c r="AU953"/>
  <c r="AS953"/>
  <c r="AR953"/>
  <c r="AP953"/>
  <c r="AN953"/>
  <c r="AM953"/>
  <c r="AL953"/>
  <c r="AK953"/>
  <c r="AD953"/>
  <c r="BE952"/>
  <c r="BD952"/>
  <c r="BC952"/>
  <c r="BB952"/>
  <c r="BA952"/>
  <c r="AV952"/>
  <c r="AU952"/>
  <c r="AS952"/>
  <c r="AR952"/>
  <c r="AP952"/>
  <c r="AN952"/>
  <c r="AM952"/>
  <c r="AL952"/>
  <c r="AK952"/>
  <c r="AD952"/>
  <c r="BE951"/>
  <c r="BD951"/>
  <c r="BC951"/>
  <c r="BB951"/>
  <c r="BA951"/>
  <c r="AV951"/>
  <c r="AU951"/>
  <c r="AS951"/>
  <c r="AP951"/>
  <c r="AN951"/>
  <c r="AM951"/>
  <c r="AK951"/>
  <c r="AD951"/>
  <c r="BE950"/>
  <c r="BD950"/>
  <c r="BC950"/>
  <c r="BB950"/>
  <c r="BA950"/>
  <c r="AU950"/>
  <c r="AS950"/>
  <c r="AR950"/>
  <c r="AN950"/>
  <c r="AM950"/>
  <c r="AL950"/>
  <c r="AD950"/>
  <c r="BE949"/>
  <c r="BD949"/>
  <c r="BC949"/>
  <c r="BB949"/>
  <c r="BA949"/>
  <c r="AV949"/>
  <c r="AU949"/>
  <c r="AS949"/>
  <c r="AR949"/>
  <c r="AP949"/>
  <c r="AN949"/>
  <c r="AM949"/>
  <c r="AL949"/>
  <c r="AK949"/>
  <c r="AD949"/>
  <c r="BE948"/>
  <c r="BD948"/>
  <c r="BC948"/>
  <c r="BB948"/>
  <c r="BA948"/>
  <c r="AV948"/>
  <c r="AU948"/>
  <c r="AS948"/>
  <c r="AR948"/>
  <c r="AP948"/>
  <c r="AN948"/>
  <c r="AM948"/>
  <c r="AL948"/>
  <c r="AK948"/>
  <c r="AD948"/>
  <c r="BE947"/>
  <c r="BD947"/>
  <c r="BC947"/>
  <c r="BB947"/>
  <c r="BA947"/>
  <c r="AV947"/>
  <c r="AU947"/>
  <c r="AS947"/>
  <c r="AP947"/>
  <c r="AN947"/>
  <c r="AM947"/>
  <c r="AK947"/>
  <c r="AD947"/>
  <c r="BE946"/>
  <c r="BD946"/>
  <c r="BC946"/>
  <c r="BB946"/>
  <c r="BA946"/>
  <c r="AU946"/>
  <c r="AS946"/>
  <c r="AR946"/>
  <c r="AN946"/>
  <c r="AM946"/>
  <c r="AL946"/>
  <c r="AD946"/>
  <c r="BE945"/>
  <c r="BD945"/>
  <c r="BC945"/>
  <c r="BB945"/>
  <c r="BA945"/>
  <c r="AV945"/>
  <c r="AU945"/>
  <c r="AS945"/>
  <c r="AR945"/>
  <c r="AP945"/>
  <c r="AN945"/>
  <c r="AM945"/>
  <c r="AL945"/>
  <c r="AK945"/>
  <c r="AD945"/>
  <c r="BE944"/>
  <c r="BD944"/>
  <c r="BC944"/>
  <c r="BB944"/>
  <c r="BA944"/>
  <c r="AV944"/>
  <c r="AU944"/>
  <c r="AS944"/>
  <c r="AR944"/>
  <c r="AP944"/>
  <c r="AN944"/>
  <c r="AM944"/>
  <c r="AL944"/>
  <c r="AK944"/>
  <c r="AD944"/>
  <c r="BE943"/>
  <c r="BD943"/>
  <c r="BC943"/>
  <c r="BB943"/>
  <c r="BA943"/>
  <c r="AV943"/>
  <c r="AU943"/>
  <c r="AS943"/>
  <c r="AR943"/>
  <c r="AP943"/>
  <c r="AN943"/>
  <c r="AM943"/>
  <c r="AL943"/>
  <c r="AK943"/>
  <c r="AD943"/>
  <c r="BE942"/>
  <c r="BD942"/>
  <c r="BC942"/>
  <c r="BB942"/>
  <c r="BA942"/>
  <c r="AU942"/>
  <c r="AS942"/>
  <c r="AR942"/>
  <c r="AN942"/>
  <c r="AM942"/>
  <c r="AL942"/>
  <c r="AD942"/>
  <c r="BE941"/>
  <c r="BD941"/>
  <c r="BC941"/>
  <c r="BB941"/>
  <c r="BA941"/>
  <c r="AV941"/>
  <c r="AU941"/>
  <c r="AS941"/>
  <c r="AR941"/>
  <c r="AP941"/>
  <c r="AN941"/>
  <c r="AM941"/>
  <c r="AL941"/>
  <c r="AK941"/>
  <c r="AD941"/>
  <c r="BE940"/>
  <c r="BD940"/>
  <c r="BC940"/>
  <c r="BB940"/>
  <c r="BA940"/>
  <c r="AV940"/>
  <c r="AU940"/>
  <c r="AS940"/>
  <c r="AR940"/>
  <c r="AP940"/>
  <c r="AN940"/>
  <c r="AM940"/>
  <c r="AL940"/>
  <c r="AK940"/>
  <c r="AD940"/>
  <c r="BE939"/>
  <c r="BD939"/>
  <c r="BC939"/>
  <c r="BB939"/>
  <c r="BA939"/>
  <c r="AV939"/>
  <c r="AU939"/>
  <c r="AS939"/>
  <c r="AP939"/>
  <c r="AN939"/>
  <c r="AM939"/>
  <c r="AK939"/>
  <c r="AD939"/>
  <c r="BE938"/>
  <c r="BD938"/>
  <c r="BC938"/>
  <c r="BB938"/>
  <c r="BA938"/>
  <c r="AV938"/>
  <c r="AU938"/>
  <c r="AS938"/>
  <c r="AR938"/>
  <c r="AP938"/>
  <c r="AN938"/>
  <c r="AM938"/>
  <c r="AL938"/>
  <c r="AK938"/>
  <c r="AD938"/>
  <c r="BE937"/>
  <c r="BD937"/>
  <c r="BC937"/>
  <c r="BB937"/>
  <c r="BA937"/>
  <c r="AV937"/>
  <c r="AU937"/>
  <c r="AS937"/>
  <c r="AR937"/>
  <c r="AP937"/>
  <c r="AN937"/>
  <c r="AM937"/>
  <c r="AL937"/>
  <c r="AK937"/>
  <c r="AD937"/>
  <c r="BE936"/>
  <c r="BD936"/>
  <c r="BC936"/>
  <c r="BB936"/>
  <c r="BA936"/>
  <c r="AV936"/>
  <c r="AU936"/>
  <c r="AS936"/>
  <c r="AR936"/>
  <c r="AP936"/>
  <c r="AN936"/>
  <c r="AM936"/>
  <c r="AL936"/>
  <c r="AK936"/>
  <c r="AD936"/>
  <c r="BE935"/>
  <c r="BD935"/>
  <c r="BC935"/>
  <c r="BB935"/>
  <c r="BA935"/>
  <c r="AV935"/>
  <c r="AU935"/>
  <c r="AS935"/>
  <c r="AP935"/>
  <c r="AN935"/>
  <c r="AM935"/>
  <c r="AK935"/>
  <c r="AD935"/>
  <c r="BE934"/>
  <c r="BD934"/>
  <c r="BC934"/>
  <c r="BB934"/>
  <c r="BA934"/>
  <c r="AU934"/>
  <c r="AS934"/>
  <c r="AR934"/>
  <c r="AN934"/>
  <c r="AM934"/>
  <c r="AL934"/>
  <c r="AD934"/>
  <c r="BE933"/>
  <c r="BD933"/>
  <c r="BC933"/>
  <c r="BB933"/>
  <c r="BA933"/>
  <c r="AV933"/>
  <c r="AU933"/>
  <c r="AS933"/>
  <c r="AR933"/>
  <c r="AP933"/>
  <c r="AN933"/>
  <c r="AM933"/>
  <c r="AL933"/>
  <c r="AK933"/>
  <c r="AD933"/>
  <c r="BE932"/>
  <c r="BD932"/>
  <c r="BC932"/>
  <c r="BB932"/>
  <c r="BA932"/>
  <c r="AV932"/>
  <c r="AU932"/>
  <c r="AS932"/>
  <c r="AR932"/>
  <c r="AP932"/>
  <c r="AN932"/>
  <c r="AM932"/>
  <c r="AL932"/>
  <c r="AK932"/>
  <c r="AD932"/>
  <c r="BE931"/>
  <c r="BD931"/>
  <c r="BC931"/>
  <c r="BB931"/>
  <c r="BA931"/>
  <c r="AV931"/>
  <c r="AU931"/>
  <c r="AS931"/>
  <c r="AP931"/>
  <c r="AN931"/>
  <c r="AM931"/>
  <c r="AK931"/>
  <c r="AD931"/>
  <c r="BE930"/>
  <c r="BD930"/>
  <c r="BC930"/>
  <c r="BB930"/>
  <c r="BA930"/>
  <c r="AU930"/>
  <c r="AS930"/>
  <c r="AR930"/>
  <c r="AN930"/>
  <c r="AM930"/>
  <c r="AL930"/>
  <c r="AD930"/>
  <c r="BE929"/>
  <c r="BD929"/>
  <c r="BC929"/>
  <c r="BB929"/>
  <c r="BA929"/>
  <c r="AV929"/>
  <c r="AU929"/>
  <c r="AS929"/>
  <c r="AR929"/>
  <c r="AP929"/>
  <c r="AN929"/>
  <c r="AM929"/>
  <c r="AL929"/>
  <c r="AK929"/>
  <c r="AD929"/>
  <c r="BE928"/>
  <c r="BD928"/>
  <c r="BC928"/>
  <c r="BB928"/>
  <c r="BA928"/>
  <c r="AV928"/>
  <c r="AU928"/>
  <c r="AS928"/>
  <c r="AR928"/>
  <c r="AP928"/>
  <c r="AN928"/>
  <c r="AM928"/>
  <c r="AL928"/>
  <c r="AK928"/>
  <c r="AD928"/>
  <c r="BE927"/>
  <c r="BD927"/>
  <c r="BC927"/>
  <c r="BB927"/>
  <c r="BA927"/>
  <c r="AV927"/>
  <c r="AU927"/>
  <c r="AS927"/>
  <c r="AR927"/>
  <c r="AP927"/>
  <c r="AN927"/>
  <c r="AM927"/>
  <c r="AL927"/>
  <c r="AK927"/>
  <c r="AD927"/>
  <c r="BE926"/>
  <c r="BD926"/>
  <c r="BC926"/>
  <c r="BB926"/>
  <c r="BA926"/>
  <c r="AU926"/>
  <c r="AS926"/>
  <c r="AR926"/>
  <c r="AN926"/>
  <c r="AM926"/>
  <c r="AL926"/>
  <c r="AD926"/>
  <c r="BE925"/>
  <c r="BD925"/>
  <c r="BC925"/>
  <c r="BB925"/>
  <c r="BA925"/>
  <c r="AV925"/>
  <c r="AU925"/>
  <c r="AS925"/>
  <c r="AR925"/>
  <c r="AP925"/>
  <c r="AN925"/>
  <c r="AM925"/>
  <c r="AL925"/>
  <c r="AK925"/>
  <c r="AD925"/>
  <c r="BE924"/>
  <c r="BD924"/>
  <c r="BC924"/>
  <c r="BB924"/>
  <c r="BA924"/>
  <c r="AV924"/>
  <c r="AU924"/>
  <c r="AS924"/>
  <c r="AR924"/>
  <c r="AP924"/>
  <c r="AN924"/>
  <c r="AM924"/>
  <c r="AL924"/>
  <c r="AK924"/>
  <c r="AD924"/>
  <c r="BE923"/>
  <c r="BD923"/>
  <c r="BC923"/>
  <c r="BB923"/>
  <c r="BA923"/>
  <c r="AV923"/>
  <c r="AU923"/>
  <c r="AS923"/>
  <c r="AP923"/>
  <c r="AN923"/>
  <c r="AM923"/>
  <c r="AK923"/>
  <c r="AD923"/>
  <c r="BE922"/>
  <c r="BD922"/>
  <c r="BC922"/>
  <c r="BB922"/>
  <c r="BA922"/>
  <c r="AV922"/>
  <c r="AU922"/>
  <c r="AS922"/>
  <c r="AR922"/>
  <c r="AP922"/>
  <c r="AN922"/>
  <c r="AM922"/>
  <c r="AL922"/>
  <c r="AK922"/>
  <c r="AD922"/>
  <c r="BE921"/>
  <c r="BD921"/>
  <c r="BC921"/>
  <c r="BB921"/>
  <c r="BA921"/>
  <c r="AV921"/>
  <c r="AU921"/>
  <c r="AS921"/>
  <c r="AR921"/>
  <c r="AP921"/>
  <c r="AN921"/>
  <c r="AM921"/>
  <c r="AL921"/>
  <c r="AK921"/>
  <c r="AD921"/>
  <c r="BE920"/>
  <c r="BD920"/>
  <c r="BC920"/>
  <c r="BB920"/>
  <c r="BA920"/>
  <c r="AV920"/>
  <c r="AU920"/>
  <c r="AS920"/>
  <c r="AR920"/>
  <c r="AP920"/>
  <c r="AN920"/>
  <c r="AM920"/>
  <c r="AL920"/>
  <c r="AK920"/>
  <c r="AD920"/>
  <c r="BE919"/>
  <c r="BD919"/>
  <c r="BC919"/>
  <c r="BB919"/>
  <c r="BA919"/>
  <c r="AV919"/>
  <c r="AU919"/>
  <c r="AS919"/>
  <c r="AP919"/>
  <c r="AN919"/>
  <c r="AM919"/>
  <c r="AK919"/>
  <c r="AD919"/>
  <c r="BE918"/>
  <c r="BD918"/>
  <c r="BC918"/>
  <c r="BB918"/>
  <c r="BA918"/>
  <c r="AU918"/>
  <c r="AS918"/>
  <c r="AR918"/>
  <c r="AN918"/>
  <c r="AM918"/>
  <c r="AL918"/>
  <c r="AD918"/>
  <c r="BE917"/>
  <c r="BD917"/>
  <c r="BC917"/>
  <c r="BB917"/>
  <c r="BA917"/>
  <c r="AV917"/>
  <c r="AU917"/>
  <c r="AS917"/>
  <c r="AR917"/>
  <c r="AP917"/>
  <c r="AN917"/>
  <c r="AM917"/>
  <c r="AL917"/>
  <c r="AK917"/>
  <c r="AD917"/>
  <c r="BE916"/>
  <c r="BD916"/>
  <c r="BC916"/>
  <c r="BB916"/>
  <c r="BA916"/>
  <c r="AV916"/>
  <c r="AU916"/>
  <c r="AS916"/>
  <c r="AR916"/>
  <c r="AP916"/>
  <c r="AN916"/>
  <c r="AM916"/>
  <c r="AL916"/>
  <c r="AK916"/>
  <c r="AD916"/>
  <c r="BE915"/>
  <c r="BD915"/>
  <c r="BC915"/>
  <c r="BB915"/>
  <c r="BA915"/>
  <c r="AV915"/>
  <c r="AU915"/>
  <c r="AS915"/>
  <c r="AP915"/>
  <c r="AN915"/>
  <c r="AM915"/>
  <c r="AK915"/>
  <c r="AD915"/>
  <c r="BE914"/>
  <c r="BD914"/>
  <c r="BC914"/>
  <c r="BB914"/>
  <c r="BA914"/>
  <c r="AU914"/>
  <c r="AS914"/>
  <c r="AR914"/>
  <c r="AN914"/>
  <c r="AM914"/>
  <c r="AL914"/>
  <c r="AD914"/>
  <c r="BE913"/>
  <c r="BD913"/>
  <c r="BC913"/>
  <c r="BB913"/>
  <c r="BA913"/>
  <c r="AV913"/>
  <c r="AU913"/>
  <c r="AS913"/>
  <c r="AR913"/>
  <c r="AP913"/>
  <c r="AN913"/>
  <c r="AM913"/>
  <c r="AL913"/>
  <c r="AK913"/>
  <c r="AD913"/>
  <c r="BE912"/>
  <c r="BD912"/>
  <c r="BC912"/>
  <c r="BB912"/>
  <c r="BA912"/>
  <c r="AV912"/>
  <c r="AU912"/>
  <c r="AS912"/>
  <c r="AR912"/>
  <c r="AP912"/>
  <c r="AN912"/>
  <c r="AM912"/>
  <c r="AL912"/>
  <c r="AK912"/>
  <c r="AD912"/>
  <c r="BE911"/>
  <c r="BD911"/>
  <c r="BC911"/>
  <c r="BB911"/>
  <c r="BA911"/>
  <c r="AV911"/>
  <c r="AU911"/>
  <c r="AS911"/>
  <c r="AR911"/>
  <c r="AP911"/>
  <c r="AN911"/>
  <c r="AM911"/>
  <c r="AL911"/>
  <c r="AK911"/>
  <c r="AD911"/>
  <c r="BE910"/>
  <c r="BD910"/>
  <c r="BC910"/>
  <c r="BB910"/>
  <c r="BA910"/>
  <c r="AU910"/>
  <c r="AS910"/>
  <c r="AR910"/>
  <c r="AN910"/>
  <c r="AM910"/>
  <c r="AL910"/>
  <c r="AD910"/>
  <c r="BE909"/>
  <c r="BD909"/>
  <c r="BC909"/>
  <c r="BB909"/>
  <c r="BA909"/>
  <c r="AV909"/>
  <c r="AU909"/>
  <c r="AS909"/>
  <c r="AR909"/>
  <c r="AP909"/>
  <c r="AN909"/>
  <c r="AM909"/>
  <c r="AL909"/>
  <c r="AK909"/>
  <c r="AD909"/>
  <c r="BE908"/>
  <c r="BD908"/>
  <c r="BC908"/>
  <c r="BB908"/>
  <c r="BA908"/>
  <c r="AV908"/>
  <c r="AU908"/>
  <c r="AS908"/>
  <c r="AR908"/>
  <c r="AP908"/>
  <c r="AN908"/>
  <c r="AM908"/>
  <c r="AL908"/>
  <c r="AK908"/>
  <c r="AD908"/>
  <c r="BE907"/>
  <c r="BD907"/>
  <c r="BC907"/>
  <c r="BB907"/>
  <c r="BA907"/>
  <c r="AV907"/>
  <c r="AU907"/>
  <c r="AS907"/>
  <c r="AP907"/>
  <c r="AN907"/>
  <c r="AM907"/>
  <c r="AK907"/>
  <c r="AD907"/>
  <c r="BE906"/>
  <c r="BD906"/>
  <c r="BC906"/>
  <c r="BB906"/>
  <c r="BA906"/>
  <c r="AV906"/>
  <c r="AU906"/>
  <c r="AS906"/>
  <c r="AR906"/>
  <c r="AP906"/>
  <c r="AN906"/>
  <c r="AM906"/>
  <c r="AL906"/>
  <c r="AK906"/>
  <c r="AD906"/>
  <c r="BE905"/>
  <c r="BD905"/>
  <c r="BC905"/>
  <c r="BB905"/>
  <c r="BA905"/>
  <c r="AV905"/>
  <c r="AU905"/>
  <c r="AS905"/>
  <c r="AR905"/>
  <c r="AP905"/>
  <c r="AN905"/>
  <c r="AM905"/>
  <c r="AL905"/>
  <c r="AK905"/>
  <c r="AD905"/>
  <c r="BE904"/>
  <c r="BD904"/>
  <c r="BC904"/>
  <c r="BB904"/>
  <c r="BA904"/>
  <c r="AV904"/>
  <c r="AU904"/>
  <c r="AS904"/>
  <c r="AR904"/>
  <c r="AP904"/>
  <c r="AN904"/>
  <c r="AM904"/>
  <c r="AL904"/>
  <c r="AK904"/>
  <c r="AD904"/>
  <c r="BE903"/>
  <c r="BD903"/>
  <c r="BC903"/>
  <c r="BB903"/>
  <c r="BA903"/>
  <c r="AV903"/>
  <c r="AU903"/>
  <c r="AS903"/>
  <c r="AP903"/>
  <c r="AN903"/>
  <c r="AM903"/>
  <c r="AK903"/>
  <c r="AD903"/>
  <c r="BE902"/>
  <c r="BD902"/>
  <c r="BC902"/>
  <c r="BB902"/>
  <c r="BA902"/>
  <c r="AU902"/>
  <c r="AS902"/>
  <c r="AR902"/>
  <c r="AN902"/>
  <c r="AM902"/>
  <c r="AL902"/>
  <c r="AD902"/>
  <c r="BE901"/>
  <c r="BD901"/>
  <c r="BC901"/>
  <c r="BB901"/>
  <c r="BA901"/>
  <c r="AV901"/>
  <c r="AU901"/>
  <c r="AS901"/>
  <c r="AR901"/>
  <c r="AP901"/>
  <c r="AN901"/>
  <c r="AM901"/>
  <c r="AL901"/>
  <c r="AK901"/>
  <c r="AD901"/>
  <c r="BE900"/>
  <c r="BD900"/>
  <c r="BC900"/>
  <c r="BB900"/>
  <c r="BA900"/>
  <c r="AV900"/>
  <c r="AU900"/>
  <c r="AS900"/>
  <c r="AR900"/>
  <c r="AP900"/>
  <c r="AN900"/>
  <c r="AM900"/>
  <c r="AL900"/>
  <c r="AK900"/>
  <c r="AD900"/>
  <c r="BE899"/>
  <c r="BD899"/>
  <c r="BC899"/>
  <c r="BB899"/>
  <c r="BA899"/>
  <c r="AV899"/>
  <c r="AU899"/>
  <c r="AS899"/>
  <c r="AP899"/>
  <c r="AN899"/>
  <c r="AM899"/>
  <c r="AK899"/>
  <c r="AD899"/>
  <c r="BE898"/>
  <c r="BD898"/>
  <c r="BC898"/>
  <c r="BB898"/>
  <c r="BA898"/>
  <c r="AU898"/>
  <c r="AS898"/>
  <c r="AR898"/>
  <c r="AN898"/>
  <c r="AM898"/>
  <c r="AL898"/>
  <c r="AD898"/>
  <c r="BE897"/>
  <c r="BD897"/>
  <c r="BC897"/>
  <c r="BB897"/>
  <c r="BA897"/>
  <c r="AV897"/>
  <c r="AU897"/>
  <c r="AS897"/>
  <c r="AR897"/>
  <c r="AP897"/>
  <c r="AN897"/>
  <c r="AM897"/>
  <c r="AL897"/>
  <c r="AK897"/>
  <c r="AD897"/>
  <c r="BE896"/>
  <c r="BD896"/>
  <c r="BC896"/>
  <c r="BB896"/>
  <c r="BA896"/>
  <c r="AV896"/>
  <c r="AU896"/>
  <c r="AS896"/>
  <c r="AR896"/>
  <c r="AP896"/>
  <c r="AN896"/>
  <c r="AM896"/>
  <c r="AL896"/>
  <c r="AK896"/>
  <c r="AD896"/>
  <c r="BE895"/>
  <c r="BD895"/>
  <c r="BC895"/>
  <c r="BB895"/>
  <c r="BA895"/>
  <c r="AV895"/>
  <c r="AU895"/>
  <c r="AS895"/>
  <c r="AR895"/>
  <c r="AP895"/>
  <c r="AN895"/>
  <c r="AM895"/>
  <c r="AL895"/>
  <c r="AK895"/>
  <c r="AD895"/>
  <c r="BE894"/>
  <c r="BD894"/>
  <c r="BC894"/>
  <c r="BB894"/>
  <c r="BA894"/>
  <c r="AU894"/>
  <c r="AS894"/>
  <c r="AR894"/>
  <c r="AN894"/>
  <c r="AM894"/>
  <c r="AL894"/>
  <c r="AD894"/>
  <c r="BE893"/>
  <c r="BD893"/>
  <c r="BC893"/>
  <c r="BB893"/>
  <c r="BA893"/>
  <c r="AV893"/>
  <c r="AU893"/>
  <c r="AS893"/>
  <c r="AR893"/>
  <c r="AP893"/>
  <c r="AN893"/>
  <c r="AM893"/>
  <c r="AL893"/>
  <c r="AK893"/>
  <c r="AD893"/>
  <c r="BE892"/>
  <c r="BD892"/>
  <c r="BC892"/>
  <c r="BB892"/>
  <c r="BA892"/>
  <c r="AV892"/>
  <c r="AU892"/>
  <c r="AS892"/>
  <c r="AR892"/>
  <c r="AP892"/>
  <c r="AN892"/>
  <c r="AM892"/>
  <c r="AL892"/>
  <c r="AK892"/>
  <c r="AD892"/>
  <c r="BE891"/>
  <c r="BD891"/>
  <c r="BC891"/>
  <c r="BB891"/>
  <c r="BA891"/>
  <c r="AV891"/>
  <c r="AU891"/>
  <c r="AS891"/>
  <c r="AP891"/>
  <c r="AN891"/>
  <c r="AM891"/>
  <c r="AK891"/>
  <c r="AD891"/>
  <c r="BE890"/>
  <c r="BD890"/>
  <c r="BC890"/>
  <c r="BB890"/>
  <c r="BA890"/>
  <c r="AV890"/>
  <c r="AU890"/>
  <c r="AS890"/>
  <c r="AR890"/>
  <c r="AP890"/>
  <c r="AN890"/>
  <c r="AM890"/>
  <c r="AL890"/>
  <c r="AK890"/>
  <c r="AD890"/>
  <c r="BE889"/>
  <c r="BD889"/>
  <c r="BC889"/>
  <c r="BB889"/>
  <c r="BA889"/>
  <c r="AV889"/>
  <c r="AU889"/>
  <c r="AS889"/>
  <c r="AR889"/>
  <c r="AP889"/>
  <c r="AN889"/>
  <c r="AM889"/>
  <c r="AL889"/>
  <c r="AK889"/>
  <c r="AD889"/>
  <c r="BE888"/>
  <c r="BD888"/>
  <c r="BC888"/>
  <c r="BB888"/>
  <c r="BA888"/>
  <c r="AV888"/>
  <c r="AU888"/>
  <c r="AS888"/>
  <c r="AR888"/>
  <c r="AP888"/>
  <c r="AN888"/>
  <c r="AM888"/>
  <c r="AL888"/>
  <c r="AK888"/>
  <c r="AD888"/>
  <c r="BE887"/>
  <c r="BD887"/>
  <c r="BC887"/>
  <c r="BB887"/>
  <c r="BA887"/>
  <c r="AV887"/>
  <c r="AU887"/>
  <c r="AS887"/>
  <c r="AP887"/>
  <c r="AN887"/>
  <c r="AM887"/>
  <c r="AK887"/>
  <c r="AD887"/>
  <c r="BE886"/>
  <c r="BD886"/>
  <c r="BC886"/>
  <c r="BB886"/>
  <c r="BA886"/>
  <c r="AU886"/>
  <c r="AS886"/>
  <c r="AR886"/>
  <c r="AN886"/>
  <c r="AM886"/>
  <c r="AL886"/>
  <c r="AD886"/>
  <c r="BE885"/>
  <c r="BD885"/>
  <c r="BC885"/>
  <c r="BB885"/>
  <c r="BA885"/>
  <c r="AV885"/>
  <c r="AU885"/>
  <c r="AS885"/>
  <c r="AR885"/>
  <c r="AP885"/>
  <c r="AN885"/>
  <c r="AM885"/>
  <c r="AL885"/>
  <c r="AK885"/>
  <c r="AD885"/>
  <c r="BE884"/>
  <c r="BD884"/>
  <c r="BC884"/>
  <c r="BB884"/>
  <c r="BA884"/>
  <c r="AV884"/>
  <c r="AU884"/>
  <c r="AS884"/>
  <c r="AR884"/>
  <c r="AP884"/>
  <c r="AN884"/>
  <c r="AM884"/>
  <c r="AL884"/>
  <c r="AK884"/>
  <c r="AD884"/>
  <c r="BE883"/>
  <c r="BD883"/>
  <c r="BC883"/>
  <c r="BB883"/>
  <c r="BA883"/>
  <c r="AV883"/>
  <c r="AU883"/>
  <c r="AS883"/>
  <c r="AP883"/>
  <c r="AN883"/>
  <c r="AM883"/>
  <c r="AK883"/>
  <c r="AD883"/>
  <c r="BE882"/>
  <c r="BD882"/>
  <c r="BC882"/>
  <c r="BB882"/>
  <c r="BA882"/>
  <c r="AU882"/>
  <c r="AS882"/>
  <c r="AR882"/>
  <c r="AN882"/>
  <c r="AM882"/>
  <c r="AL882"/>
  <c r="AD882"/>
  <c r="BE881"/>
  <c r="BD881"/>
  <c r="BC881"/>
  <c r="BB881"/>
  <c r="BA881"/>
  <c r="AV881"/>
  <c r="AU881"/>
  <c r="AS881"/>
  <c r="AR881"/>
  <c r="AP881"/>
  <c r="AN881"/>
  <c r="AM881"/>
  <c r="AL881"/>
  <c r="AK881"/>
  <c r="AD881"/>
  <c r="BE880"/>
  <c r="BD880"/>
  <c r="BC880"/>
  <c r="BB880"/>
  <c r="BA880"/>
  <c r="AV880"/>
  <c r="AU880"/>
  <c r="AS880"/>
  <c r="AR880"/>
  <c r="AP880"/>
  <c r="AN880"/>
  <c r="AM880"/>
  <c r="AL880"/>
  <c r="AK880"/>
  <c r="AD880"/>
  <c r="BE879"/>
  <c r="BD879"/>
  <c r="BC879"/>
  <c r="BB879"/>
  <c r="BA879"/>
  <c r="AV879"/>
  <c r="AU879"/>
  <c r="AS879"/>
  <c r="AR879"/>
  <c r="AP879"/>
  <c r="AN879"/>
  <c r="AM879"/>
  <c r="AL879"/>
  <c r="AK879"/>
  <c r="AD879"/>
  <c r="BE878"/>
  <c r="BD878"/>
  <c r="BC878"/>
  <c r="BB878"/>
  <c r="BA878"/>
  <c r="AU878"/>
  <c r="AS878"/>
  <c r="AR878"/>
  <c r="AN878"/>
  <c r="AM878"/>
  <c r="AL878"/>
  <c r="AD878"/>
  <c r="BE877"/>
  <c r="BD877"/>
  <c r="BC877"/>
  <c r="BB877"/>
  <c r="BA877"/>
  <c r="AV877"/>
  <c r="AU877"/>
  <c r="AS877"/>
  <c r="AR877"/>
  <c r="AP877"/>
  <c r="AN877"/>
  <c r="AM877"/>
  <c r="AL877"/>
  <c r="AK877"/>
  <c r="AD877"/>
  <c r="BE876"/>
  <c r="BD876"/>
  <c r="BC876"/>
  <c r="BB876"/>
  <c r="BA876"/>
  <c r="AV876"/>
  <c r="AU876"/>
  <c r="AS876"/>
  <c r="AR876"/>
  <c r="AP876"/>
  <c r="AN876"/>
  <c r="AM876"/>
  <c r="AL876"/>
  <c r="AK876"/>
  <c r="AD876"/>
  <c r="BE875"/>
  <c r="BD875"/>
  <c r="BC875"/>
  <c r="BB875"/>
  <c r="BA875"/>
  <c r="AV875"/>
  <c r="AU875"/>
  <c r="AS875"/>
  <c r="AP875"/>
  <c r="AN875"/>
  <c r="AM875"/>
  <c r="AK875"/>
  <c r="AD875"/>
  <c r="BE874"/>
  <c r="BD874"/>
  <c r="BC874"/>
  <c r="BB874"/>
  <c r="BA874"/>
  <c r="AV874"/>
  <c r="AU874"/>
  <c r="AS874"/>
  <c r="AR874"/>
  <c r="AP874"/>
  <c r="AN874"/>
  <c r="AM874"/>
  <c r="AL874"/>
  <c r="AK874"/>
  <c r="AD874"/>
  <c r="BE873"/>
  <c r="BD873"/>
  <c r="BC873"/>
  <c r="BB873"/>
  <c r="BA873"/>
  <c r="AV873"/>
  <c r="AU873"/>
  <c r="AS873"/>
  <c r="AR873"/>
  <c r="AP873"/>
  <c r="AN873"/>
  <c r="AM873"/>
  <c r="AL873"/>
  <c r="AK873"/>
  <c r="AD873"/>
  <c r="BE872"/>
  <c r="BD872"/>
  <c r="BC872"/>
  <c r="BB872"/>
  <c r="BA872"/>
  <c r="AV872"/>
  <c r="AU872"/>
  <c r="AS872"/>
  <c r="AR872"/>
  <c r="AP872"/>
  <c r="AN872"/>
  <c r="AM872"/>
  <c r="AL872"/>
  <c r="AK872"/>
  <c r="AD872"/>
  <c r="BE871"/>
  <c r="BD871"/>
  <c r="BC871"/>
  <c r="BB871"/>
  <c r="BA871"/>
  <c r="AV871"/>
  <c r="AU871"/>
  <c r="AS871"/>
  <c r="AP871"/>
  <c r="AN871"/>
  <c r="AM871"/>
  <c r="AK871"/>
  <c r="AD871"/>
  <c r="BE870"/>
  <c r="BD870"/>
  <c r="BC870"/>
  <c r="BB870"/>
  <c r="BA870"/>
  <c r="AU870"/>
  <c r="AS870"/>
  <c r="AR870"/>
  <c r="AN870"/>
  <c r="AM870"/>
  <c r="AL870"/>
  <c r="AD870"/>
  <c r="BE869"/>
  <c r="BD869"/>
  <c r="BC869"/>
  <c r="BB869"/>
  <c r="BA869"/>
  <c r="AV869"/>
  <c r="AU869"/>
  <c r="AS869"/>
  <c r="AR869"/>
  <c r="AP869"/>
  <c r="AN869"/>
  <c r="AM869"/>
  <c r="AL869"/>
  <c r="AK869"/>
  <c r="AD869"/>
  <c r="BE868"/>
  <c r="BD868"/>
  <c r="BC868"/>
  <c r="BB868"/>
  <c r="BA868"/>
  <c r="AV868"/>
  <c r="AU868"/>
  <c r="AS868"/>
  <c r="AR868"/>
  <c r="AP868"/>
  <c r="AN868"/>
  <c r="AM868"/>
  <c r="AL868"/>
  <c r="AK868"/>
  <c r="AD868"/>
  <c r="BE867"/>
  <c r="BD867"/>
  <c r="BC867"/>
  <c r="BB867"/>
  <c r="BA867"/>
  <c r="AV867"/>
  <c r="AU867"/>
  <c r="AS867"/>
  <c r="AP867"/>
  <c r="AN867"/>
  <c r="AM867"/>
  <c r="AK867"/>
  <c r="AD867"/>
  <c r="BE866"/>
  <c r="BD866"/>
  <c r="BC866"/>
  <c r="BB866"/>
  <c r="BA866"/>
  <c r="AU866"/>
  <c r="AS866"/>
  <c r="AR866"/>
  <c r="AN866"/>
  <c r="AM866"/>
  <c r="AL866"/>
  <c r="AD866"/>
  <c r="BE865"/>
  <c r="BD865"/>
  <c r="BC865"/>
  <c r="BB865"/>
  <c r="BA865"/>
  <c r="AV865"/>
  <c r="AU865"/>
  <c r="AS865"/>
  <c r="AR865"/>
  <c r="AP865"/>
  <c r="AN865"/>
  <c r="AM865"/>
  <c r="AL865"/>
  <c r="AK865"/>
  <c r="AD865"/>
  <c r="BE864"/>
  <c r="BD864"/>
  <c r="BC864"/>
  <c r="BB864"/>
  <c r="BA864"/>
  <c r="AV864"/>
  <c r="AU864"/>
  <c r="AS864"/>
  <c r="AR864"/>
  <c r="AP864"/>
  <c r="AN864"/>
  <c r="AM864"/>
  <c r="AL864"/>
  <c r="AK864"/>
  <c r="AD864"/>
  <c r="BE863"/>
  <c r="BD863"/>
  <c r="BC863"/>
  <c r="BB863"/>
  <c r="BA863"/>
  <c r="AV863"/>
  <c r="AU863"/>
  <c r="AS863"/>
  <c r="AR863"/>
  <c r="AP863"/>
  <c r="AN863"/>
  <c r="AM863"/>
  <c r="AL863"/>
  <c r="AK863"/>
  <c r="AD863"/>
  <c r="BE862"/>
  <c r="BD862"/>
  <c r="BC862"/>
  <c r="BB862"/>
  <c r="BA862"/>
  <c r="AU862"/>
  <c r="AS862"/>
  <c r="AR862"/>
  <c r="AN862"/>
  <c r="AM862"/>
  <c r="AL862"/>
  <c r="AD862"/>
  <c r="BE861"/>
  <c r="BD861"/>
  <c r="BC861"/>
  <c r="BB861"/>
  <c r="BA861"/>
  <c r="AV861"/>
  <c r="AU861"/>
  <c r="AS861"/>
  <c r="AR861"/>
  <c r="AP861"/>
  <c r="AN861"/>
  <c r="AM861"/>
  <c r="AL861"/>
  <c r="AK861"/>
  <c r="AD861"/>
  <c r="BE860"/>
  <c r="BD860"/>
  <c r="BC860"/>
  <c r="BB860"/>
  <c r="BA860"/>
  <c r="AV860"/>
  <c r="AU860"/>
  <c r="AS860"/>
  <c r="AR860"/>
  <c r="AP860"/>
  <c r="AN860"/>
  <c r="AM860"/>
  <c r="AL860"/>
  <c r="AK860"/>
  <c r="AD860"/>
  <c r="BE859"/>
  <c r="BD859"/>
  <c r="BC859"/>
  <c r="BB859"/>
  <c r="BA859"/>
  <c r="AV859"/>
  <c r="AU859"/>
  <c r="AS859"/>
  <c r="AP859"/>
  <c r="AN859"/>
  <c r="AM859"/>
  <c r="AK859"/>
  <c r="AD859"/>
  <c r="BE858"/>
  <c r="BD858"/>
  <c r="BC858"/>
  <c r="BB858"/>
  <c r="BA858"/>
  <c r="AV858"/>
  <c r="AU858"/>
  <c r="AS858"/>
  <c r="AR858"/>
  <c r="AP858"/>
  <c r="AN858"/>
  <c r="AM858"/>
  <c r="AL858"/>
  <c r="AK858"/>
  <c r="AD858"/>
  <c r="BE857"/>
  <c r="BD857"/>
  <c r="BC857"/>
  <c r="BB857"/>
  <c r="BA857"/>
  <c r="AV857"/>
  <c r="AU857"/>
  <c r="AS857"/>
  <c r="AR857"/>
  <c r="AP857"/>
  <c r="AN857"/>
  <c r="AM857"/>
  <c r="AL857"/>
  <c r="AK857"/>
  <c r="AD857"/>
  <c r="BE856"/>
  <c r="BD856"/>
  <c r="BC856"/>
  <c r="BB856"/>
  <c r="BA856"/>
  <c r="AV856"/>
  <c r="AU856"/>
  <c r="AS856"/>
  <c r="AR856"/>
  <c r="AP856"/>
  <c r="AN856"/>
  <c r="AM856"/>
  <c r="AL856"/>
  <c r="AK856"/>
  <c r="AD856"/>
  <c r="BE855"/>
  <c r="BD855"/>
  <c r="BC855"/>
  <c r="BB855"/>
  <c r="BA855"/>
  <c r="AV855"/>
  <c r="AU855"/>
  <c r="AS855"/>
  <c r="AP855"/>
  <c r="AN855"/>
  <c r="AM855"/>
  <c r="AK855"/>
  <c r="AD855"/>
  <c r="BE854"/>
  <c r="BD854"/>
  <c r="BC854"/>
  <c r="BB854"/>
  <c r="BA854"/>
  <c r="AU854"/>
  <c r="AS854"/>
  <c r="AR854"/>
  <c r="AN854"/>
  <c r="AM854"/>
  <c r="AL854"/>
  <c r="AD854"/>
  <c r="BE853"/>
  <c r="BD853"/>
  <c r="BC853"/>
  <c r="BB853"/>
  <c r="BA853"/>
  <c r="AV853"/>
  <c r="AU853"/>
  <c r="AS853"/>
  <c r="AR853"/>
  <c r="AP853"/>
  <c r="AN853"/>
  <c r="AM853"/>
  <c r="AL853"/>
  <c r="AK853"/>
  <c r="AD853"/>
  <c r="BE852"/>
  <c r="BD852"/>
  <c r="BC852"/>
  <c r="BB852"/>
  <c r="BA852"/>
  <c r="AV852"/>
  <c r="AU852"/>
  <c r="AS852"/>
  <c r="AR852"/>
  <c r="AP852"/>
  <c r="AN852"/>
  <c r="AM852"/>
  <c r="AL852"/>
  <c r="AK852"/>
  <c r="AD852"/>
  <c r="BE851"/>
  <c r="BD851"/>
  <c r="BC851"/>
  <c r="BB851"/>
  <c r="BA851"/>
  <c r="AV851"/>
  <c r="AU851"/>
  <c r="AS851"/>
  <c r="AP851"/>
  <c r="AN851"/>
  <c r="AM851"/>
  <c r="AK851"/>
  <c r="AD851"/>
  <c r="BE850"/>
  <c r="BD850"/>
  <c r="BC850"/>
  <c r="BB850"/>
  <c r="BA850"/>
  <c r="AU850"/>
  <c r="AS850"/>
  <c r="AR850"/>
  <c r="AN850"/>
  <c r="AM850"/>
  <c r="AL850"/>
  <c r="AD850"/>
  <c r="BE849"/>
  <c r="BD849"/>
  <c r="BC849"/>
  <c r="BB849"/>
  <c r="BA849"/>
  <c r="AV849"/>
  <c r="AU849"/>
  <c r="AS849"/>
  <c r="AR849"/>
  <c r="AP849"/>
  <c r="AN849"/>
  <c r="AM849"/>
  <c r="AL849"/>
  <c r="AK849"/>
  <c r="AD849"/>
  <c r="BE848"/>
  <c r="BD848"/>
  <c r="BC848"/>
  <c r="BB848"/>
  <c r="BA848"/>
  <c r="AV848"/>
  <c r="AU848"/>
  <c r="AS848"/>
  <c r="AR848"/>
  <c r="AP848"/>
  <c r="AN848"/>
  <c r="AM848"/>
  <c r="AL848"/>
  <c r="AK848"/>
  <c r="AD848"/>
  <c r="BE847"/>
  <c r="BD847"/>
  <c r="BC847"/>
  <c r="BB847"/>
  <c r="BA847"/>
  <c r="AV847"/>
  <c r="AU847"/>
  <c r="AS847"/>
  <c r="AR847"/>
  <c r="AP847"/>
  <c r="AN847"/>
  <c r="AM847"/>
  <c r="AL847"/>
  <c r="AK847"/>
  <c r="AD847"/>
  <c r="BE846"/>
  <c r="BD846"/>
  <c r="BC846"/>
  <c r="BB846"/>
  <c r="BA846"/>
  <c r="AU846"/>
  <c r="AS846"/>
  <c r="AR846"/>
  <c r="AN846"/>
  <c r="AM846"/>
  <c r="AL846"/>
  <c r="AD846"/>
  <c r="BE845"/>
  <c r="BD845"/>
  <c r="BC845"/>
  <c r="BB845"/>
  <c r="BA845"/>
  <c r="AV845"/>
  <c r="AU845"/>
  <c r="AS845"/>
  <c r="AR845"/>
  <c r="AP845"/>
  <c r="AN845"/>
  <c r="AM845"/>
  <c r="AL845"/>
  <c r="AK845"/>
  <c r="AD845"/>
  <c r="BE844"/>
  <c r="BD844"/>
  <c r="BC844"/>
  <c r="BB844"/>
  <c r="BA844"/>
  <c r="AV844"/>
  <c r="AU844"/>
  <c r="AS844"/>
  <c r="AR844"/>
  <c r="AP844"/>
  <c r="AN844"/>
  <c r="AM844"/>
  <c r="AL844"/>
  <c r="AK844"/>
  <c r="AD844"/>
  <c r="BE843"/>
  <c r="BD843"/>
  <c r="BC843"/>
  <c r="BB843"/>
  <c r="BA843"/>
  <c r="AV843"/>
  <c r="AU843"/>
  <c r="AS843"/>
  <c r="AP843"/>
  <c r="AN843"/>
  <c r="AM843"/>
  <c r="AK843"/>
  <c r="AD843"/>
  <c r="BE842"/>
  <c r="BD842"/>
  <c r="BC842"/>
  <c r="BB842"/>
  <c r="BA842"/>
  <c r="AV842"/>
  <c r="AU842"/>
  <c r="AS842"/>
  <c r="AR842"/>
  <c r="AP842"/>
  <c r="AN842"/>
  <c r="AM842"/>
  <c r="AL842"/>
  <c r="AK842"/>
  <c r="AD842"/>
  <c r="BE841"/>
  <c r="BD841"/>
  <c r="BC841"/>
  <c r="BB841"/>
  <c r="BA841"/>
  <c r="AV841"/>
  <c r="AU841"/>
  <c r="AS841"/>
  <c r="AR841"/>
  <c r="AP841"/>
  <c r="AN841"/>
  <c r="AM841"/>
  <c r="AL841"/>
  <c r="AK841"/>
  <c r="AD841"/>
  <c r="BE840"/>
  <c r="BD840"/>
  <c r="BC840"/>
  <c r="BB840"/>
  <c r="BA840"/>
  <c r="AV840"/>
  <c r="AU840"/>
  <c r="AS840"/>
  <c r="AR840"/>
  <c r="AP840"/>
  <c r="AN840"/>
  <c r="AM840"/>
  <c r="AL840"/>
  <c r="AK840"/>
  <c r="AD840"/>
  <c r="BE839"/>
  <c r="BD839"/>
  <c r="BC839"/>
  <c r="BB839"/>
  <c r="BA839"/>
  <c r="AV839"/>
  <c r="AU839"/>
  <c r="AS839"/>
  <c r="AP839"/>
  <c r="AN839"/>
  <c r="AM839"/>
  <c r="AK839"/>
  <c r="AD839"/>
  <c r="BE838"/>
  <c r="BD838"/>
  <c r="BC838"/>
  <c r="BB838"/>
  <c r="BA838"/>
  <c r="AU838"/>
  <c r="AS838"/>
  <c r="AR838"/>
  <c r="AN838"/>
  <c r="AM838"/>
  <c r="AL838"/>
  <c r="AD838"/>
  <c r="BE837"/>
  <c r="BD837"/>
  <c r="BC837"/>
  <c r="BB837"/>
  <c r="BA837"/>
  <c r="AV837"/>
  <c r="AU837"/>
  <c r="AS837"/>
  <c r="AR837"/>
  <c r="AP837"/>
  <c r="AN837"/>
  <c r="AM837"/>
  <c r="AL837"/>
  <c r="AK837"/>
  <c r="AD837"/>
  <c r="BE836"/>
  <c r="BD836"/>
  <c r="BC836"/>
  <c r="BB836"/>
  <c r="BA836"/>
  <c r="AV836"/>
  <c r="AU836"/>
  <c r="AS836"/>
  <c r="AR836"/>
  <c r="AP836"/>
  <c r="AN836"/>
  <c r="AM836"/>
  <c r="AL836"/>
  <c r="AK836"/>
  <c r="AD836"/>
  <c r="BE835"/>
  <c r="BD835"/>
  <c r="BC835"/>
  <c r="BB835"/>
  <c r="BA835"/>
  <c r="AV835"/>
  <c r="AU835"/>
  <c r="AS835"/>
  <c r="AP835"/>
  <c r="AN835"/>
  <c r="AM835"/>
  <c r="AK835"/>
  <c r="AD835"/>
  <c r="BE834"/>
  <c r="BD834"/>
  <c r="BC834"/>
  <c r="BB834"/>
  <c r="BA834"/>
  <c r="AU834"/>
  <c r="AS834"/>
  <c r="AR834"/>
  <c r="AN834"/>
  <c r="AM834"/>
  <c r="AL834"/>
  <c r="AD834"/>
  <c r="BE833"/>
  <c r="BD833"/>
  <c r="BC833"/>
  <c r="BB833"/>
  <c r="BA833"/>
  <c r="AV833"/>
  <c r="AU833"/>
  <c r="AS833"/>
  <c r="AR833"/>
  <c r="AP833"/>
  <c r="AN833"/>
  <c r="AM833"/>
  <c r="AL833"/>
  <c r="AK833"/>
  <c r="AD833"/>
  <c r="BE832"/>
  <c r="BD832"/>
  <c r="BC832"/>
  <c r="BB832"/>
  <c r="BA832"/>
  <c r="AV832"/>
  <c r="AU832"/>
  <c r="AS832"/>
  <c r="AR832"/>
  <c r="AP832"/>
  <c r="AN832"/>
  <c r="AM832"/>
  <c r="AL832"/>
  <c r="AK832"/>
  <c r="AD832"/>
  <c r="BE831"/>
  <c r="BD831"/>
  <c r="BC831"/>
  <c r="BB831"/>
  <c r="BA831"/>
  <c r="AV831"/>
  <c r="AU831"/>
  <c r="AS831"/>
  <c r="AR831"/>
  <c r="AP831"/>
  <c r="AN831"/>
  <c r="AM831"/>
  <c r="AL831"/>
  <c r="AK831"/>
  <c r="AD831"/>
  <c r="BE830"/>
  <c r="BD830"/>
  <c r="BC830"/>
  <c r="BB830"/>
  <c r="BA830"/>
  <c r="AU830"/>
  <c r="AS830"/>
  <c r="AR830"/>
  <c r="AN830"/>
  <c r="AM830"/>
  <c r="AL830"/>
  <c r="AD830"/>
  <c r="BE829"/>
  <c r="BD829"/>
  <c r="BC829"/>
  <c r="BB829"/>
  <c r="BA829"/>
  <c r="AV829"/>
  <c r="AU829"/>
  <c r="AS829"/>
  <c r="AR829"/>
  <c r="AP829"/>
  <c r="AN829"/>
  <c r="AM829"/>
  <c r="AL829"/>
  <c r="AK829"/>
  <c r="AD829"/>
  <c r="BE828"/>
  <c r="BD828"/>
  <c r="BC828"/>
  <c r="BB828"/>
  <c r="BA828"/>
  <c r="AV828"/>
  <c r="AU828"/>
  <c r="AS828"/>
  <c r="AR828"/>
  <c r="AP828"/>
  <c r="AN828"/>
  <c r="AM828"/>
  <c r="AL828"/>
  <c r="AK828"/>
  <c r="AD828"/>
  <c r="BE827"/>
  <c r="BD827"/>
  <c r="BC827"/>
  <c r="BB827"/>
  <c r="BA827"/>
  <c r="AV827"/>
  <c r="AU827"/>
  <c r="AS827"/>
  <c r="AP827"/>
  <c r="AN827"/>
  <c r="AM827"/>
  <c r="AK827"/>
  <c r="AD827"/>
  <c r="BE826"/>
  <c r="BD826"/>
  <c r="BC826"/>
  <c r="BB826"/>
  <c r="BA826"/>
  <c r="AV826"/>
  <c r="AU826"/>
  <c r="AS826"/>
  <c r="AR826"/>
  <c r="AP826"/>
  <c r="AN826"/>
  <c r="AM826"/>
  <c r="AL826"/>
  <c r="AK826"/>
  <c r="AD826"/>
  <c r="BE825"/>
  <c r="BD825"/>
  <c r="BC825"/>
  <c r="BB825"/>
  <c r="BA825"/>
  <c r="AV825"/>
  <c r="AU825"/>
  <c r="AS825"/>
  <c r="AR825"/>
  <c r="AP825"/>
  <c r="AN825"/>
  <c r="AM825"/>
  <c r="AL825"/>
  <c r="AK825"/>
  <c r="AD825"/>
  <c r="BE824"/>
  <c r="BD824"/>
  <c r="BC824"/>
  <c r="BB824"/>
  <c r="BA824"/>
  <c r="AV824"/>
  <c r="AU824"/>
  <c r="AS824"/>
  <c r="AR824"/>
  <c r="AP824"/>
  <c r="AN824"/>
  <c r="AM824"/>
  <c r="AL824"/>
  <c r="AK824"/>
  <c r="AD824"/>
  <c r="BE823"/>
  <c r="BD823"/>
  <c r="BC823"/>
  <c r="BB823"/>
  <c r="BA823"/>
  <c r="AV823"/>
  <c r="AU823"/>
  <c r="AS823"/>
  <c r="AP823"/>
  <c r="AN823"/>
  <c r="AM823"/>
  <c r="AK823"/>
  <c r="AD823"/>
  <c r="BE822"/>
  <c r="BD822"/>
  <c r="BC822"/>
  <c r="BB822"/>
  <c r="BA822"/>
  <c r="AU822"/>
  <c r="AS822"/>
  <c r="AR822"/>
  <c r="AN822"/>
  <c r="AM822"/>
  <c r="AL822"/>
  <c r="AD822"/>
  <c r="BE821"/>
  <c r="BD821"/>
  <c r="BC821"/>
  <c r="BB821"/>
  <c r="BA821"/>
  <c r="AV821"/>
  <c r="AU821"/>
  <c r="AS821"/>
  <c r="AR821"/>
  <c r="AP821"/>
  <c r="AN821"/>
  <c r="AM821"/>
  <c r="AL821"/>
  <c r="AK821"/>
  <c r="AD821"/>
  <c r="BE820"/>
  <c r="BD820"/>
  <c r="BC820"/>
  <c r="BB820"/>
  <c r="BA820"/>
  <c r="AV820"/>
  <c r="AU820"/>
  <c r="AS820"/>
  <c r="AR820"/>
  <c r="AP820"/>
  <c r="AN820"/>
  <c r="AM820"/>
  <c r="AL820"/>
  <c r="AK820"/>
  <c r="AD820"/>
  <c r="BE819"/>
  <c r="BD819"/>
  <c r="BC819"/>
  <c r="BB819"/>
  <c r="BA819"/>
  <c r="AV819"/>
  <c r="AU819"/>
  <c r="AS819"/>
  <c r="AP819"/>
  <c r="AN819"/>
  <c r="AM819"/>
  <c r="AK819"/>
  <c r="AD819"/>
  <c r="BE818"/>
  <c r="BD818"/>
  <c r="BC818"/>
  <c r="BB818"/>
  <c r="BA818"/>
  <c r="AU818"/>
  <c r="AS818"/>
  <c r="AR818"/>
  <c r="AN818"/>
  <c r="AM818"/>
  <c r="AL818"/>
  <c r="AD818"/>
  <c r="BE817"/>
  <c r="BD817"/>
  <c r="BC817"/>
  <c r="BB817"/>
  <c r="BA817"/>
  <c r="AV817"/>
  <c r="AU817"/>
  <c r="AS817"/>
  <c r="AR817"/>
  <c r="AP817"/>
  <c r="AN817"/>
  <c r="AM817"/>
  <c r="AL817"/>
  <c r="AK817"/>
  <c r="AD817"/>
  <c r="BE816"/>
  <c r="BD816"/>
  <c r="BC816"/>
  <c r="BB816"/>
  <c r="BA816"/>
  <c r="AV816"/>
  <c r="AU816"/>
  <c r="AS816"/>
  <c r="AR816"/>
  <c r="AP816"/>
  <c r="AN816"/>
  <c r="AM816"/>
  <c r="AL816"/>
  <c r="AK816"/>
  <c r="AD816"/>
  <c r="BE815"/>
  <c r="BD815"/>
  <c r="BC815"/>
  <c r="BB815"/>
  <c r="BA815"/>
  <c r="AV815"/>
  <c r="AU815"/>
  <c r="AS815"/>
  <c r="AR815"/>
  <c r="AP815"/>
  <c r="AN815"/>
  <c r="AM815"/>
  <c r="AL815"/>
  <c r="AK815"/>
  <c r="AD815"/>
  <c r="BE814"/>
  <c r="BD814"/>
  <c r="BC814"/>
  <c r="BB814"/>
  <c r="BA814"/>
  <c r="AU814"/>
  <c r="AS814"/>
  <c r="AR814"/>
  <c r="AN814"/>
  <c r="AM814"/>
  <c r="AL814"/>
  <c r="AD814"/>
  <c r="BE813"/>
  <c r="BD813"/>
  <c r="BC813"/>
  <c r="BB813"/>
  <c r="BA813"/>
  <c r="AV813"/>
  <c r="AU813"/>
  <c r="AS813"/>
  <c r="AR813"/>
  <c r="AP813"/>
  <c r="AN813"/>
  <c r="AM813"/>
  <c r="AL813"/>
  <c r="AK813"/>
  <c r="AD813"/>
  <c r="BE812"/>
  <c r="BD812"/>
  <c r="BC812"/>
  <c r="BB812"/>
  <c r="BA812"/>
  <c r="AV812"/>
  <c r="AU812"/>
  <c r="AS812"/>
  <c r="AR812"/>
  <c r="AP812"/>
  <c r="AN812"/>
  <c r="AM812"/>
  <c r="AL812"/>
  <c r="AK812"/>
  <c r="AD812"/>
  <c r="BE811"/>
  <c r="BD811"/>
  <c r="BC811"/>
  <c r="BB811"/>
  <c r="BA811"/>
  <c r="AV811"/>
  <c r="AU811"/>
  <c r="AS811"/>
  <c r="AP811"/>
  <c r="AN811"/>
  <c r="AM811"/>
  <c r="AK811"/>
  <c r="AD811"/>
  <c r="BE810"/>
  <c r="BD810"/>
  <c r="BC810"/>
  <c r="BB810"/>
  <c r="BA810"/>
  <c r="AV810"/>
  <c r="AU810"/>
  <c r="AS810"/>
  <c r="AR810"/>
  <c r="AP810"/>
  <c r="AN810"/>
  <c r="AM810"/>
  <c r="AL810"/>
  <c r="AK810"/>
  <c r="AD810"/>
  <c r="BE809"/>
  <c r="BD809"/>
  <c r="BC809"/>
  <c r="BB809"/>
  <c r="BA809"/>
  <c r="AV809"/>
  <c r="AU809"/>
  <c r="AS809"/>
  <c r="AR809"/>
  <c r="AP809"/>
  <c r="AN809"/>
  <c r="AM809"/>
  <c r="AL809"/>
  <c r="AK809"/>
  <c r="AD809"/>
  <c r="BE808"/>
  <c r="BD808"/>
  <c r="BC808"/>
  <c r="BB808"/>
  <c r="BA808"/>
  <c r="AV808"/>
  <c r="AU808"/>
  <c r="AS808"/>
  <c r="AR808"/>
  <c r="AP808"/>
  <c r="AN808"/>
  <c r="AM808"/>
  <c r="AL808"/>
  <c r="AK808"/>
  <c r="AD808"/>
  <c r="BE807"/>
  <c r="BD807"/>
  <c r="BC807"/>
  <c r="BB807"/>
  <c r="BA807"/>
  <c r="AV807"/>
  <c r="AU807"/>
  <c r="AS807"/>
  <c r="AP807"/>
  <c r="AN807"/>
  <c r="AM807"/>
  <c r="AK807"/>
  <c r="AD807"/>
  <c r="BE806"/>
  <c r="BD806"/>
  <c r="BC806"/>
  <c r="BB806"/>
  <c r="BA806"/>
  <c r="AU806"/>
  <c r="AS806"/>
  <c r="AR806"/>
  <c r="AN806"/>
  <c r="AM806"/>
  <c r="AL806"/>
  <c r="AD806"/>
  <c r="BE805"/>
  <c r="BD805"/>
  <c r="BC805"/>
  <c r="BB805"/>
  <c r="BA805"/>
  <c r="AV805"/>
  <c r="AU805"/>
  <c r="AS805"/>
  <c r="AR805"/>
  <c r="AP805"/>
  <c r="AN805"/>
  <c r="AM805"/>
  <c r="AL805"/>
  <c r="AK805"/>
  <c r="AD805"/>
  <c r="BE804"/>
  <c r="BD804"/>
  <c r="BC804"/>
  <c r="BB804"/>
  <c r="BA804"/>
  <c r="AV804"/>
  <c r="AU804"/>
  <c r="AS804"/>
  <c r="AR804"/>
  <c r="AP804"/>
  <c r="AN804"/>
  <c r="AM804"/>
  <c r="AL804"/>
  <c r="AK804"/>
  <c r="AD804"/>
  <c r="BE803"/>
  <c r="BD803"/>
  <c r="BC803"/>
  <c r="BB803"/>
  <c r="BA803"/>
  <c r="AV803"/>
  <c r="AU803"/>
  <c r="AS803"/>
  <c r="AP803"/>
  <c r="AN803"/>
  <c r="AM803"/>
  <c r="AK803"/>
  <c r="AD803"/>
  <c r="BE802"/>
  <c r="BD802"/>
  <c r="BC802"/>
  <c r="BB802"/>
  <c r="BA802"/>
  <c r="AU802"/>
  <c r="AS802"/>
  <c r="AR802"/>
  <c r="AN802"/>
  <c r="AM802"/>
  <c r="AL802"/>
  <c r="AD802"/>
  <c r="BE801"/>
  <c r="BD801"/>
  <c r="BC801"/>
  <c r="BB801"/>
  <c r="BA801"/>
  <c r="AV801"/>
  <c r="AU801"/>
  <c r="AS801"/>
  <c r="AR801"/>
  <c r="AP801"/>
  <c r="AN801"/>
  <c r="AM801"/>
  <c r="AL801"/>
  <c r="AK801"/>
  <c r="AD801"/>
  <c r="BE800"/>
  <c r="BD800"/>
  <c r="BC800"/>
  <c r="BB800"/>
  <c r="BA800"/>
  <c r="AV800"/>
  <c r="AU800"/>
  <c r="AS800"/>
  <c r="AR800"/>
  <c r="AP800"/>
  <c r="AN800"/>
  <c r="AM800"/>
  <c r="AL800"/>
  <c r="AK800"/>
  <c r="AD800"/>
  <c r="BE799"/>
  <c r="BD799"/>
  <c r="BC799"/>
  <c r="BB799"/>
  <c r="BA799"/>
  <c r="AV799"/>
  <c r="AU799"/>
  <c r="AS799"/>
  <c r="AR799"/>
  <c r="AP799"/>
  <c r="AN799"/>
  <c r="AM799"/>
  <c r="AL799"/>
  <c r="AK799"/>
  <c r="AD799"/>
  <c r="BE798"/>
  <c r="BD798"/>
  <c r="BC798"/>
  <c r="BB798"/>
  <c r="BA798"/>
  <c r="AU798"/>
  <c r="AS798"/>
  <c r="AR798"/>
  <c r="AN798"/>
  <c r="AM798"/>
  <c r="AL798"/>
  <c r="AD798"/>
  <c r="BE797"/>
  <c r="BD797"/>
  <c r="BC797"/>
  <c r="BB797"/>
  <c r="BA797"/>
  <c r="AV797"/>
  <c r="AU797"/>
  <c r="AS797"/>
  <c r="AR797"/>
  <c r="AP797"/>
  <c r="AN797"/>
  <c r="AM797"/>
  <c r="AL797"/>
  <c r="AK797"/>
  <c r="AD797"/>
  <c r="BE796"/>
  <c r="BD796"/>
  <c r="BC796"/>
  <c r="BB796"/>
  <c r="BA796"/>
  <c r="AV796"/>
  <c r="AU796"/>
  <c r="AS796"/>
  <c r="AR796"/>
  <c r="AP796"/>
  <c r="AN796"/>
  <c r="AM796"/>
  <c r="AL796"/>
  <c r="AK796"/>
  <c r="AD796"/>
  <c r="BE795"/>
  <c r="BD795"/>
  <c r="BC795"/>
  <c r="BB795"/>
  <c r="BA795"/>
  <c r="AV795"/>
  <c r="AU795"/>
  <c r="AS795"/>
  <c r="AP795"/>
  <c r="AN795"/>
  <c r="AM795"/>
  <c r="AK795"/>
  <c r="AD795"/>
  <c r="BE794"/>
  <c r="BD794"/>
  <c r="BC794"/>
  <c r="BB794"/>
  <c r="BA794"/>
  <c r="AV794"/>
  <c r="AU794"/>
  <c r="AS794"/>
  <c r="AR794"/>
  <c r="AP794"/>
  <c r="AN794"/>
  <c r="AM794"/>
  <c r="AL794"/>
  <c r="AK794"/>
  <c r="AD794"/>
  <c r="BE793"/>
  <c r="BD793"/>
  <c r="BC793"/>
  <c r="BB793"/>
  <c r="BA793"/>
  <c r="AV793"/>
  <c r="AU793"/>
  <c r="AS793"/>
  <c r="AR793"/>
  <c r="AP793"/>
  <c r="AN793"/>
  <c r="AM793"/>
  <c r="AL793"/>
  <c r="AK793"/>
  <c r="AD793"/>
  <c r="BE792"/>
  <c r="BD792"/>
  <c r="BC792"/>
  <c r="BB792"/>
  <c r="BA792"/>
  <c r="AV792"/>
  <c r="AU792"/>
  <c r="AS792"/>
  <c r="AR792"/>
  <c r="AP792"/>
  <c r="AN792"/>
  <c r="AM792"/>
  <c r="AL792"/>
  <c r="AK792"/>
  <c r="AD792"/>
  <c r="BE791"/>
  <c r="BD791"/>
  <c r="BC791"/>
  <c r="BB791"/>
  <c r="BA791"/>
  <c r="AV791"/>
  <c r="AU791"/>
  <c r="AS791"/>
  <c r="AP791"/>
  <c r="AN791"/>
  <c r="AM791"/>
  <c r="AK791"/>
  <c r="AD791"/>
  <c r="BE790"/>
  <c r="BD790"/>
  <c r="BC790"/>
  <c r="BB790"/>
  <c r="BA790"/>
  <c r="AU790"/>
  <c r="AS790"/>
  <c r="AR790"/>
  <c r="AN790"/>
  <c r="AM790"/>
  <c r="AL790"/>
  <c r="AD790"/>
  <c r="BE789"/>
  <c r="BD789"/>
  <c r="BC789"/>
  <c r="BB789"/>
  <c r="BA789"/>
  <c r="AV789"/>
  <c r="AU789"/>
  <c r="AS789"/>
  <c r="AR789"/>
  <c r="AP789"/>
  <c r="AN789"/>
  <c r="AM789"/>
  <c r="AL789"/>
  <c r="AK789"/>
  <c r="AD789"/>
  <c r="BE788"/>
  <c r="BD788"/>
  <c r="BC788"/>
  <c r="BB788"/>
  <c r="BA788"/>
  <c r="AV788"/>
  <c r="AU788"/>
  <c r="AS788"/>
  <c r="AR788"/>
  <c r="AP788"/>
  <c r="AN788"/>
  <c r="AM788"/>
  <c r="AL788"/>
  <c r="AK788"/>
  <c r="AD788"/>
  <c r="BE787"/>
  <c r="BD787"/>
  <c r="BC787"/>
  <c r="BB787"/>
  <c r="BA787"/>
  <c r="AV787"/>
  <c r="AU787"/>
  <c r="AS787"/>
  <c r="AP787"/>
  <c r="AN787"/>
  <c r="AM787"/>
  <c r="AK787"/>
  <c r="AD787"/>
  <c r="BE786"/>
  <c r="BD786"/>
  <c r="BC786"/>
  <c r="BB786"/>
  <c r="BA786"/>
  <c r="AU786"/>
  <c r="AS786"/>
  <c r="AR786"/>
  <c r="AN786"/>
  <c r="AM786"/>
  <c r="AL786"/>
  <c r="AD786"/>
  <c r="BE785"/>
  <c r="BD785"/>
  <c r="BC785"/>
  <c r="BB785"/>
  <c r="BA785"/>
  <c r="AV785"/>
  <c r="AU785"/>
  <c r="AS785"/>
  <c r="AR785"/>
  <c r="AP785"/>
  <c r="AN785"/>
  <c r="AM785"/>
  <c r="AL785"/>
  <c r="AK785"/>
  <c r="AD785"/>
  <c r="BE784"/>
  <c r="BD784"/>
  <c r="BC784"/>
  <c r="BB784"/>
  <c r="BA784"/>
  <c r="AV784"/>
  <c r="AU784"/>
  <c r="AS784"/>
  <c r="AR784"/>
  <c r="AP784"/>
  <c r="AN784"/>
  <c r="AM784"/>
  <c r="AL784"/>
  <c r="AK784"/>
  <c r="AD784"/>
  <c r="BE783"/>
  <c r="BD783"/>
  <c r="BC783"/>
  <c r="BB783"/>
  <c r="BA783"/>
  <c r="AV783"/>
  <c r="AU783"/>
  <c r="AS783"/>
  <c r="AR783"/>
  <c r="AP783"/>
  <c r="AN783"/>
  <c r="AM783"/>
  <c r="AL783"/>
  <c r="AK783"/>
  <c r="AD783"/>
  <c r="BE782"/>
  <c r="BD782"/>
  <c r="BC782"/>
  <c r="BB782"/>
  <c r="BA782"/>
  <c r="AU782"/>
  <c r="AS782"/>
  <c r="AR782"/>
  <c r="AN782"/>
  <c r="AM782"/>
  <c r="AL782"/>
  <c r="AD782"/>
  <c r="BE781"/>
  <c r="BD781"/>
  <c r="BC781"/>
  <c r="BB781"/>
  <c r="BA781"/>
  <c r="AV781"/>
  <c r="AU781"/>
  <c r="AS781"/>
  <c r="AR781"/>
  <c r="AP781"/>
  <c r="AN781"/>
  <c r="AM781"/>
  <c r="AL781"/>
  <c r="AK781"/>
  <c r="AD781"/>
  <c r="BE780"/>
  <c r="BD780"/>
  <c r="BC780"/>
  <c r="BB780"/>
  <c r="BA780"/>
  <c r="AV780"/>
  <c r="AU780"/>
  <c r="AS780"/>
  <c r="AR780"/>
  <c r="AP780"/>
  <c r="AN780"/>
  <c r="AM780"/>
  <c r="AL780"/>
  <c r="AK780"/>
  <c r="AD780"/>
  <c r="BE779"/>
  <c r="BD779"/>
  <c r="BC779"/>
  <c r="BB779"/>
  <c r="BA779"/>
  <c r="AV779"/>
  <c r="AU779"/>
  <c r="AS779"/>
  <c r="AP779"/>
  <c r="AN779"/>
  <c r="AM779"/>
  <c r="AK779"/>
  <c r="AD779"/>
  <c r="BE778"/>
  <c r="BD778"/>
  <c r="BC778"/>
  <c r="BB778"/>
  <c r="BA778"/>
  <c r="AV778"/>
  <c r="AU778"/>
  <c r="AS778"/>
  <c r="AR778"/>
  <c r="AP778"/>
  <c r="AN778"/>
  <c r="AM778"/>
  <c r="AL778"/>
  <c r="AK778"/>
  <c r="AD778"/>
  <c r="BE777"/>
  <c r="BD777"/>
  <c r="BC777"/>
  <c r="BB777"/>
  <c r="BA777"/>
  <c r="AV777"/>
  <c r="AU777"/>
  <c r="AS777"/>
  <c r="AR777"/>
  <c r="AP777"/>
  <c r="AN777"/>
  <c r="AM777"/>
  <c r="AL777"/>
  <c r="AK777"/>
  <c r="AD777"/>
  <c r="BE776"/>
  <c r="BD776"/>
  <c r="BC776"/>
  <c r="BB776"/>
  <c r="BA776"/>
  <c r="AV776"/>
  <c r="AU776"/>
  <c r="AS776"/>
  <c r="AR776"/>
  <c r="AP776"/>
  <c r="AN776"/>
  <c r="AM776"/>
  <c r="AL776"/>
  <c r="AK776"/>
  <c r="AD776"/>
  <c r="BE775"/>
  <c r="BD775"/>
  <c r="BC775"/>
  <c r="BB775"/>
  <c r="BA775"/>
  <c r="AV775"/>
  <c r="AU775"/>
  <c r="AS775"/>
  <c r="AP775"/>
  <c r="AN775"/>
  <c r="AM775"/>
  <c r="AK775"/>
  <c r="AD775"/>
  <c r="BE774"/>
  <c r="BD774"/>
  <c r="BC774"/>
  <c r="BB774"/>
  <c r="BA774"/>
  <c r="AU774"/>
  <c r="AS774"/>
  <c r="AR774"/>
  <c r="AN774"/>
  <c r="AM774"/>
  <c r="AL774"/>
  <c r="AD774"/>
  <c r="BE773"/>
  <c r="BD773"/>
  <c r="BC773"/>
  <c r="BB773"/>
  <c r="BA773"/>
  <c r="AV773"/>
  <c r="AU773"/>
  <c r="AS773"/>
  <c r="AR773"/>
  <c r="AP773"/>
  <c r="AN773"/>
  <c r="AM773"/>
  <c r="AL773"/>
  <c r="AK773"/>
  <c r="AD773"/>
  <c r="BE772"/>
  <c r="BD772"/>
  <c r="BC772"/>
  <c r="BB772"/>
  <c r="BA772"/>
  <c r="AV772"/>
  <c r="AU772"/>
  <c r="AS772"/>
  <c r="AR772"/>
  <c r="AP772"/>
  <c r="AN772"/>
  <c r="AM772"/>
  <c r="AL772"/>
  <c r="AK772"/>
  <c r="AD772"/>
  <c r="BE771"/>
  <c r="BD771"/>
  <c r="BC771"/>
  <c r="BB771"/>
  <c r="BA771"/>
  <c r="AV771"/>
  <c r="AU771"/>
  <c r="AS771"/>
  <c r="AP771"/>
  <c r="AN771"/>
  <c r="AM771"/>
  <c r="AK771"/>
  <c r="AD771"/>
  <c r="BE770"/>
  <c r="BD770"/>
  <c r="BC770"/>
  <c r="BB770"/>
  <c r="BA770"/>
  <c r="AU770"/>
  <c r="AS770"/>
  <c r="AR770"/>
  <c r="AN770"/>
  <c r="AM770"/>
  <c r="AL770"/>
  <c r="AD770"/>
  <c r="BE769"/>
  <c r="BD769"/>
  <c r="BC769"/>
  <c r="BB769"/>
  <c r="BA769"/>
  <c r="AV769"/>
  <c r="AU769"/>
  <c r="AS769"/>
  <c r="AR769"/>
  <c r="AP769"/>
  <c r="AN769"/>
  <c r="AM769"/>
  <c r="AL769"/>
  <c r="AK769"/>
  <c r="AD769"/>
  <c r="BE768"/>
  <c r="BD768"/>
  <c r="BC768"/>
  <c r="BB768"/>
  <c r="BA768"/>
  <c r="AV768"/>
  <c r="AU768"/>
  <c r="AS768"/>
  <c r="AR768"/>
  <c r="AP768"/>
  <c r="AN768"/>
  <c r="AM768"/>
  <c r="AL768"/>
  <c r="AK768"/>
  <c r="AD768"/>
  <c r="BE767"/>
  <c r="BD767"/>
  <c r="BC767"/>
  <c r="BB767"/>
  <c r="BA767"/>
  <c r="AV767"/>
  <c r="AU767"/>
  <c r="AS767"/>
  <c r="AR767"/>
  <c r="AP767"/>
  <c r="AN767"/>
  <c r="AM767"/>
  <c r="AL767"/>
  <c r="AK767"/>
  <c r="AD767"/>
  <c r="BE766"/>
  <c r="BD766"/>
  <c r="BC766"/>
  <c r="BB766"/>
  <c r="BA766"/>
  <c r="AU766"/>
  <c r="AS766"/>
  <c r="AR766"/>
  <c r="AN766"/>
  <c r="AM766"/>
  <c r="AL766"/>
  <c r="AD766"/>
  <c r="BE765"/>
  <c r="BD765"/>
  <c r="BC765"/>
  <c r="BB765"/>
  <c r="BA765"/>
  <c r="AV765"/>
  <c r="AU765"/>
  <c r="AS765"/>
  <c r="AR765"/>
  <c r="AP765"/>
  <c r="AN765"/>
  <c r="AM765"/>
  <c r="AL765"/>
  <c r="AK765"/>
  <c r="AD765"/>
  <c r="BE764"/>
  <c r="BD764"/>
  <c r="BC764"/>
  <c r="BB764"/>
  <c r="BA764"/>
  <c r="AV764"/>
  <c r="AU764"/>
  <c r="AS764"/>
  <c r="AR764"/>
  <c r="AP764"/>
  <c r="AN764"/>
  <c r="AM764"/>
  <c r="AL764"/>
  <c r="AK764"/>
  <c r="AD764"/>
  <c r="BE763"/>
  <c r="BD763"/>
  <c r="BC763"/>
  <c r="BB763"/>
  <c r="BA763"/>
  <c r="AV763"/>
  <c r="AU763"/>
  <c r="AS763"/>
  <c r="AP763"/>
  <c r="AN763"/>
  <c r="AM763"/>
  <c r="AK763"/>
  <c r="AD763"/>
  <c r="BE762"/>
  <c r="BD762"/>
  <c r="BC762"/>
  <c r="BB762"/>
  <c r="BA762"/>
  <c r="AV762"/>
  <c r="AU762"/>
  <c r="AS762"/>
  <c r="AR762"/>
  <c r="AP762"/>
  <c r="AN762"/>
  <c r="AM762"/>
  <c r="AL762"/>
  <c r="AK762"/>
  <c r="AD762"/>
  <c r="BE761"/>
  <c r="BD761"/>
  <c r="BC761"/>
  <c r="BB761"/>
  <c r="BA761"/>
  <c r="AV761"/>
  <c r="AU761"/>
  <c r="AS761"/>
  <c r="AR761"/>
  <c r="AP761"/>
  <c r="AN761"/>
  <c r="AM761"/>
  <c r="AL761"/>
  <c r="AK761"/>
  <c r="AD761"/>
  <c r="BE760"/>
  <c r="BD760"/>
  <c r="BC760"/>
  <c r="BB760"/>
  <c r="BA760"/>
  <c r="AV760"/>
  <c r="AU760"/>
  <c r="AS760"/>
  <c r="AR760"/>
  <c r="AP760"/>
  <c r="AN760"/>
  <c r="AM760"/>
  <c r="AL760"/>
  <c r="AK760"/>
  <c r="AD760"/>
  <c r="BE759"/>
  <c r="BD759"/>
  <c r="BC759"/>
  <c r="BB759"/>
  <c r="BA759"/>
  <c r="AV759"/>
  <c r="AU759"/>
  <c r="AS759"/>
  <c r="AP759"/>
  <c r="AN759"/>
  <c r="AM759"/>
  <c r="AK759"/>
  <c r="AD759"/>
  <c r="BE758"/>
  <c r="BD758"/>
  <c r="BC758"/>
  <c r="BB758"/>
  <c r="BA758"/>
  <c r="AU758"/>
  <c r="AS758"/>
  <c r="AR758"/>
  <c r="AN758"/>
  <c r="AM758"/>
  <c r="AL758"/>
  <c r="AD758"/>
  <c r="BE757"/>
  <c r="BD757"/>
  <c r="BC757"/>
  <c r="BB757"/>
  <c r="BA757"/>
  <c r="AV757"/>
  <c r="AU757"/>
  <c r="AS757"/>
  <c r="AR757"/>
  <c r="AP757"/>
  <c r="AN757"/>
  <c r="AM757"/>
  <c r="AL757"/>
  <c r="AK757"/>
  <c r="AD757"/>
  <c r="BE756"/>
  <c r="BD756"/>
  <c r="BC756"/>
  <c r="BB756"/>
  <c r="BA756"/>
  <c r="AV756"/>
  <c r="AU756"/>
  <c r="AS756"/>
  <c r="AR756"/>
  <c r="AP756"/>
  <c r="AN756"/>
  <c r="AM756"/>
  <c r="AL756"/>
  <c r="AK756"/>
  <c r="AD756"/>
  <c r="BE755"/>
  <c r="BD755"/>
  <c r="BC755"/>
  <c r="BB755"/>
  <c r="BA755"/>
  <c r="AV755"/>
  <c r="AU755"/>
  <c r="AS755"/>
  <c r="AP755"/>
  <c r="AN755"/>
  <c r="AM755"/>
  <c r="AK755"/>
  <c r="AD755"/>
  <c r="BE754"/>
  <c r="BD754"/>
  <c r="BC754"/>
  <c r="BB754"/>
  <c r="BA754"/>
  <c r="AU754"/>
  <c r="AS754"/>
  <c r="AR754"/>
  <c r="AN754"/>
  <c r="AM754"/>
  <c r="AL754"/>
  <c r="AD754"/>
  <c r="BE753"/>
  <c r="BD753"/>
  <c r="BC753"/>
  <c r="BB753"/>
  <c r="BA753"/>
  <c r="AV753"/>
  <c r="AU753"/>
  <c r="AS753"/>
  <c r="AR753"/>
  <c r="AP753"/>
  <c r="AN753"/>
  <c r="AM753"/>
  <c r="AL753"/>
  <c r="AK753"/>
  <c r="AD753"/>
  <c r="BE752"/>
  <c r="BD752"/>
  <c r="BC752"/>
  <c r="BB752"/>
  <c r="BA752"/>
  <c r="AV752"/>
  <c r="AU752"/>
  <c r="AS752"/>
  <c r="AR752"/>
  <c r="AP752"/>
  <c r="AN752"/>
  <c r="AM752"/>
  <c r="AL752"/>
  <c r="AK752"/>
  <c r="AD752"/>
  <c r="BE751"/>
  <c r="BD751"/>
  <c r="BC751"/>
  <c r="BB751"/>
  <c r="BA751"/>
  <c r="AV751"/>
  <c r="AU751"/>
  <c r="AS751"/>
  <c r="AR751"/>
  <c r="AP751"/>
  <c r="AN751"/>
  <c r="AM751"/>
  <c r="AL751"/>
  <c r="AK751"/>
  <c r="AD751"/>
  <c r="BE750"/>
  <c r="BD750"/>
  <c r="BC750"/>
  <c r="BB750"/>
  <c r="BA750"/>
  <c r="AU750"/>
  <c r="AS750"/>
  <c r="AR750"/>
  <c r="AN750"/>
  <c r="AM750"/>
  <c r="AL750"/>
  <c r="AD750"/>
  <c r="BE749"/>
  <c r="BD749"/>
  <c r="BC749"/>
  <c r="BB749"/>
  <c r="BA749"/>
  <c r="AV749"/>
  <c r="AU749"/>
  <c r="AS749"/>
  <c r="AR749"/>
  <c r="AP749"/>
  <c r="AN749"/>
  <c r="AM749"/>
  <c r="AL749"/>
  <c r="AK749"/>
  <c r="AD749"/>
  <c r="BE748"/>
  <c r="BD748"/>
  <c r="BC748"/>
  <c r="BB748"/>
  <c r="BA748"/>
  <c r="AV748"/>
  <c r="AU748"/>
  <c r="AS748"/>
  <c r="AR748"/>
  <c r="AP748"/>
  <c r="AN748"/>
  <c r="AM748"/>
  <c r="AL748"/>
  <c r="AK748"/>
  <c r="AD748"/>
  <c r="BE747"/>
  <c r="BD747"/>
  <c r="BC747"/>
  <c r="BB747"/>
  <c r="BA747"/>
  <c r="AV747"/>
  <c r="AU747"/>
  <c r="AS747"/>
  <c r="AP747"/>
  <c r="AN747"/>
  <c r="AM747"/>
  <c r="AK747"/>
  <c r="AD747"/>
  <c r="BE746"/>
  <c r="BD746"/>
  <c r="BC746"/>
  <c r="BB746"/>
  <c r="BA746"/>
  <c r="AV746"/>
  <c r="AU746"/>
  <c r="AS746"/>
  <c r="AR746"/>
  <c r="AP746"/>
  <c r="AN746"/>
  <c r="AM746"/>
  <c r="AL746"/>
  <c r="AK746"/>
  <c r="AD746"/>
  <c r="BE745"/>
  <c r="BD745"/>
  <c r="BC745"/>
  <c r="BB745"/>
  <c r="BA745"/>
  <c r="AV745"/>
  <c r="AU745"/>
  <c r="AS745"/>
  <c r="AR745"/>
  <c r="AP745"/>
  <c r="AN745"/>
  <c r="AM745"/>
  <c r="AL745"/>
  <c r="AK745"/>
  <c r="AD745"/>
  <c r="BE744"/>
  <c r="BD744"/>
  <c r="BC744"/>
  <c r="BB744"/>
  <c r="BA744"/>
  <c r="AV744"/>
  <c r="AU744"/>
  <c r="AS744"/>
  <c r="AR744"/>
  <c r="AP744"/>
  <c r="AN744"/>
  <c r="AM744"/>
  <c r="AL744"/>
  <c r="AK744"/>
  <c r="AD744"/>
  <c r="BE743"/>
  <c r="BD743"/>
  <c r="BC743"/>
  <c r="BB743"/>
  <c r="BA743"/>
  <c r="AV743"/>
  <c r="AU743"/>
  <c r="AS743"/>
  <c r="AP743"/>
  <c r="AN743"/>
  <c r="AM743"/>
  <c r="AK743"/>
  <c r="AD743"/>
  <c r="BE742"/>
  <c r="BD742"/>
  <c r="BC742"/>
  <c r="BB742"/>
  <c r="BA742"/>
  <c r="AU742"/>
  <c r="AS742"/>
  <c r="AR742"/>
  <c r="AN742"/>
  <c r="AM742"/>
  <c r="AL742"/>
  <c r="AD742"/>
  <c r="BE741"/>
  <c r="BD741"/>
  <c r="BC741"/>
  <c r="BB741"/>
  <c r="BA741"/>
  <c r="AV741"/>
  <c r="AU741"/>
  <c r="AS741"/>
  <c r="AR741"/>
  <c r="AP741"/>
  <c r="AN741"/>
  <c r="AM741"/>
  <c r="AL741"/>
  <c r="AK741"/>
  <c r="AD741"/>
  <c r="BE740"/>
  <c r="BD740"/>
  <c r="BC740"/>
  <c r="BB740"/>
  <c r="BA740"/>
  <c r="AV740"/>
  <c r="AU740"/>
  <c r="AS740"/>
  <c r="AR740"/>
  <c r="AP740"/>
  <c r="AN740"/>
  <c r="AM740"/>
  <c r="AL740"/>
  <c r="AK740"/>
  <c r="AD740"/>
  <c r="BE739"/>
  <c r="BD739"/>
  <c r="BC739"/>
  <c r="BB739"/>
  <c r="BA739"/>
  <c r="AV739"/>
  <c r="AU739"/>
  <c r="AS739"/>
  <c r="AP739"/>
  <c r="AN739"/>
  <c r="AM739"/>
  <c r="AK739"/>
  <c r="AD739"/>
  <c r="BE738"/>
  <c r="BD738"/>
  <c r="BC738"/>
  <c r="BB738"/>
  <c r="BA738"/>
  <c r="AU738"/>
  <c r="AS738"/>
  <c r="AR738"/>
  <c r="AN738"/>
  <c r="AM738"/>
  <c r="AL738"/>
  <c r="AD738"/>
  <c r="BE737"/>
  <c r="BD737"/>
  <c r="BC737"/>
  <c r="BB737"/>
  <c r="BA737"/>
  <c r="AV737"/>
  <c r="AU737"/>
  <c r="AS737"/>
  <c r="AR737"/>
  <c r="AP737"/>
  <c r="AN737"/>
  <c r="AM737"/>
  <c r="AL737"/>
  <c r="AK737"/>
  <c r="AD737"/>
  <c r="BE736"/>
  <c r="BD736"/>
  <c r="BC736"/>
  <c r="BB736"/>
  <c r="BA736"/>
  <c r="AV736"/>
  <c r="AU736"/>
  <c r="AS736"/>
  <c r="AR736"/>
  <c r="AP736"/>
  <c r="AN736"/>
  <c r="AM736"/>
  <c r="AL736"/>
  <c r="AK736"/>
  <c r="AD736"/>
  <c r="BE735"/>
  <c r="BD735"/>
  <c r="BC735"/>
  <c r="BB735"/>
  <c r="BA735"/>
  <c r="AV735"/>
  <c r="AU735"/>
  <c r="AS735"/>
  <c r="AR735"/>
  <c r="AP735"/>
  <c r="AN735"/>
  <c r="AM735"/>
  <c r="AL735"/>
  <c r="AK735"/>
  <c r="AD735"/>
  <c r="BE734"/>
  <c r="BD734"/>
  <c r="BC734"/>
  <c r="BB734"/>
  <c r="BA734"/>
  <c r="AU734"/>
  <c r="AS734"/>
  <c r="AR734"/>
  <c r="AN734"/>
  <c r="AM734"/>
  <c r="AL734"/>
  <c r="AD734"/>
  <c r="BE733"/>
  <c r="BD733"/>
  <c r="BC733"/>
  <c r="BB733"/>
  <c r="BA733"/>
  <c r="AV733"/>
  <c r="AU733"/>
  <c r="AS733"/>
  <c r="AR733"/>
  <c r="AP733"/>
  <c r="AN733"/>
  <c r="AM733"/>
  <c r="AL733"/>
  <c r="AK733"/>
  <c r="AD733"/>
  <c r="BE732"/>
  <c r="BD732"/>
  <c r="BC732"/>
  <c r="BB732"/>
  <c r="BA732"/>
  <c r="AV732"/>
  <c r="AU732"/>
  <c r="AS732"/>
  <c r="AR732"/>
  <c r="AP732"/>
  <c r="AN732"/>
  <c r="AM732"/>
  <c r="AL732"/>
  <c r="AK732"/>
  <c r="AD732"/>
  <c r="BE731"/>
  <c r="BD731"/>
  <c r="BC731"/>
  <c r="BB731"/>
  <c r="BA731"/>
  <c r="AV731"/>
  <c r="AU731"/>
  <c r="AS731"/>
  <c r="AP731"/>
  <c r="AN731"/>
  <c r="AM731"/>
  <c r="AK731"/>
  <c r="AD731"/>
  <c r="BE730"/>
  <c r="BD730"/>
  <c r="BC730"/>
  <c r="BB730"/>
  <c r="BA730"/>
  <c r="AV730"/>
  <c r="AU730"/>
  <c r="AS730"/>
  <c r="AR730"/>
  <c r="AP730"/>
  <c r="AN730"/>
  <c r="AM730"/>
  <c r="AL730"/>
  <c r="AK730"/>
  <c r="AD730"/>
  <c r="BE729"/>
  <c r="BD729"/>
  <c r="BC729"/>
  <c r="BB729"/>
  <c r="BA729"/>
  <c r="AV729"/>
  <c r="AU729"/>
  <c r="AS729"/>
  <c r="AR729"/>
  <c r="AP729"/>
  <c r="AN729"/>
  <c r="AM729"/>
  <c r="AL729"/>
  <c r="AK729"/>
  <c r="AD729"/>
  <c r="BE728"/>
  <c r="BD728"/>
  <c r="BC728"/>
  <c r="BB728"/>
  <c r="BA728"/>
  <c r="AV728"/>
  <c r="AU728"/>
  <c r="AS728"/>
  <c r="AR728"/>
  <c r="AP728"/>
  <c r="AN728"/>
  <c r="AM728"/>
  <c r="AL728"/>
  <c r="AK728"/>
  <c r="AD728"/>
  <c r="BE727"/>
  <c r="BD727"/>
  <c r="BC727"/>
  <c r="BB727"/>
  <c r="BA727"/>
  <c r="AV727"/>
  <c r="AU727"/>
  <c r="AS727"/>
  <c r="AP727"/>
  <c r="AN727"/>
  <c r="AM727"/>
  <c r="AK727"/>
  <c r="AD727"/>
  <c r="BE726"/>
  <c r="BD726"/>
  <c r="BC726"/>
  <c r="BB726"/>
  <c r="BA726"/>
  <c r="AU726"/>
  <c r="AS726"/>
  <c r="AR726"/>
  <c r="AN726"/>
  <c r="AM726"/>
  <c r="AL726"/>
  <c r="AD726"/>
  <c r="BE725"/>
  <c r="BD725"/>
  <c r="BC725"/>
  <c r="BB725"/>
  <c r="BA725"/>
  <c r="AV725"/>
  <c r="AU725"/>
  <c r="AS725"/>
  <c r="AR725"/>
  <c r="AP725"/>
  <c r="AN725"/>
  <c r="AM725"/>
  <c r="AL725"/>
  <c r="AK725"/>
  <c r="AD725"/>
  <c r="BE724"/>
  <c r="BD724"/>
  <c r="BC724"/>
  <c r="BB724"/>
  <c r="BA724"/>
  <c r="AV724"/>
  <c r="AU724"/>
  <c r="AS724"/>
  <c r="AR724"/>
  <c r="AP724"/>
  <c r="AN724"/>
  <c r="AM724"/>
  <c r="AL724"/>
  <c r="AK724"/>
  <c r="AD724"/>
  <c r="BE723"/>
  <c r="BD723"/>
  <c r="BC723"/>
  <c r="BB723"/>
  <c r="BA723"/>
  <c r="AV723"/>
  <c r="AU723"/>
  <c r="AS723"/>
  <c r="AP723"/>
  <c r="AN723"/>
  <c r="AM723"/>
  <c r="AK723"/>
  <c r="AD723"/>
  <c r="BE722"/>
  <c r="BD722"/>
  <c r="BC722"/>
  <c r="BB722"/>
  <c r="BA722"/>
  <c r="AU722"/>
  <c r="AS722"/>
  <c r="AR722"/>
  <c r="AN722"/>
  <c r="AM722"/>
  <c r="AL722"/>
  <c r="AD722"/>
  <c r="BE721"/>
  <c r="BD721"/>
  <c r="BC721"/>
  <c r="BB721"/>
  <c r="BA721"/>
  <c r="AV721"/>
  <c r="AU721"/>
  <c r="AS721"/>
  <c r="AR721"/>
  <c r="AP721"/>
  <c r="AN721"/>
  <c r="AM721"/>
  <c r="AL721"/>
  <c r="AK721"/>
  <c r="AD721"/>
  <c r="BE720"/>
  <c r="BD720"/>
  <c r="BC720"/>
  <c r="BB720"/>
  <c r="BA720"/>
  <c r="AV720"/>
  <c r="AU720"/>
  <c r="AS720"/>
  <c r="AR720"/>
  <c r="AP720"/>
  <c r="AN720"/>
  <c r="AM720"/>
  <c r="AL720"/>
  <c r="AK720"/>
  <c r="AD720"/>
  <c r="BE719"/>
  <c r="BD719"/>
  <c r="BC719"/>
  <c r="BB719"/>
  <c r="BA719"/>
  <c r="AV719"/>
  <c r="AU719"/>
  <c r="AS719"/>
  <c r="AR719"/>
  <c r="AP719"/>
  <c r="AN719"/>
  <c r="AM719"/>
  <c r="AL719"/>
  <c r="AK719"/>
  <c r="AD719"/>
  <c r="BE718"/>
  <c r="BD718"/>
  <c r="BC718"/>
  <c r="BB718"/>
  <c r="BA718"/>
  <c r="AU718"/>
  <c r="AS718"/>
  <c r="AR718"/>
  <c r="AN718"/>
  <c r="AM718"/>
  <c r="AL718"/>
  <c r="AD718"/>
  <c r="BE717"/>
  <c r="BD717"/>
  <c r="BC717"/>
  <c r="BB717"/>
  <c r="BA717"/>
  <c r="AV717"/>
  <c r="AU717"/>
  <c r="AS717"/>
  <c r="AR717"/>
  <c r="AP717"/>
  <c r="AN717"/>
  <c r="AM717"/>
  <c r="AL717"/>
  <c r="AK717"/>
  <c r="AD717"/>
  <c r="BE716"/>
  <c r="BD716"/>
  <c r="BC716"/>
  <c r="BB716"/>
  <c r="BA716"/>
  <c r="AV716"/>
  <c r="AU716"/>
  <c r="AS716"/>
  <c r="AR716"/>
  <c r="AP716"/>
  <c r="AN716"/>
  <c r="AM716"/>
  <c r="AL716"/>
  <c r="AK716"/>
  <c r="AD716"/>
  <c r="BE715"/>
  <c r="BD715"/>
  <c r="BC715"/>
  <c r="BB715"/>
  <c r="BA715"/>
  <c r="AV715"/>
  <c r="AU715"/>
  <c r="AS715"/>
  <c r="AP715"/>
  <c r="AN715"/>
  <c r="AM715"/>
  <c r="AK715"/>
  <c r="AD715"/>
  <c r="BE714"/>
  <c r="BD714"/>
  <c r="BC714"/>
  <c r="BB714"/>
  <c r="BA714"/>
  <c r="AV714"/>
  <c r="AU714"/>
  <c r="AS714"/>
  <c r="AR714"/>
  <c r="AP714"/>
  <c r="AN714"/>
  <c r="AM714"/>
  <c r="AL714"/>
  <c r="AK714"/>
  <c r="AD714"/>
  <c r="BE713"/>
  <c r="BD713"/>
  <c r="BC713"/>
  <c r="BB713"/>
  <c r="BA713"/>
  <c r="AV713"/>
  <c r="AU713"/>
  <c r="AS713"/>
  <c r="AR713"/>
  <c r="AP713"/>
  <c r="AN713"/>
  <c r="AM713"/>
  <c r="AL713"/>
  <c r="AK713"/>
  <c r="AD713"/>
  <c r="BE712"/>
  <c r="BD712"/>
  <c r="BC712"/>
  <c r="BB712"/>
  <c r="BA712"/>
  <c r="AV712"/>
  <c r="AU712"/>
  <c r="AS712"/>
  <c r="AR712"/>
  <c r="AP712"/>
  <c r="AN712"/>
  <c r="AM712"/>
  <c r="AL712"/>
  <c r="AK712"/>
  <c r="AD712"/>
  <c r="BE711"/>
  <c r="BD711"/>
  <c r="BC711"/>
  <c r="BB711"/>
  <c r="BA711"/>
  <c r="AV711"/>
  <c r="AU711"/>
  <c r="AS711"/>
  <c r="AP711"/>
  <c r="AN711"/>
  <c r="AM711"/>
  <c r="AK711"/>
  <c r="AD711"/>
  <c r="BE710"/>
  <c r="BD710"/>
  <c r="BC710"/>
  <c r="BB710"/>
  <c r="BA710"/>
  <c r="AU710"/>
  <c r="AS710"/>
  <c r="AR710"/>
  <c r="AN710"/>
  <c r="AM710"/>
  <c r="AL710"/>
  <c r="AD710"/>
  <c r="BE709"/>
  <c r="BD709"/>
  <c r="BC709"/>
  <c r="BB709"/>
  <c r="BA709"/>
  <c r="AV709"/>
  <c r="AU709"/>
  <c r="AS709"/>
  <c r="AR709"/>
  <c r="AP709"/>
  <c r="AN709"/>
  <c r="AM709"/>
  <c r="AL709"/>
  <c r="AK709"/>
  <c r="AD709"/>
  <c r="BE708"/>
  <c r="BD708"/>
  <c r="BC708"/>
  <c r="BB708"/>
  <c r="BA708"/>
  <c r="AV708"/>
  <c r="AU708"/>
  <c r="AS708"/>
  <c r="AR708"/>
  <c r="AP708"/>
  <c r="AN708"/>
  <c r="AM708"/>
  <c r="AL708"/>
  <c r="AK708"/>
  <c r="AD708"/>
  <c r="BE707"/>
  <c r="BD707"/>
  <c r="BC707"/>
  <c r="BB707"/>
  <c r="BA707"/>
  <c r="AV707"/>
  <c r="AU707"/>
  <c r="AS707"/>
  <c r="AP707"/>
  <c r="AN707"/>
  <c r="AM707"/>
  <c r="AK707"/>
  <c r="AD707"/>
  <c r="BE706"/>
  <c r="BD706"/>
  <c r="BC706"/>
  <c r="BB706"/>
  <c r="BA706"/>
  <c r="AU706"/>
  <c r="AS706"/>
  <c r="AR706"/>
  <c r="AN706"/>
  <c r="AM706"/>
  <c r="AL706"/>
  <c r="AD706"/>
  <c r="BE705"/>
  <c r="BD705"/>
  <c r="BC705"/>
  <c r="BB705"/>
  <c r="BA705"/>
  <c r="AV705"/>
  <c r="AU705"/>
  <c r="AS705"/>
  <c r="AR705"/>
  <c r="AP705"/>
  <c r="AN705"/>
  <c r="AM705"/>
  <c r="AL705"/>
  <c r="AK705"/>
  <c r="AD705"/>
  <c r="BE704"/>
  <c r="BD704"/>
  <c r="BC704"/>
  <c r="BB704"/>
  <c r="BA704"/>
  <c r="AV704"/>
  <c r="AU704"/>
  <c r="AS704"/>
  <c r="AR704"/>
  <c r="AP704"/>
  <c r="AN704"/>
  <c r="AM704"/>
  <c r="AL704"/>
  <c r="AK704"/>
  <c r="AD704"/>
  <c r="BE703"/>
  <c r="BD703"/>
  <c r="BC703"/>
  <c r="BB703"/>
  <c r="BA703"/>
  <c r="AV703"/>
  <c r="AU703"/>
  <c r="AS703"/>
  <c r="AR703"/>
  <c r="AP703"/>
  <c r="AN703"/>
  <c r="AM703"/>
  <c r="AL703"/>
  <c r="AK703"/>
  <c r="AD703"/>
  <c r="BE702"/>
  <c r="BD702"/>
  <c r="BC702"/>
  <c r="BB702"/>
  <c r="BA702"/>
  <c r="AU702"/>
  <c r="AS702"/>
  <c r="AR702"/>
  <c r="AN702"/>
  <c r="AM702"/>
  <c r="AL702"/>
  <c r="AD702"/>
  <c r="BE701"/>
  <c r="BD701"/>
  <c r="BC701"/>
  <c r="BB701"/>
  <c r="BA701"/>
  <c r="AV701"/>
  <c r="AU701"/>
  <c r="AS701"/>
  <c r="AR701"/>
  <c r="AP701"/>
  <c r="AN701"/>
  <c r="AM701"/>
  <c r="AL701"/>
  <c r="AK701"/>
  <c r="AD701"/>
  <c r="BE700"/>
  <c r="BD700"/>
  <c r="BC700"/>
  <c r="BB700"/>
  <c r="BA700"/>
  <c r="AV700"/>
  <c r="AU700"/>
  <c r="AS700"/>
  <c r="AR700"/>
  <c r="AP700"/>
  <c r="AN700"/>
  <c r="AM700"/>
  <c r="AL700"/>
  <c r="AK700"/>
  <c r="AD700"/>
  <c r="BE699"/>
  <c r="BD699"/>
  <c r="BC699"/>
  <c r="BB699"/>
  <c r="BA699"/>
  <c r="AV699"/>
  <c r="AU699"/>
  <c r="AS699"/>
  <c r="AP699"/>
  <c r="AN699"/>
  <c r="AM699"/>
  <c r="AK699"/>
  <c r="AD699"/>
  <c r="BE698"/>
  <c r="BD698"/>
  <c r="BC698"/>
  <c r="BB698"/>
  <c r="BA698"/>
  <c r="AV698"/>
  <c r="AU698"/>
  <c r="AS698"/>
  <c r="AR698"/>
  <c r="AP698"/>
  <c r="AN698"/>
  <c r="AM698"/>
  <c r="AL698"/>
  <c r="AK698"/>
  <c r="AD698"/>
  <c r="BE697"/>
  <c r="BD697"/>
  <c r="BC697"/>
  <c r="BB697"/>
  <c r="BA697"/>
  <c r="AV697"/>
  <c r="AU697"/>
  <c r="AS697"/>
  <c r="AR697"/>
  <c r="AP697"/>
  <c r="AN697"/>
  <c r="AM697"/>
  <c r="AL697"/>
  <c r="AK697"/>
  <c r="AD697"/>
  <c r="BE696"/>
  <c r="BD696"/>
  <c r="BC696"/>
  <c r="BB696"/>
  <c r="BA696"/>
  <c r="AV696"/>
  <c r="AU696"/>
  <c r="AS696"/>
  <c r="AR696"/>
  <c r="AP696"/>
  <c r="AN696"/>
  <c r="AM696"/>
  <c r="AL696"/>
  <c r="AK696"/>
  <c r="AD696"/>
  <c r="BE695"/>
  <c r="BD695"/>
  <c r="BC695"/>
  <c r="BB695"/>
  <c r="BA695"/>
  <c r="AV695"/>
  <c r="AU695"/>
  <c r="AS695"/>
  <c r="AP695"/>
  <c r="AN695"/>
  <c r="AM695"/>
  <c r="AK695"/>
  <c r="AD695"/>
  <c r="BE694"/>
  <c r="BD694"/>
  <c r="BC694"/>
  <c r="BB694"/>
  <c r="BA694"/>
  <c r="AU694"/>
  <c r="AS694"/>
  <c r="AR694"/>
  <c r="AN694"/>
  <c r="AM694"/>
  <c r="AL694"/>
  <c r="AD694"/>
  <c r="BE693"/>
  <c r="BD693"/>
  <c r="BC693"/>
  <c r="BB693"/>
  <c r="BA693"/>
  <c r="AV693"/>
  <c r="AU693"/>
  <c r="AS693"/>
  <c r="AR693"/>
  <c r="AP693"/>
  <c r="AN693"/>
  <c r="AM693"/>
  <c r="AL693"/>
  <c r="AK693"/>
  <c r="AD693"/>
  <c r="BE692"/>
  <c r="BD692"/>
  <c r="BC692"/>
  <c r="BB692"/>
  <c r="BA692"/>
  <c r="AV692"/>
  <c r="AU692"/>
  <c r="AS692"/>
  <c r="AR692"/>
  <c r="AP692"/>
  <c r="AN692"/>
  <c r="AM692"/>
  <c r="AL692"/>
  <c r="AK692"/>
  <c r="AD692"/>
  <c r="BE691"/>
  <c r="BD691"/>
  <c r="BC691"/>
  <c r="BB691"/>
  <c r="BA691"/>
  <c r="AV691"/>
  <c r="AU691"/>
  <c r="AS691"/>
  <c r="AP691"/>
  <c r="AN691"/>
  <c r="AM691"/>
  <c r="AK691"/>
  <c r="AD691"/>
  <c r="BE690"/>
  <c r="BD690"/>
  <c r="BC690"/>
  <c r="BB690"/>
  <c r="BA690"/>
  <c r="AU690"/>
  <c r="AS690"/>
  <c r="AR690"/>
  <c r="AN690"/>
  <c r="AM690"/>
  <c r="AL690"/>
  <c r="AD690"/>
  <c r="BE689"/>
  <c r="BD689"/>
  <c r="BC689"/>
  <c r="BB689"/>
  <c r="BA689"/>
  <c r="AV689"/>
  <c r="AU689"/>
  <c r="AS689"/>
  <c r="AR689"/>
  <c r="AP689"/>
  <c r="AN689"/>
  <c r="AM689"/>
  <c r="AL689"/>
  <c r="AK689"/>
  <c r="AD689"/>
  <c r="BE688"/>
  <c r="BD688"/>
  <c r="BC688"/>
  <c r="BB688"/>
  <c r="BA688"/>
  <c r="AV688"/>
  <c r="AU688"/>
  <c r="AS688"/>
  <c r="AR688"/>
  <c r="AP688"/>
  <c r="AN688"/>
  <c r="AM688"/>
  <c r="AL688"/>
  <c r="AK688"/>
  <c r="AD688"/>
  <c r="BE687"/>
  <c r="BD687"/>
  <c r="BC687"/>
  <c r="BB687"/>
  <c r="BA687"/>
  <c r="AV687"/>
  <c r="AU687"/>
  <c r="AS687"/>
  <c r="AR687"/>
  <c r="AP687"/>
  <c r="AN687"/>
  <c r="AM687"/>
  <c r="AL687"/>
  <c r="AK687"/>
  <c r="AD687"/>
  <c r="BE686"/>
  <c r="BD686"/>
  <c r="BC686"/>
  <c r="BB686"/>
  <c r="BA686"/>
  <c r="AU686"/>
  <c r="AS686"/>
  <c r="AR686"/>
  <c r="AN686"/>
  <c r="AM686"/>
  <c r="AL686"/>
  <c r="AD686"/>
  <c r="BE685"/>
  <c r="BD685"/>
  <c r="BC685"/>
  <c r="BB685"/>
  <c r="BA685"/>
  <c r="AV685"/>
  <c r="AU685"/>
  <c r="AS685"/>
  <c r="AR685"/>
  <c r="AP685"/>
  <c r="AN685"/>
  <c r="AM685"/>
  <c r="AL685"/>
  <c r="AK685"/>
  <c r="AD685"/>
  <c r="BE684"/>
  <c r="BD684"/>
  <c r="BC684"/>
  <c r="BB684"/>
  <c r="BA684"/>
  <c r="AV684"/>
  <c r="AU684"/>
  <c r="AS684"/>
  <c r="AR684"/>
  <c r="AP684"/>
  <c r="AN684"/>
  <c r="AM684"/>
  <c r="AL684"/>
  <c r="AK684"/>
  <c r="AD684"/>
  <c r="BE683"/>
  <c r="BD683"/>
  <c r="BC683"/>
  <c r="BB683"/>
  <c r="BA683"/>
  <c r="AV683"/>
  <c r="AU683"/>
  <c r="AS683"/>
  <c r="AP683"/>
  <c r="AN683"/>
  <c r="AM683"/>
  <c r="AK683"/>
  <c r="AD683"/>
  <c r="BE682"/>
  <c r="BD682"/>
  <c r="BC682"/>
  <c r="BB682"/>
  <c r="BA682"/>
  <c r="AV682"/>
  <c r="AU682"/>
  <c r="AS682"/>
  <c r="AR682"/>
  <c r="AP682"/>
  <c r="AN682"/>
  <c r="AM682"/>
  <c r="AL682"/>
  <c r="AK682"/>
  <c r="AD682"/>
  <c r="BE681"/>
  <c r="BD681"/>
  <c r="BC681"/>
  <c r="BB681"/>
  <c r="BA681"/>
  <c r="AV681"/>
  <c r="AU681"/>
  <c r="AS681"/>
  <c r="AR681"/>
  <c r="AP681"/>
  <c r="AN681"/>
  <c r="AM681"/>
  <c r="AL681"/>
  <c r="AK681"/>
  <c r="AD681"/>
  <c r="BE680"/>
  <c r="BD680"/>
  <c r="BC680"/>
  <c r="BB680"/>
  <c r="BA680"/>
  <c r="AV680"/>
  <c r="AU680"/>
  <c r="AS680"/>
  <c r="AR680"/>
  <c r="AP680"/>
  <c r="AN680"/>
  <c r="AM680"/>
  <c r="AL680"/>
  <c r="AK680"/>
  <c r="AD680"/>
  <c r="BE679"/>
  <c r="BD679"/>
  <c r="BC679"/>
  <c r="BB679"/>
  <c r="BA679"/>
  <c r="AV679"/>
  <c r="AU679"/>
  <c r="AS679"/>
  <c r="AP679"/>
  <c r="AN679"/>
  <c r="AM679"/>
  <c r="AK679"/>
  <c r="AD679"/>
  <c r="BE678"/>
  <c r="BD678"/>
  <c r="BC678"/>
  <c r="BB678"/>
  <c r="BA678"/>
  <c r="AU678"/>
  <c r="AS678"/>
  <c r="AR678"/>
  <c r="AN678"/>
  <c r="AM678"/>
  <c r="AL678"/>
  <c r="AD678"/>
  <c r="BE677"/>
  <c r="BD677"/>
  <c r="BC677"/>
  <c r="BB677"/>
  <c r="BA677"/>
  <c r="AV677"/>
  <c r="AU677"/>
  <c r="AS677"/>
  <c r="AR677"/>
  <c r="AP677"/>
  <c r="AN677"/>
  <c r="AM677"/>
  <c r="AL677"/>
  <c r="AK677"/>
  <c r="AD677"/>
  <c r="BE676"/>
  <c r="BD676"/>
  <c r="BC676"/>
  <c r="BB676"/>
  <c r="BA676"/>
  <c r="AV676"/>
  <c r="AU676"/>
  <c r="AS676"/>
  <c r="AR676"/>
  <c r="AP676"/>
  <c r="AN676"/>
  <c r="AM676"/>
  <c r="AL676"/>
  <c r="AK676"/>
  <c r="AD676"/>
  <c r="BE675"/>
  <c r="BD675"/>
  <c r="BC675"/>
  <c r="BB675"/>
  <c r="BA675"/>
  <c r="AV675"/>
  <c r="AU675"/>
  <c r="AS675"/>
  <c r="AP675"/>
  <c r="AN675"/>
  <c r="AM675"/>
  <c r="AK675"/>
  <c r="AD675"/>
  <c r="BE674"/>
  <c r="BD674"/>
  <c r="BC674"/>
  <c r="BB674"/>
  <c r="BA674"/>
  <c r="AU674"/>
  <c r="AS674"/>
  <c r="AR674"/>
  <c r="AN674"/>
  <c r="AM674"/>
  <c r="AL674"/>
  <c r="AD674"/>
  <c r="BE673"/>
  <c r="BD673"/>
  <c r="BC673"/>
  <c r="BB673"/>
  <c r="BA673"/>
  <c r="AV673"/>
  <c r="AU673"/>
  <c r="AS673"/>
  <c r="AR673"/>
  <c r="AP673"/>
  <c r="AN673"/>
  <c r="AM673"/>
  <c r="AL673"/>
  <c r="AK673"/>
  <c r="AD673"/>
  <c r="BE672"/>
  <c r="BD672"/>
  <c r="BC672"/>
  <c r="BB672"/>
  <c r="BA672"/>
  <c r="AV672"/>
  <c r="AU672"/>
  <c r="AS672"/>
  <c r="AR672"/>
  <c r="AP672"/>
  <c r="AN672"/>
  <c r="AM672"/>
  <c r="AL672"/>
  <c r="AK672"/>
  <c r="AD672"/>
  <c r="BE671"/>
  <c r="BD671"/>
  <c r="BC671"/>
  <c r="BB671"/>
  <c r="BA671"/>
  <c r="AV671"/>
  <c r="AU671"/>
  <c r="AS671"/>
  <c r="AR671"/>
  <c r="AP671"/>
  <c r="AN671"/>
  <c r="AM671"/>
  <c r="AL671"/>
  <c r="AK671"/>
  <c r="AD671"/>
  <c r="BE670"/>
  <c r="BD670"/>
  <c r="BC670"/>
  <c r="BB670"/>
  <c r="BA670"/>
  <c r="AU670"/>
  <c r="AS670"/>
  <c r="AR670"/>
  <c r="AN670"/>
  <c r="AM670"/>
  <c r="AL670"/>
  <c r="AD670"/>
  <c r="BE669"/>
  <c r="BD669"/>
  <c r="BC669"/>
  <c r="BB669"/>
  <c r="BA669"/>
  <c r="AV669"/>
  <c r="AU669"/>
  <c r="AS669"/>
  <c r="AR669"/>
  <c r="AP669"/>
  <c r="AN669"/>
  <c r="AM669"/>
  <c r="AL669"/>
  <c r="AK669"/>
  <c r="AD669"/>
  <c r="BE668"/>
  <c r="BD668"/>
  <c r="BC668"/>
  <c r="BB668"/>
  <c r="BA668"/>
  <c r="AV668"/>
  <c r="AU668"/>
  <c r="AS668"/>
  <c r="AR668"/>
  <c r="AP668"/>
  <c r="AN668"/>
  <c r="AM668"/>
  <c r="AL668"/>
  <c r="AK668"/>
  <c r="AD668"/>
  <c r="BE667"/>
  <c r="BD667"/>
  <c r="BC667"/>
  <c r="BB667"/>
  <c r="BA667"/>
  <c r="AV667"/>
  <c r="AU667"/>
  <c r="AS667"/>
  <c r="AP667"/>
  <c r="AN667"/>
  <c r="AM667"/>
  <c r="AK667"/>
  <c r="AD667"/>
  <c r="BE666"/>
  <c r="BD666"/>
  <c r="BC666"/>
  <c r="BB666"/>
  <c r="BA666"/>
  <c r="AV666"/>
  <c r="AU666"/>
  <c r="AS666"/>
  <c r="AR666"/>
  <c r="AP666"/>
  <c r="AN666"/>
  <c r="AM666"/>
  <c r="AL666"/>
  <c r="AK666"/>
  <c r="AD666"/>
  <c r="BE665"/>
  <c r="BD665"/>
  <c r="BC665"/>
  <c r="BB665"/>
  <c r="BA665"/>
  <c r="AV665"/>
  <c r="AU665"/>
  <c r="AS665"/>
  <c r="AR665"/>
  <c r="AP665"/>
  <c r="AN665"/>
  <c r="AM665"/>
  <c r="AL665"/>
  <c r="AK665"/>
  <c r="AD665"/>
  <c r="BE664"/>
  <c r="BD664"/>
  <c r="BC664"/>
  <c r="BB664"/>
  <c r="BA664"/>
  <c r="AV664"/>
  <c r="AU664"/>
  <c r="AS664"/>
  <c r="AR664"/>
  <c r="AP664"/>
  <c r="AN664"/>
  <c r="AM664"/>
  <c r="AL664"/>
  <c r="AK664"/>
  <c r="AD664"/>
  <c r="BE663"/>
  <c r="BD663"/>
  <c r="BC663"/>
  <c r="BB663"/>
  <c r="BA663"/>
  <c r="AV663"/>
  <c r="AU663"/>
  <c r="AS663"/>
  <c r="AP663"/>
  <c r="AN663"/>
  <c r="AM663"/>
  <c r="AK663"/>
  <c r="AD663"/>
  <c r="BE662"/>
  <c r="BD662"/>
  <c r="BC662"/>
  <c r="BB662"/>
  <c r="BA662"/>
  <c r="AU662"/>
  <c r="AS662"/>
  <c r="AR662"/>
  <c r="AN662"/>
  <c r="AM662"/>
  <c r="AL662"/>
  <c r="AD662"/>
  <c r="BE661"/>
  <c r="BD661"/>
  <c r="BC661"/>
  <c r="BB661"/>
  <c r="BA661"/>
  <c r="AV661"/>
  <c r="AU661"/>
  <c r="AS661"/>
  <c r="AR661"/>
  <c r="AP661"/>
  <c r="AN661"/>
  <c r="AM661"/>
  <c r="AL661"/>
  <c r="AK661"/>
  <c r="AD661"/>
  <c r="BE660"/>
  <c r="BD660"/>
  <c r="BC660"/>
  <c r="BB660"/>
  <c r="BA660"/>
  <c r="AV660"/>
  <c r="AU660"/>
  <c r="AS660"/>
  <c r="AR660"/>
  <c r="AP660"/>
  <c r="AN660"/>
  <c r="AM660"/>
  <c r="AL660"/>
  <c r="AK660"/>
  <c r="AD660"/>
  <c r="BE659"/>
  <c r="BD659"/>
  <c r="BC659"/>
  <c r="BB659"/>
  <c r="BA659"/>
  <c r="AV659"/>
  <c r="AU659"/>
  <c r="AS659"/>
  <c r="AP659"/>
  <c r="AN659"/>
  <c r="AM659"/>
  <c r="AK659"/>
  <c r="AD659"/>
  <c r="BE658"/>
  <c r="BD658"/>
  <c r="BC658"/>
  <c r="BB658"/>
  <c r="BA658"/>
  <c r="AU658"/>
  <c r="AS658"/>
  <c r="AR658"/>
  <c r="AN658"/>
  <c r="AM658"/>
  <c r="AL658"/>
  <c r="AD658"/>
  <c r="BE657"/>
  <c r="BD657"/>
  <c r="BC657"/>
  <c r="BB657"/>
  <c r="BA657"/>
  <c r="AV657"/>
  <c r="AU657"/>
  <c r="AS657"/>
  <c r="AR657"/>
  <c r="AP657"/>
  <c r="AN657"/>
  <c r="AM657"/>
  <c r="AL657"/>
  <c r="AK657"/>
  <c r="AD657"/>
  <c r="BE656"/>
  <c r="BD656"/>
  <c r="BC656"/>
  <c r="BB656"/>
  <c r="BA656"/>
  <c r="AV656"/>
  <c r="AU656"/>
  <c r="AS656"/>
  <c r="AR656"/>
  <c r="AP656"/>
  <c r="AN656"/>
  <c r="AM656"/>
  <c r="AL656"/>
  <c r="AK656"/>
  <c r="AD656"/>
  <c r="BE655"/>
  <c r="BD655"/>
  <c r="BC655"/>
  <c r="BB655"/>
  <c r="BA655"/>
  <c r="AV655"/>
  <c r="AU655"/>
  <c r="AS655"/>
  <c r="AR655"/>
  <c r="AP655"/>
  <c r="AN655"/>
  <c r="AM655"/>
  <c r="AL655"/>
  <c r="AK655"/>
  <c r="AD655"/>
  <c r="BE654"/>
  <c r="BD654"/>
  <c r="BC654"/>
  <c r="BB654"/>
  <c r="BA654"/>
  <c r="AU654"/>
  <c r="AS654"/>
  <c r="AR654"/>
  <c r="AN654"/>
  <c r="AM654"/>
  <c r="AL654"/>
  <c r="AD654"/>
  <c r="BE653"/>
  <c r="BD653"/>
  <c r="BC653"/>
  <c r="BB653"/>
  <c r="BA653"/>
  <c r="AV653"/>
  <c r="AU653"/>
  <c r="AS653"/>
  <c r="AR653"/>
  <c r="AP653"/>
  <c r="AN653"/>
  <c r="AM653"/>
  <c r="AL653"/>
  <c r="AK653"/>
  <c r="AD653"/>
  <c r="BE652"/>
  <c r="BD652"/>
  <c r="BC652"/>
  <c r="BB652"/>
  <c r="BA652"/>
  <c r="AV652"/>
  <c r="AU652"/>
  <c r="AS652"/>
  <c r="AR652"/>
  <c r="AP652"/>
  <c r="AN652"/>
  <c r="AM652"/>
  <c r="AL652"/>
  <c r="AK652"/>
  <c r="AD652"/>
  <c r="BE651"/>
  <c r="BD651"/>
  <c r="BC651"/>
  <c r="BB651"/>
  <c r="BA651"/>
  <c r="AV651"/>
  <c r="AU651"/>
  <c r="AS651"/>
  <c r="AP651"/>
  <c r="AN651"/>
  <c r="AM651"/>
  <c r="AK651"/>
  <c r="AD651"/>
  <c r="BE650"/>
  <c r="BD650"/>
  <c r="BC650"/>
  <c r="BB650"/>
  <c r="BA650"/>
  <c r="AV650"/>
  <c r="AU650"/>
  <c r="AS650"/>
  <c r="AR650"/>
  <c r="AP650"/>
  <c r="AN650"/>
  <c r="AM650"/>
  <c r="AL650"/>
  <c r="AK650"/>
  <c r="AD650"/>
  <c r="BE649"/>
  <c r="BD649"/>
  <c r="BC649"/>
  <c r="BB649"/>
  <c r="BA649"/>
  <c r="AV649"/>
  <c r="AU649"/>
  <c r="AS649"/>
  <c r="AR649"/>
  <c r="AP649"/>
  <c r="AN649"/>
  <c r="AM649"/>
  <c r="AL649"/>
  <c r="AK649"/>
  <c r="AD649"/>
  <c r="BE648"/>
  <c r="BD648"/>
  <c r="BC648"/>
  <c r="BB648"/>
  <c r="BA648"/>
  <c r="AV648"/>
  <c r="AU648"/>
  <c r="AS648"/>
  <c r="AR648"/>
  <c r="AP648"/>
  <c r="AN648"/>
  <c r="AM648"/>
  <c r="AL648"/>
  <c r="AK648"/>
  <c r="AD648"/>
  <c r="BE647"/>
  <c r="BD647"/>
  <c r="BC647"/>
  <c r="BB647"/>
  <c r="BA647"/>
  <c r="AV647"/>
  <c r="AU647"/>
  <c r="AS647"/>
  <c r="AP647"/>
  <c r="AN647"/>
  <c r="AM647"/>
  <c r="AK647"/>
  <c r="AD647"/>
  <c r="BE646"/>
  <c r="BD646"/>
  <c r="BC646"/>
  <c r="BB646"/>
  <c r="BA646"/>
  <c r="AU646"/>
  <c r="AS646"/>
  <c r="AR646"/>
  <c r="AN646"/>
  <c r="AM646"/>
  <c r="AL646"/>
  <c r="AD646"/>
  <c r="BE645"/>
  <c r="BD645"/>
  <c r="BC645"/>
  <c r="BB645"/>
  <c r="BA645"/>
  <c r="AV645"/>
  <c r="AU645"/>
  <c r="AS645"/>
  <c r="AR645"/>
  <c r="AP645"/>
  <c r="AN645"/>
  <c r="AM645"/>
  <c r="AL645"/>
  <c r="AK645"/>
  <c r="AD645"/>
  <c r="BE644"/>
  <c r="BD644"/>
  <c r="BC644"/>
  <c r="BB644"/>
  <c r="BA644"/>
  <c r="AV644"/>
  <c r="AU644"/>
  <c r="AS644"/>
  <c r="AR644"/>
  <c r="AP644"/>
  <c r="AN644"/>
  <c r="AM644"/>
  <c r="AL644"/>
  <c r="AK644"/>
  <c r="AD644"/>
  <c r="BE643"/>
  <c r="BD643"/>
  <c r="BC643"/>
  <c r="BB643"/>
  <c r="BA643"/>
  <c r="AV643"/>
  <c r="AU643"/>
  <c r="AS643"/>
  <c r="AP643"/>
  <c r="AN643"/>
  <c r="AM643"/>
  <c r="AK643"/>
  <c r="AD643"/>
  <c r="BE642"/>
  <c r="BD642"/>
  <c r="BC642"/>
  <c r="BB642"/>
  <c r="BA642"/>
  <c r="AU642"/>
  <c r="AS642"/>
  <c r="AR642"/>
  <c r="AN642"/>
  <c r="AM642"/>
  <c r="AL642"/>
  <c r="AD642"/>
  <c r="BE641"/>
  <c r="BD641"/>
  <c r="BC641"/>
  <c r="BB641"/>
  <c r="BA641"/>
  <c r="AV641"/>
  <c r="AU641"/>
  <c r="AS641"/>
  <c r="AR641"/>
  <c r="AP641"/>
  <c r="AN641"/>
  <c r="AM641"/>
  <c r="AL641"/>
  <c r="AK641"/>
  <c r="AD641"/>
  <c r="BE640"/>
  <c r="BD640"/>
  <c r="BC640"/>
  <c r="BB640"/>
  <c r="BA640"/>
  <c r="AV640"/>
  <c r="AU640"/>
  <c r="AS640"/>
  <c r="AR640"/>
  <c r="AP640"/>
  <c r="AN640"/>
  <c r="AM640"/>
  <c r="AL640"/>
  <c r="AK640"/>
  <c r="AD640"/>
  <c r="BE639"/>
  <c r="BD639"/>
  <c r="BC639"/>
  <c r="BB639"/>
  <c r="BA639"/>
  <c r="AV639"/>
  <c r="AU639"/>
  <c r="AS639"/>
  <c r="AR639"/>
  <c r="AP639"/>
  <c r="AN639"/>
  <c r="AM639"/>
  <c r="AL639"/>
  <c r="AK639"/>
  <c r="AD639"/>
  <c r="BE638"/>
  <c r="BD638"/>
  <c r="BC638"/>
  <c r="BB638"/>
  <c r="BA638"/>
  <c r="AU638"/>
  <c r="AS638"/>
  <c r="AR638"/>
  <c r="AN638"/>
  <c r="AM638"/>
  <c r="AL638"/>
  <c r="AD638"/>
  <c r="BE637"/>
  <c r="BD637"/>
  <c r="BC637"/>
  <c r="BB637"/>
  <c r="BA637"/>
  <c r="AV637"/>
  <c r="AU637"/>
  <c r="AS637"/>
  <c r="AR637"/>
  <c r="AP637"/>
  <c r="AN637"/>
  <c r="AM637"/>
  <c r="AL637"/>
  <c r="AK637"/>
  <c r="AD637"/>
  <c r="BE636"/>
  <c r="BD636"/>
  <c r="BC636"/>
  <c r="BB636"/>
  <c r="BA636"/>
  <c r="AV636"/>
  <c r="AU636"/>
  <c r="AS636"/>
  <c r="AR636"/>
  <c r="AP636"/>
  <c r="AN636"/>
  <c r="AM636"/>
  <c r="AL636"/>
  <c r="AK636"/>
  <c r="AD636"/>
  <c r="BE635"/>
  <c r="BD635"/>
  <c r="BC635"/>
  <c r="BB635"/>
  <c r="BA635"/>
  <c r="AV635"/>
  <c r="AU635"/>
  <c r="AS635"/>
  <c r="AP635"/>
  <c r="AN635"/>
  <c r="AM635"/>
  <c r="AK635"/>
  <c r="AD635"/>
  <c r="BE634"/>
  <c r="BD634"/>
  <c r="BC634"/>
  <c r="BB634"/>
  <c r="BA634"/>
  <c r="AV634"/>
  <c r="AU634"/>
  <c r="AS634"/>
  <c r="AR634"/>
  <c r="AP634"/>
  <c r="AN634"/>
  <c r="AM634"/>
  <c r="AL634"/>
  <c r="AK634"/>
  <c r="AD634"/>
  <c r="BE633"/>
  <c r="BD633"/>
  <c r="BC633"/>
  <c r="BB633"/>
  <c r="BA633"/>
  <c r="AV633"/>
  <c r="AU633"/>
  <c r="AS633"/>
  <c r="AR633"/>
  <c r="AP633"/>
  <c r="AN633"/>
  <c r="AM633"/>
  <c r="AL633"/>
  <c r="AK633"/>
  <c r="AD633"/>
  <c r="BE632"/>
  <c r="BD632"/>
  <c r="BC632"/>
  <c r="BB632"/>
  <c r="BA632"/>
  <c r="AV632"/>
  <c r="AU632"/>
  <c r="AS632"/>
  <c r="AR632"/>
  <c r="AP632"/>
  <c r="AN632"/>
  <c r="AM632"/>
  <c r="AL632"/>
  <c r="AK632"/>
  <c r="AD632"/>
  <c r="BE631"/>
  <c r="BD631"/>
  <c r="BC631"/>
  <c r="BB631"/>
  <c r="BA631"/>
  <c r="AV631"/>
  <c r="AU631"/>
  <c r="AS631"/>
  <c r="AP631"/>
  <c r="AN631"/>
  <c r="AM631"/>
  <c r="AK631"/>
  <c r="AD631"/>
  <c r="BE630"/>
  <c r="BD630"/>
  <c r="BC630"/>
  <c r="BB630"/>
  <c r="BA630"/>
  <c r="AU630"/>
  <c r="AS630"/>
  <c r="AR630"/>
  <c r="AN630"/>
  <c r="AM630"/>
  <c r="AL630"/>
  <c r="AD630"/>
  <c r="BE629"/>
  <c r="BD629"/>
  <c r="BC629"/>
  <c r="BB629"/>
  <c r="BA629"/>
  <c r="AV629"/>
  <c r="AU629"/>
  <c r="AS629"/>
  <c r="AR629"/>
  <c r="AP629"/>
  <c r="AN629"/>
  <c r="AM629"/>
  <c r="AL629"/>
  <c r="AK629"/>
  <c r="AD629"/>
  <c r="BE628"/>
  <c r="BD628"/>
  <c r="BC628"/>
  <c r="BB628"/>
  <c r="BA628"/>
  <c r="AV628"/>
  <c r="AU628"/>
  <c r="AS628"/>
  <c r="AR628"/>
  <c r="AP628"/>
  <c r="AN628"/>
  <c r="AM628"/>
  <c r="AL628"/>
  <c r="AK628"/>
  <c r="AD628"/>
  <c r="BE627"/>
  <c r="BD627"/>
  <c r="BC627"/>
  <c r="BB627"/>
  <c r="BA627"/>
  <c r="AV627"/>
  <c r="AU627"/>
  <c r="AS627"/>
  <c r="AP627"/>
  <c r="AN627"/>
  <c r="AM627"/>
  <c r="AK627"/>
  <c r="AD627"/>
  <c r="BE626"/>
  <c r="BD626"/>
  <c r="BC626"/>
  <c r="BB626"/>
  <c r="BA626"/>
  <c r="AU626"/>
  <c r="AS626"/>
  <c r="AR626"/>
  <c r="AN626"/>
  <c r="AM626"/>
  <c r="AL626"/>
  <c r="AD626"/>
  <c r="BE625"/>
  <c r="BD625"/>
  <c r="BC625"/>
  <c r="BB625"/>
  <c r="BA625"/>
  <c r="AV625"/>
  <c r="AU625"/>
  <c r="AS625"/>
  <c r="AR625"/>
  <c r="AP625"/>
  <c r="AN625"/>
  <c r="AM625"/>
  <c r="AL625"/>
  <c r="AK625"/>
  <c r="AD625"/>
  <c r="BE624"/>
  <c r="BD624"/>
  <c r="BC624"/>
  <c r="BB624"/>
  <c r="BA624"/>
  <c r="AV624"/>
  <c r="AU624"/>
  <c r="AS624"/>
  <c r="AR624"/>
  <c r="AP624"/>
  <c r="AN624"/>
  <c r="AM624"/>
  <c r="AL624"/>
  <c r="AK624"/>
  <c r="AD624"/>
  <c r="BE623"/>
  <c r="BD623"/>
  <c r="BC623"/>
  <c r="BB623"/>
  <c r="BA623"/>
  <c r="AV623"/>
  <c r="AU623"/>
  <c r="AS623"/>
  <c r="AR623"/>
  <c r="AP623"/>
  <c r="AN623"/>
  <c r="AM623"/>
  <c r="AL623"/>
  <c r="AK623"/>
  <c r="AD623"/>
  <c r="BE622"/>
  <c r="BD622"/>
  <c r="BC622"/>
  <c r="BB622"/>
  <c r="BA622"/>
  <c r="AU622"/>
  <c r="AS622"/>
  <c r="AR622"/>
  <c r="AN622"/>
  <c r="AM622"/>
  <c r="AL622"/>
  <c r="AD622"/>
  <c r="BE621"/>
  <c r="BD621"/>
  <c r="BC621"/>
  <c r="BB621"/>
  <c r="BA621"/>
  <c r="AV621"/>
  <c r="AU621"/>
  <c r="AS621"/>
  <c r="AR621"/>
  <c r="AP621"/>
  <c r="AN621"/>
  <c r="AM621"/>
  <c r="AL621"/>
  <c r="AK621"/>
  <c r="AD621"/>
  <c r="BE620"/>
  <c r="BD620"/>
  <c r="BC620"/>
  <c r="BB620"/>
  <c r="BA620"/>
  <c r="AV620"/>
  <c r="AU620"/>
  <c r="AS620"/>
  <c r="AR620"/>
  <c r="AP620"/>
  <c r="AN620"/>
  <c r="AM620"/>
  <c r="AL620"/>
  <c r="AK620"/>
  <c r="AD620"/>
  <c r="BE619"/>
  <c r="BD619"/>
  <c r="BC619"/>
  <c r="BB619"/>
  <c r="BA619"/>
  <c r="AV619"/>
  <c r="AU619"/>
  <c r="AS619"/>
  <c r="AP619"/>
  <c r="AN619"/>
  <c r="AM619"/>
  <c r="AK619"/>
  <c r="AD619"/>
  <c r="BE618"/>
  <c r="BD618"/>
  <c r="BC618"/>
  <c r="BB618"/>
  <c r="BA618"/>
  <c r="AV618"/>
  <c r="AU618"/>
  <c r="AS618"/>
  <c r="AR618"/>
  <c r="AP618"/>
  <c r="AN618"/>
  <c r="AM618"/>
  <c r="AL618"/>
  <c r="AK618"/>
  <c r="AD618"/>
  <c r="BE617"/>
  <c r="BD617"/>
  <c r="BC617"/>
  <c r="BB617"/>
  <c r="BA617"/>
  <c r="AV617"/>
  <c r="AU617"/>
  <c r="AS617"/>
  <c r="AR617"/>
  <c r="AP617"/>
  <c r="AN617"/>
  <c r="AM617"/>
  <c r="AL617"/>
  <c r="AK617"/>
  <c r="AD617"/>
  <c r="BE616"/>
  <c r="BD616"/>
  <c r="BC616"/>
  <c r="BB616"/>
  <c r="BA616"/>
  <c r="AV616"/>
  <c r="AU616"/>
  <c r="AS616"/>
  <c r="AR616"/>
  <c r="AP616"/>
  <c r="AN616"/>
  <c r="AM616"/>
  <c r="AL616"/>
  <c r="AK616"/>
  <c r="AD616"/>
  <c r="BE615"/>
  <c r="BD615"/>
  <c r="BC615"/>
  <c r="BB615"/>
  <c r="BA615"/>
  <c r="AV615"/>
  <c r="AU615"/>
  <c r="AS615"/>
  <c r="AP615"/>
  <c r="AN615"/>
  <c r="AM615"/>
  <c r="AK615"/>
  <c r="AD615"/>
  <c r="BE614"/>
  <c r="BD614"/>
  <c r="BC614"/>
  <c r="BB614"/>
  <c r="BA614"/>
  <c r="AU614"/>
  <c r="AS614"/>
  <c r="AR614"/>
  <c r="AN614"/>
  <c r="AM614"/>
  <c r="AL614"/>
  <c r="AD614"/>
  <c r="BE613"/>
  <c r="BD613"/>
  <c r="BC613"/>
  <c r="BB613"/>
  <c r="BA613"/>
  <c r="AV613"/>
  <c r="AU613"/>
  <c r="AS613"/>
  <c r="AR613"/>
  <c r="AP613"/>
  <c r="AN613"/>
  <c r="AM613"/>
  <c r="AL613"/>
  <c r="AK613"/>
  <c r="AD613"/>
  <c r="BE612"/>
  <c r="BD612"/>
  <c r="BC612"/>
  <c r="BB612"/>
  <c r="BA612"/>
  <c r="AV612"/>
  <c r="AU612"/>
  <c r="AS612"/>
  <c r="AR612"/>
  <c r="AP612"/>
  <c r="AN612"/>
  <c r="AM612"/>
  <c r="AL612"/>
  <c r="AK612"/>
  <c r="AD612"/>
  <c r="BE611"/>
  <c r="BD611"/>
  <c r="BC611"/>
  <c r="BB611"/>
  <c r="BA611"/>
  <c r="AV611"/>
  <c r="AU611"/>
  <c r="AS611"/>
  <c r="AP611"/>
  <c r="AN611"/>
  <c r="AM611"/>
  <c r="AK611"/>
  <c r="AD611"/>
  <c r="BE610"/>
  <c r="BD610"/>
  <c r="BC610"/>
  <c r="BB610"/>
  <c r="BA610"/>
  <c r="AU610"/>
  <c r="AS610"/>
  <c r="AR610"/>
  <c r="AN610"/>
  <c r="AM610"/>
  <c r="AL610"/>
  <c r="AD610"/>
  <c r="BE609"/>
  <c r="BD609"/>
  <c r="BC609"/>
  <c r="BB609"/>
  <c r="BA609"/>
  <c r="AV609"/>
  <c r="AU609"/>
  <c r="AS609"/>
  <c r="AR609"/>
  <c r="AP609"/>
  <c r="AN609"/>
  <c r="AM609"/>
  <c r="AL609"/>
  <c r="AK609"/>
  <c r="AD609"/>
  <c r="BE608"/>
  <c r="BD608"/>
  <c r="BC608"/>
  <c r="BB608"/>
  <c r="BA608"/>
  <c r="AV608"/>
  <c r="AU608"/>
  <c r="AS608"/>
  <c r="AR608"/>
  <c r="AP608"/>
  <c r="AN608"/>
  <c r="AM608"/>
  <c r="AL608"/>
  <c r="AK608"/>
  <c r="AD608"/>
  <c r="BE607"/>
  <c r="BD607"/>
  <c r="BC607"/>
  <c r="BB607"/>
  <c r="BA607"/>
  <c r="AV607"/>
  <c r="AU607"/>
  <c r="AS607"/>
  <c r="AR607"/>
  <c r="AP607"/>
  <c r="AN607"/>
  <c r="AM607"/>
  <c r="AL607"/>
  <c r="AK607"/>
  <c r="AD607"/>
  <c r="BE606"/>
  <c r="BD606"/>
  <c r="BC606"/>
  <c r="BB606"/>
  <c r="BA606"/>
  <c r="AU606"/>
  <c r="AS606"/>
  <c r="AR606"/>
  <c r="AN606"/>
  <c r="AM606"/>
  <c r="AL606"/>
  <c r="AD606"/>
  <c r="BE605"/>
  <c r="BD605"/>
  <c r="BC605"/>
  <c r="BB605"/>
  <c r="BA605"/>
  <c r="AV605"/>
  <c r="AU605"/>
  <c r="AS605"/>
  <c r="AR605"/>
  <c r="AP605"/>
  <c r="AN605"/>
  <c r="AM605"/>
  <c r="AL605"/>
  <c r="AK605"/>
  <c r="AD605"/>
  <c r="BE604"/>
  <c r="BD604"/>
  <c r="BC604"/>
  <c r="BB604"/>
  <c r="BA604"/>
  <c r="AV604"/>
  <c r="AU604"/>
  <c r="AS604"/>
  <c r="AR604"/>
  <c r="AP604"/>
  <c r="AN604"/>
  <c r="AM604"/>
  <c r="AL604"/>
  <c r="AK604"/>
  <c r="AD604"/>
  <c r="BE603"/>
  <c r="BD603"/>
  <c r="BC603"/>
  <c r="BB603"/>
  <c r="BA603"/>
  <c r="AV603"/>
  <c r="AU603"/>
  <c r="AS603"/>
  <c r="AP603"/>
  <c r="AN603"/>
  <c r="AM603"/>
  <c r="AK603"/>
  <c r="AD603"/>
  <c r="BE602"/>
  <c r="BD602"/>
  <c r="BC602"/>
  <c r="BB602"/>
  <c r="BA602"/>
  <c r="AV602"/>
  <c r="AU602"/>
  <c r="AS602"/>
  <c r="AR602"/>
  <c r="AP602"/>
  <c r="AN602"/>
  <c r="AM602"/>
  <c r="AL602"/>
  <c r="AK602"/>
  <c r="AD602"/>
  <c r="BE601"/>
  <c r="BD601"/>
  <c r="BC601"/>
  <c r="BB601"/>
  <c r="BA601"/>
  <c r="AV601"/>
  <c r="AU601"/>
  <c r="AS601"/>
  <c r="AR601"/>
  <c r="AP601"/>
  <c r="AN601"/>
  <c r="AM601"/>
  <c r="AL601"/>
  <c r="AK601"/>
  <c r="AD601"/>
  <c r="BE600"/>
  <c r="BD600"/>
  <c r="BC600"/>
  <c r="BB600"/>
  <c r="BA600"/>
  <c r="AV600"/>
  <c r="AU600"/>
  <c r="AS600"/>
  <c r="AR600"/>
  <c r="AP600"/>
  <c r="AN600"/>
  <c r="AM600"/>
  <c r="AL600"/>
  <c r="AK600"/>
  <c r="AD600"/>
  <c r="BE599"/>
  <c r="BD599"/>
  <c r="BC599"/>
  <c r="BB599"/>
  <c r="BA599"/>
  <c r="AV599"/>
  <c r="AU599"/>
  <c r="AS599"/>
  <c r="AP599"/>
  <c r="AN599"/>
  <c r="AM599"/>
  <c r="AK599"/>
  <c r="AD599"/>
  <c r="BE598"/>
  <c r="BD598"/>
  <c r="BC598"/>
  <c r="BB598"/>
  <c r="BA598"/>
  <c r="AU598"/>
  <c r="AS598"/>
  <c r="AR598"/>
  <c r="AN598"/>
  <c r="AM598"/>
  <c r="AL598"/>
  <c r="AD598"/>
  <c r="BE597"/>
  <c r="BD597"/>
  <c r="BC597"/>
  <c r="BB597"/>
  <c r="BA597"/>
  <c r="AV597"/>
  <c r="AU597"/>
  <c r="AS597"/>
  <c r="AR597"/>
  <c r="AP597"/>
  <c r="AN597"/>
  <c r="AM597"/>
  <c r="AL597"/>
  <c r="AK597"/>
  <c r="AD597"/>
  <c r="BE596"/>
  <c r="BD596"/>
  <c r="BC596"/>
  <c r="BB596"/>
  <c r="BA596"/>
  <c r="AV596"/>
  <c r="AU596"/>
  <c r="AS596"/>
  <c r="AR596"/>
  <c r="AP596"/>
  <c r="AN596"/>
  <c r="AM596"/>
  <c r="AL596"/>
  <c r="AK596"/>
  <c r="AD596"/>
  <c r="BE595"/>
  <c r="BD595"/>
  <c r="BC595"/>
  <c r="BB595"/>
  <c r="BA595"/>
  <c r="AV595"/>
  <c r="AU595"/>
  <c r="AS595"/>
  <c r="AP595"/>
  <c r="AN595"/>
  <c r="AM595"/>
  <c r="AK595"/>
  <c r="AD595"/>
  <c r="BE594"/>
  <c r="BD594"/>
  <c r="BC594"/>
  <c r="BB594"/>
  <c r="BA594"/>
  <c r="AU594"/>
  <c r="AS594"/>
  <c r="AR594"/>
  <c r="AN594"/>
  <c r="AM594"/>
  <c r="AL594"/>
  <c r="AD594"/>
  <c r="BE593"/>
  <c r="BD593"/>
  <c r="BC593"/>
  <c r="BB593"/>
  <c r="BA593"/>
  <c r="AV593"/>
  <c r="AU593"/>
  <c r="AS593"/>
  <c r="AR593"/>
  <c r="AP593"/>
  <c r="AN593"/>
  <c r="AM593"/>
  <c r="AL593"/>
  <c r="AK593"/>
  <c r="AD593"/>
  <c r="BE592"/>
  <c r="BD592"/>
  <c r="BC592"/>
  <c r="BB592"/>
  <c r="BA592"/>
  <c r="AV592"/>
  <c r="AU592"/>
  <c r="AS592"/>
  <c r="AR592"/>
  <c r="AP592"/>
  <c r="AN592"/>
  <c r="AM592"/>
  <c r="AL592"/>
  <c r="AK592"/>
  <c r="AD592"/>
  <c r="BE591"/>
  <c r="BD591"/>
  <c r="BC591"/>
  <c r="BB591"/>
  <c r="BA591"/>
  <c r="AV591"/>
  <c r="AU591"/>
  <c r="AS591"/>
  <c r="AR591"/>
  <c r="AP591"/>
  <c r="AN591"/>
  <c r="AM591"/>
  <c r="AL591"/>
  <c r="AK591"/>
  <c r="AD591"/>
  <c r="BE590"/>
  <c r="BD590"/>
  <c r="BC590"/>
  <c r="BB590"/>
  <c r="BA590"/>
  <c r="AU590"/>
  <c r="AS590"/>
  <c r="AR590"/>
  <c r="AN590"/>
  <c r="AM590"/>
  <c r="AL590"/>
  <c r="AD590"/>
  <c r="BE589"/>
  <c r="BD589"/>
  <c r="BC589"/>
  <c r="BB589"/>
  <c r="BA589"/>
  <c r="AV589"/>
  <c r="AU589"/>
  <c r="AS589"/>
  <c r="AR589"/>
  <c r="AP589"/>
  <c r="AN589"/>
  <c r="AM589"/>
  <c r="AL589"/>
  <c r="AK589"/>
  <c r="AD589"/>
  <c r="BE588"/>
  <c r="BD588"/>
  <c r="BC588"/>
  <c r="BB588"/>
  <c r="BA588"/>
  <c r="AV588"/>
  <c r="AU588"/>
  <c r="AS588"/>
  <c r="AR588"/>
  <c r="AP588"/>
  <c r="AN588"/>
  <c r="AM588"/>
  <c r="AL588"/>
  <c r="AK588"/>
  <c r="AD588"/>
  <c r="BE587"/>
  <c r="BD587"/>
  <c r="BC587"/>
  <c r="BB587"/>
  <c r="BA587"/>
  <c r="AV587"/>
  <c r="AU587"/>
  <c r="AS587"/>
  <c r="AP587"/>
  <c r="AN587"/>
  <c r="AM587"/>
  <c r="AK587"/>
  <c r="AD587"/>
  <c r="BE586"/>
  <c r="BD586"/>
  <c r="BC586"/>
  <c r="BB586"/>
  <c r="BA586"/>
  <c r="AV586"/>
  <c r="AU586"/>
  <c r="AS586"/>
  <c r="AR586"/>
  <c r="AP586"/>
  <c r="AN586"/>
  <c r="AM586"/>
  <c r="AL586"/>
  <c r="AK586"/>
  <c r="AD586"/>
  <c r="BE585"/>
  <c r="BD585"/>
  <c r="BC585"/>
  <c r="BB585"/>
  <c r="BA585"/>
  <c r="AV585"/>
  <c r="AU585"/>
  <c r="AS585"/>
  <c r="AR585"/>
  <c r="AP585"/>
  <c r="AN585"/>
  <c r="AM585"/>
  <c r="AL585"/>
  <c r="AK585"/>
  <c r="AD585"/>
  <c r="BE584"/>
  <c r="BD584"/>
  <c r="BC584"/>
  <c r="BB584"/>
  <c r="BA584"/>
  <c r="AV584"/>
  <c r="AU584"/>
  <c r="AS584"/>
  <c r="AR584"/>
  <c r="AP584"/>
  <c r="AN584"/>
  <c r="AM584"/>
  <c r="AL584"/>
  <c r="AK584"/>
  <c r="AD584"/>
  <c r="BE583"/>
  <c r="BD583"/>
  <c r="BC583"/>
  <c r="BB583"/>
  <c r="BA583"/>
  <c r="AV583"/>
  <c r="AU583"/>
  <c r="AS583"/>
  <c r="AP583"/>
  <c r="AN583"/>
  <c r="AM583"/>
  <c r="AK583"/>
  <c r="AD583"/>
  <c r="BE582"/>
  <c r="BD582"/>
  <c r="BC582"/>
  <c r="BB582"/>
  <c r="BA582"/>
  <c r="AU582"/>
  <c r="AS582"/>
  <c r="AR582"/>
  <c r="AN582"/>
  <c r="AM582"/>
  <c r="AL582"/>
  <c r="AD582"/>
  <c r="BE581"/>
  <c r="BD581"/>
  <c r="BC581"/>
  <c r="BB581"/>
  <c r="BA581"/>
  <c r="AV581"/>
  <c r="AU581"/>
  <c r="AS581"/>
  <c r="AR581"/>
  <c r="AP581"/>
  <c r="AN581"/>
  <c r="AM581"/>
  <c r="AL581"/>
  <c r="AK581"/>
  <c r="AD581"/>
  <c r="BE580"/>
  <c r="BD580"/>
  <c r="BC580"/>
  <c r="BB580"/>
  <c r="BA580"/>
  <c r="AV580"/>
  <c r="AU580"/>
  <c r="AS580"/>
  <c r="AR580"/>
  <c r="AP580"/>
  <c r="AN580"/>
  <c r="AM580"/>
  <c r="AL580"/>
  <c r="AK580"/>
  <c r="AD580"/>
  <c r="BE579"/>
  <c r="BD579"/>
  <c r="BC579"/>
  <c r="BB579"/>
  <c r="BA579"/>
  <c r="AV579"/>
  <c r="AU579"/>
  <c r="AS579"/>
  <c r="AP579"/>
  <c r="AN579"/>
  <c r="AM579"/>
  <c r="AK579"/>
  <c r="AD579"/>
  <c r="BE578"/>
  <c r="BD578"/>
  <c r="BC578"/>
  <c r="BB578"/>
  <c r="BA578"/>
  <c r="AU578"/>
  <c r="AS578"/>
  <c r="AR578"/>
  <c r="AN578"/>
  <c r="AM578"/>
  <c r="AL578"/>
  <c r="AD578"/>
  <c r="BE577"/>
  <c r="BD577"/>
  <c r="BC577"/>
  <c r="BB577"/>
  <c r="BA577"/>
  <c r="AV577"/>
  <c r="AU577"/>
  <c r="AS577"/>
  <c r="AR577"/>
  <c r="AP577"/>
  <c r="AN577"/>
  <c r="AM577"/>
  <c r="AL577"/>
  <c r="AK577"/>
  <c r="AD577"/>
  <c r="BE576"/>
  <c r="BD576"/>
  <c r="BC576"/>
  <c r="BB576"/>
  <c r="BA576"/>
  <c r="AV576"/>
  <c r="AU576"/>
  <c r="AS576"/>
  <c r="AR576"/>
  <c r="AP576"/>
  <c r="AN576"/>
  <c r="AM576"/>
  <c r="AL576"/>
  <c r="AK576"/>
  <c r="AD576"/>
  <c r="BE575"/>
  <c r="BD575"/>
  <c r="BC575"/>
  <c r="BB575"/>
  <c r="BA575"/>
  <c r="AV575"/>
  <c r="AU575"/>
  <c r="AS575"/>
  <c r="AR575"/>
  <c r="AP575"/>
  <c r="AN575"/>
  <c r="AM575"/>
  <c r="AL575"/>
  <c r="AK575"/>
  <c r="AD575"/>
  <c r="BE574"/>
  <c r="BD574"/>
  <c r="BC574"/>
  <c r="BB574"/>
  <c r="BA574"/>
  <c r="AU574"/>
  <c r="AS574"/>
  <c r="AR574"/>
  <c r="AN574"/>
  <c r="AM574"/>
  <c r="AL574"/>
  <c r="AD574"/>
  <c r="BE573"/>
  <c r="BD573"/>
  <c r="BC573"/>
  <c r="BB573"/>
  <c r="BA573"/>
  <c r="AV573"/>
  <c r="AU573"/>
  <c r="AS573"/>
  <c r="AR573"/>
  <c r="AP573"/>
  <c r="AN573"/>
  <c r="AM573"/>
  <c r="AL573"/>
  <c r="AK573"/>
  <c r="AD573"/>
  <c r="BE572"/>
  <c r="BD572"/>
  <c r="BC572"/>
  <c r="BB572"/>
  <c r="BA572"/>
  <c r="AV572"/>
  <c r="AU572"/>
  <c r="AS572"/>
  <c r="AR572"/>
  <c r="AP572"/>
  <c r="AN572"/>
  <c r="AM572"/>
  <c r="AL572"/>
  <c r="AK572"/>
  <c r="AD572"/>
  <c r="BE571"/>
  <c r="BD571"/>
  <c r="BC571"/>
  <c r="BB571"/>
  <c r="BA571"/>
  <c r="AV571"/>
  <c r="AU571"/>
  <c r="AS571"/>
  <c r="AP571"/>
  <c r="AN571"/>
  <c r="AM571"/>
  <c r="AK571"/>
  <c r="AD571"/>
  <c r="BE570"/>
  <c r="BD570"/>
  <c r="BC570"/>
  <c r="BB570"/>
  <c r="BA570"/>
  <c r="AV570"/>
  <c r="AU570"/>
  <c r="AS570"/>
  <c r="AR570"/>
  <c r="AP570"/>
  <c r="AN570"/>
  <c r="AM570"/>
  <c r="AL570"/>
  <c r="AK570"/>
  <c r="AD570"/>
  <c r="BE569"/>
  <c r="BD569"/>
  <c r="BC569"/>
  <c r="BB569"/>
  <c r="BA569"/>
  <c r="AV569"/>
  <c r="AU569"/>
  <c r="AS569"/>
  <c r="AR569"/>
  <c r="AP569"/>
  <c r="AN569"/>
  <c r="AM569"/>
  <c r="AL569"/>
  <c r="AK569"/>
  <c r="AD569"/>
  <c r="BE568"/>
  <c r="BD568"/>
  <c r="BC568"/>
  <c r="BB568"/>
  <c r="BA568"/>
  <c r="AV568"/>
  <c r="AU568"/>
  <c r="AS568"/>
  <c r="AR568"/>
  <c r="AP568"/>
  <c r="AN568"/>
  <c r="AM568"/>
  <c r="AL568"/>
  <c r="AK568"/>
  <c r="AD568"/>
  <c r="BE567"/>
  <c r="BD567"/>
  <c r="BC567"/>
  <c r="BB567"/>
  <c r="BA567"/>
  <c r="AV567"/>
  <c r="AU567"/>
  <c r="AS567"/>
  <c r="AP567"/>
  <c r="AN567"/>
  <c r="AM567"/>
  <c r="AK567"/>
  <c r="AD567"/>
  <c r="BE566"/>
  <c r="BD566"/>
  <c r="BC566"/>
  <c r="BB566"/>
  <c r="BA566"/>
  <c r="AU566"/>
  <c r="AS566"/>
  <c r="AR566"/>
  <c r="AN566"/>
  <c r="AM566"/>
  <c r="AL566"/>
  <c r="AD566"/>
  <c r="BE565"/>
  <c r="BD565"/>
  <c r="BC565"/>
  <c r="BB565"/>
  <c r="BA565"/>
  <c r="AV565"/>
  <c r="AU565"/>
  <c r="AS565"/>
  <c r="AR565"/>
  <c r="AP565"/>
  <c r="AN565"/>
  <c r="AM565"/>
  <c r="AL565"/>
  <c r="AK565"/>
  <c r="AD565"/>
  <c r="BE564"/>
  <c r="BD564"/>
  <c r="BC564"/>
  <c r="BB564"/>
  <c r="BA564"/>
  <c r="AV564"/>
  <c r="AU564"/>
  <c r="AS564"/>
  <c r="AR564"/>
  <c r="AP564"/>
  <c r="AN564"/>
  <c r="AM564"/>
  <c r="AL564"/>
  <c r="AK564"/>
  <c r="AD564"/>
  <c r="BE563"/>
  <c r="BD563"/>
  <c r="BC563"/>
  <c r="BB563"/>
  <c r="BA563"/>
  <c r="AV563"/>
  <c r="AU563"/>
  <c r="AS563"/>
  <c r="AP563"/>
  <c r="AN563"/>
  <c r="AM563"/>
  <c r="AK563"/>
  <c r="AD563"/>
  <c r="BE562"/>
  <c r="BD562"/>
  <c r="BC562"/>
  <c r="BB562"/>
  <c r="BA562"/>
  <c r="AU562"/>
  <c r="AS562"/>
  <c r="AR562"/>
  <c r="AN562"/>
  <c r="AM562"/>
  <c r="AL562"/>
  <c r="AD562"/>
  <c r="BE561"/>
  <c r="BD561"/>
  <c r="BC561"/>
  <c r="BB561"/>
  <c r="BA561"/>
  <c r="AV561"/>
  <c r="AU561"/>
  <c r="AS561"/>
  <c r="AR561"/>
  <c r="AP561"/>
  <c r="AN561"/>
  <c r="AM561"/>
  <c r="AL561"/>
  <c r="AK561"/>
  <c r="AD561"/>
  <c r="BE560"/>
  <c r="BD560"/>
  <c r="BC560"/>
  <c r="BB560"/>
  <c r="BA560"/>
  <c r="AV560"/>
  <c r="AU560"/>
  <c r="AS560"/>
  <c r="AR560"/>
  <c r="AP560"/>
  <c r="AN560"/>
  <c r="AM560"/>
  <c r="AL560"/>
  <c r="AK560"/>
  <c r="AD560"/>
  <c r="BE559"/>
  <c r="BD559"/>
  <c r="BC559"/>
  <c r="BB559"/>
  <c r="BA559"/>
  <c r="AV559"/>
  <c r="AU559"/>
  <c r="AS559"/>
  <c r="AR559"/>
  <c r="AP559"/>
  <c r="AN559"/>
  <c r="AM559"/>
  <c r="AL559"/>
  <c r="AK559"/>
  <c r="AD559"/>
  <c r="BE558"/>
  <c r="BD558"/>
  <c r="BC558"/>
  <c r="BB558"/>
  <c r="BA558"/>
  <c r="AU558"/>
  <c r="AS558"/>
  <c r="AR558"/>
  <c r="AN558"/>
  <c r="AM558"/>
  <c r="AL558"/>
  <c r="AD558"/>
  <c r="BE557"/>
  <c r="BD557"/>
  <c r="BC557"/>
  <c r="BB557"/>
  <c r="BA557"/>
  <c r="AV557"/>
  <c r="AU557"/>
  <c r="AS557"/>
  <c r="AR557"/>
  <c r="AP557"/>
  <c r="AN557"/>
  <c r="AM557"/>
  <c r="AL557"/>
  <c r="AK557"/>
  <c r="AD557"/>
  <c r="BE556"/>
  <c r="BD556"/>
  <c r="BC556"/>
  <c r="BB556"/>
  <c r="BA556"/>
  <c r="AV556"/>
  <c r="AU556"/>
  <c r="AS556"/>
  <c r="AR556"/>
  <c r="AP556"/>
  <c r="AN556"/>
  <c r="AM556"/>
  <c r="AL556"/>
  <c r="AK556"/>
  <c r="AD556"/>
  <c r="BE555"/>
  <c r="BD555"/>
  <c r="BC555"/>
  <c r="BB555"/>
  <c r="BA555"/>
  <c r="AV555"/>
  <c r="AU555"/>
  <c r="AS555"/>
  <c r="AP555"/>
  <c r="AN555"/>
  <c r="AM555"/>
  <c r="AK555"/>
  <c r="AD555"/>
  <c r="BE554"/>
  <c r="BD554"/>
  <c r="BC554"/>
  <c r="BB554"/>
  <c r="BA554"/>
  <c r="AV554"/>
  <c r="AU554"/>
  <c r="AS554"/>
  <c r="AR554"/>
  <c r="AP554"/>
  <c r="AN554"/>
  <c r="AM554"/>
  <c r="AL554"/>
  <c r="AK554"/>
  <c r="AD554"/>
  <c r="BE553"/>
  <c r="BD553"/>
  <c r="BC553"/>
  <c r="BB553"/>
  <c r="BA553"/>
  <c r="AV553"/>
  <c r="AU553"/>
  <c r="AS553"/>
  <c r="AR553"/>
  <c r="AP553"/>
  <c r="AN553"/>
  <c r="AM553"/>
  <c r="AL553"/>
  <c r="AK553"/>
  <c r="AD553"/>
  <c r="BE552"/>
  <c r="BD552"/>
  <c r="BC552"/>
  <c r="BB552"/>
  <c r="BA552"/>
  <c r="AV552"/>
  <c r="AU552"/>
  <c r="AS552"/>
  <c r="AR552"/>
  <c r="AP552"/>
  <c r="AN552"/>
  <c r="AM552"/>
  <c r="AL552"/>
  <c r="AK552"/>
  <c r="AD552"/>
  <c r="BE551"/>
  <c r="BD551"/>
  <c r="BC551"/>
  <c r="BB551"/>
  <c r="BA551"/>
  <c r="AV551"/>
  <c r="AU551"/>
  <c r="AS551"/>
  <c r="AP551"/>
  <c r="AN551"/>
  <c r="AM551"/>
  <c r="AK551"/>
  <c r="AD551"/>
  <c r="BE550"/>
  <c r="BD550"/>
  <c r="BC550"/>
  <c r="BB550"/>
  <c r="BA550"/>
  <c r="AU550"/>
  <c r="AS550"/>
  <c r="AR550"/>
  <c r="AN550"/>
  <c r="AM550"/>
  <c r="AL550"/>
  <c r="AD550"/>
  <c r="BE549"/>
  <c r="BD549"/>
  <c r="BC549"/>
  <c r="BB549"/>
  <c r="BA549"/>
  <c r="AV549"/>
  <c r="AU549"/>
  <c r="AS549"/>
  <c r="AR549"/>
  <c r="AP549"/>
  <c r="AN549"/>
  <c r="AM549"/>
  <c r="AL549"/>
  <c r="AK549"/>
  <c r="AD549"/>
  <c r="BE548"/>
  <c r="BD548"/>
  <c r="BC548"/>
  <c r="BB548"/>
  <c r="BA548"/>
  <c r="AV548"/>
  <c r="AU548"/>
  <c r="AS548"/>
  <c r="AR548"/>
  <c r="AP548"/>
  <c r="AN548"/>
  <c r="AM548"/>
  <c r="AL548"/>
  <c r="AK548"/>
  <c r="AD548"/>
  <c r="BE547"/>
  <c r="BD547"/>
  <c r="BC547"/>
  <c r="BB547"/>
  <c r="BA547"/>
  <c r="AV547"/>
  <c r="AU547"/>
  <c r="AS547"/>
  <c r="AP547"/>
  <c r="AN547"/>
  <c r="AM547"/>
  <c r="AK547"/>
  <c r="AD547"/>
  <c r="BE546"/>
  <c r="BD546"/>
  <c r="BC546"/>
  <c r="BB546"/>
  <c r="BA546"/>
  <c r="AU546"/>
  <c r="AS546"/>
  <c r="AR546"/>
  <c r="AN546"/>
  <c r="AM546"/>
  <c r="AL546"/>
  <c r="AD546"/>
  <c r="BE545"/>
  <c r="BD545"/>
  <c r="BC545"/>
  <c r="BB545"/>
  <c r="BA545"/>
  <c r="AV545"/>
  <c r="AU545"/>
  <c r="AS545"/>
  <c r="AR545"/>
  <c r="AP545"/>
  <c r="AN545"/>
  <c r="AM545"/>
  <c r="AL545"/>
  <c r="AK545"/>
  <c r="AD545"/>
  <c r="BE544"/>
  <c r="BD544"/>
  <c r="BC544"/>
  <c r="BB544"/>
  <c r="BA544"/>
  <c r="AV544"/>
  <c r="AU544"/>
  <c r="AS544"/>
  <c r="AR544"/>
  <c r="AP544"/>
  <c r="AN544"/>
  <c r="AM544"/>
  <c r="AL544"/>
  <c r="AK544"/>
  <c r="AD544"/>
  <c r="BE543"/>
  <c r="BD543"/>
  <c r="BC543"/>
  <c r="BB543"/>
  <c r="BA543"/>
  <c r="AV543"/>
  <c r="AU543"/>
  <c r="AS543"/>
  <c r="AR543"/>
  <c r="AP543"/>
  <c r="AN543"/>
  <c r="AM543"/>
  <c r="AL543"/>
  <c r="AK543"/>
  <c r="AD543"/>
  <c r="BE542"/>
  <c r="BD542"/>
  <c r="BC542"/>
  <c r="BB542"/>
  <c r="BA542"/>
  <c r="AU542"/>
  <c r="AS542"/>
  <c r="AR542"/>
  <c r="AN542"/>
  <c r="AM542"/>
  <c r="AL542"/>
  <c r="AD542"/>
  <c r="BE541"/>
  <c r="BD541"/>
  <c r="BC541"/>
  <c r="BB541"/>
  <c r="BA541"/>
  <c r="AV541"/>
  <c r="AU541"/>
  <c r="AS541"/>
  <c r="AR541"/>
  <c r="AP541"/>
  <c r="AN541"/>
  <c r="AM541"/>
  <c r="AL541"/>
  <c r="AK541"/>
  <c r="AD541"/>
  <c r="BE540"/>
  <c r="BD540"/>
  <c r="BC540"/>
  <c r="BB540"/>
  <c r="BA540"/>
  <c r="AV540"/>
  <c r="AU540"/>
  <c r="AS540"/>
  <c r="AR540"/>
  <c r="AP540"/>
  <c r="AN540"/>
  <c r="AM540"/>
  <c r="AL540"/>
  <c r="AK540"/>
  <c r="AD540"/>
  <c r="BE539"/>
  <c r="BD539"/>
  <c r="BC539"/>
  <c r="BB539"/>
  <c r="BA539"/>
  <c r="AV539"/>
  <c r="AU539"/>
  <c r="AS539"/>
  <c r="AP539"/>
  <c r="AN539"/>
  <c r="AM539"/>
  <c r="AK539"/>
  <c r="AD539"/>
  <c r="BE538"/>
  <c r="BD538"/>
  <c r="BC538"/>
  <c r="BB538"/>
  <c r="BA538"/>
  <c r="AV538"/>
  <c r="AU538"/>
  <c r="AS538"/>
  <c r="AR538"/>
  <c r="AP538"/>
  <c r="AN538"/>
  <c r="AM538"/>
  <c r="AL538"/>
  <c r="AK538"/>
  <c r="AD538"/>
  <c r="BE537"/>
  <c r="BD537"/>
  <c r="BC537"/>
  <c r="BB537"/>
  <c r="BA537"/>
  <c r="AV537"/>
  <c r="AU537"/>
  <c r="AS537"/>
  <c r="AR537"/>
  <c r="AP537"/>
  <c r="AN537"/>
  <c r="AM537"/>
  <c r="AL537"/>
  <c r="AK537"/>
  <c r="AD537"/>
  <c r="BE536"/>
  <c r="BD536"/>
  <c r="BC536"/>
  <c r="BB536"/>
  <c r="BA536"/>
  <c r="AV536"/>
  <c r="AU536"/>
  <c r="AS536"/>
  <c r="AR536"/>
  <c r="AP536"/>
  <c r="AN536"/>
  <c r="AM536"/>
  <c r="AL536"/>
  <c r="AK536"/>
  <c r="AD536"/>
  <c r="BE535"/>
  <c r="BD535"/>
  <c r="BC535"/>
  <c r="BB535"/>
  <c r="BA535"/>
  <c r="AV535"/>
  <c r="AU535"/>
  <c r="AS535"/>
  <c r="AP535"/>
  <c r="AN535"/>
  <c r="AM535"/>
  <c r="AK535"/>
  <c r="AD535"/>
  <c r="BE534"/>
  <c r="BD534"/>
  <c r="BC534"/>
  <c r="BB534"/>
  <c r="BA534"/>
  <c r="AU534"/>
  <c r="AS534"/>
  <c r="AR534"/>
  <c r="AN534"/>
  <c r="AM534"/>
  <c r="AL534"/>
  <c r="AD534"/>
  <c r="BE533"/>
  <c r="BD533"/>
  <c r="BC533"/>
  <c r="BB533"/>
  <c r="BA533"/>
  <c r="AV533"/>
  <c r="AU533"/>
  <c r="AS533"/>
  <c r="AR533"/>
  <c r="AP533"/>
  <c r="AN533"/>
  <c r="AM533"/>
  <c r="AL533"/>
  <c r="AK533"/>
  <c r="AD533"/>
  <c r="BE532"/>
  <c r="BD532"/>
  <c r="BC532"/>
  <c r="BB532"/>
  <c r="BA532"/>
  <c r="AV532"/>
  <c r="AU532"/>
  <c r="AS532"/>
  <c r="AR532"/>
  <c r="AP532"/>
  <c r="AN532"/>
  <c r="AM532"/>
  <c r="AL532"/>
  <c r="AK532"/>
  <c r="AD532"/>
  <c r="BE531"/>
  <c r="BD531"/>
  <c r="BC531"/>
  <c r="BB531"/>
  <c r="BA531"/>
  <c r="AV531"/>
  <c r="AU531"/>
  <c r="AS531"/>
  <c r="AP531"/>
  <c r="AN531"/>
  <c r="AM531"/>
  <c r="AK531"/>
  <c r="AD531"/>
  <c r="BE530"/>
  <c r="BD530"/>
  <c r="BC530"/>
  <c r="BB530"/>
  <c r="BA530"/>
  <c r="AU530"/>
  <c r="AS530"/>
  <c r="AR530"/>
  <c r="AN530"/>
  <c r="AM530"/>
  <c r="AL530"/>
  <c r="AD530"/>
  <c r="BE529"/>
  <c r="BD529"/>
  <c r="BC529"/>
  <c r="BB529"/>
  <c r="BA529"/>
  <c r="AV529"/>
  <c r="AU529"/>
  <c r="AS529"/>
  <c r="AR529"/>
  <c r="AP529"/>
  <c r="AN529"/>
  <c r="AM529"/>
  <c r="AL529"/>
  <c r="AK529"/>
  <c r="AD529"/>
  <c r="BE528"/>
  <c r="BD528"/>
  <c r="BC528"/>
  <c r="BB528"/>
  <c r="BA528"/>
  <c r="AV528"/>
  <c r="AU528"/>
  <c r="AS528"/>
  <c r="AR528"/>
  <c r="AP528"/>
  <c r="AN528"/>
  <c r="AM528"/>
  <c r="AL528"/>
  <c r="AK528"/>
  <c r="AD528"/>
  <c r="BE527"/>
  <c r="BD527"/>
  <c r="BC527"/>
  <c r="BB527"/>
  <c r="BA527"/>
  <c r="AV527"/>
  <c r="AU527"/>
  <c r="AS527"/>
  <c r="AR527"/>
  <c r="AP527"/>
  <c r="AN527"/>
  <c r="AM527"/>
  <c r="AL527"/>
  <c r="AK527"/>
  <c r="AD527"/>
  <c r="BE526"/>
  <c r="BD526"/>
  <c r="BC526"/>
  <c r="BB526"/>
  <c r="BA526"/>
  <c r="AU526"/>
  <c r="AS526"/>
  <c r="AR526"/>
  <c r="AN526"/>
  <c r="AM526"/>
  <c r="AL526"/>
  <c r="AD526"/>
  <c r="BE525"/>
  <c r="BD525"/>
  <c r="BC525"/>
  <c r="BB525"/>
  <c r="BA525"/>
  <c r="AV525"/>
  <c r="AU525"/>
  <c r="AS525"/>
  <c r="AR525"/>
  <c r="AP525"/>
  <c r="AN525"/>
  <c r="AM525"/>
  <c r="AL525"/>
  <c r="AK525"/>
  <c r="AD525"/>
  <c r="BE524"/>
  <c r="BD524"/>
  <c r="BC524"/>
  <c r="BB524"/>
  <c r="BA524"/>
  <c r="AV524"/>
  <c r="AU524"/>
  <c r="AS524"/>
  <c r="AR524"/>
  <c r="AP524"/>
  <c r="AN524"/>
  <c r="AM524"/>
  <c r="AL524"/>
  <c r="AK524"/>
  <c r="AD524"/>
  <c r="BE523"/>
  <c r="BD523"/>
  <c r="BC523"/>
  <c r="BB523"/>
  <c r="BA523"/>
  <c r="AV523"/>
  <c r="AU523"/>
  <c r="AS523"/>
  <c r="AP523"/>
  <c r="AN523"/>
  <c r="AM523"/>
  <c r="AK523"/>
  <c r="AD523"/>
  <c r="BE522"/>
  <c r="BD522"/>
  <c r="BC522"/>
  <c r="BB522"/>
  <c r="BA522"/>
  <c r="AV522"/>
  <c r="AU522"/>
  <c r="AS522"/>
  <c r="AR522"/>
  <c r="AP522"/>
  <c r="AN522"/>
  <c r="AM522"/>
  <c r="AL522"/>
  <c r="AK522"/>
  <c r="AD522"/>
  <c r="BE521"/>
  <c r="BD521"/>
  <c r="BC521"/>
  <c r="BB521"/>
  <c r="BA521"/>
  <c r="AV521"/>
  <c r="AU521"/>
  <c r="AS521"/>
  <c r="AR521"/>
  <c r="AP521"/>
  <c r="AN521"/>
  <c r="AM521"/>
  <c r="AL521"/>
  <c r="AK521"/>
  <c r="AD521"/>
  <c r="BE520"/>
  <c r="BD520"/>
  <c r="BC520"/>
  <c r="BB520"/>
  <c r="BA520"/>
  <c r="AV520"/>
  <c r="AU520"/>
  <c r="AS520"/>
  <c r="AR520"/>
  <c r="AP520"/>
  <c r="AN520"/>
  <c r="AM520"/>
  <c r="AL520"/>
  <c r="AK520"/>
  <c r="AD520"/>
  <c r="BE519"/>
  <c r="BD519"/>
  <c r="BC519"/>
  <c r="BB519"/>
  <c r="BA519"/>
  <c r="AV519"/>
  <c r="AU519"/>
  <c r="AS519"/>
  <c r="AP519"/>
  <c r="AN519"/>
  <c r="AM519"/>
  <c r="AK519"/>
  <c r="AD519"/>
  <c r="BE518"/>
  <c r="BD518"/>
  <c r="BC518"/>
  <c r="BB518"/>
  <c r="BA518"/>
  <c r="AU518"/>
  <c r="AS518"/>
  <c r="AR518"/>
  <c r="AN518"/>
  <c r="AM518"/>
  <c r="AL518"/>
  <c r="AD518"/>
  <c r="BE517"/>
  <c r="BD517"/>
  <c r="BC517"/>
  <c r="BB517"/>
  <c r="BA517"/>
  <c r="AV517"/>
  <c r="AU517"/>
  <c r="AS517"/>
  <c r="AR517"/>
  <c r="AP517"/>
  <c r="AN517"/>
  <c r="AM517"/>
  <c r="AL517"/>
  <c r="AK517"/>
  <c r="AD517"/>
  <c r="BE516"/>
  <c r="BD516"/>
  <c r="BC516"/>
  <c r="BB516"/>
  <c r="BA516"/>
  <c r="AV516"/>
  <c r="AU516"/>
  <c r="AS516"/>
  <c r="AR516"/>
  <c r="AP516"/>
  <c r="AN516"/>
  <c r="AM516"/>
  <c r="AL516"/>
  <c r="AK516"/>
  <c r="AD516"/>
  <c r="BE515"/>
  <c r="BD515"/>
  <c r="BC515"/>
  <c r="BB515"/>
  <c r="BA515"/>
  <c r="AV515"/>
  <c r="AU515"/>
  <c r="AS515"/>
  <c r="AP515"/>
  <c r="AN515"/>
  <c r="AM515"/>
  <c r="AK515"/>
  <c r="AD515"/>
  <c r="BE514"/>
  <c r="BD514"/>
  <c r="BC514"/>
  <c r="BB514"/>
  <c r="BA514"/>
  <c r="AU514"/>
  <c r="AS514"/>
  <c r="AR514"/>
  <c r="AN514"/>
  <c r="AM514"/>
  <c r="AL514"/>
  <c r="AD514"/>
  <c r="BE513"/>
  <c r="BD513"/>
  <c r="BC513"/>
  <c r="BB513"/>
  <c r="BA513"/>
  <c r="AV513"/>
  <c r="AU513"/>
  <c r="AS513"/>
  <c r="AR513"/>
  <c r="AP513"/>
  <c r="AN513"/>
  <c r="AM513"/>
  <c r="AL513"/>
  <c r="AK513"/>
  <c r="AD513"/>
  <c r="BE512"/>
  <c r="BD512"/>
  <c r="BC512"/>
  <c r="BB512"/>
  <c r="BA512"/>
  <c r="AV512"/>
  <c r="AU512"/>
  <c r="AS512"/>
  <c r="AR512"/>
  <c r="AP512"/>
  <c r="AN512"/>
  <c r="AM512"/>
  <c r="AL512"/>
  <c r="AK512"/>
  <c r="AD512"/>
  <c r="BE511"/>
  <c r="BD511"/>
  <c r="BC511"/>
  <c r="BB511"/>
  <c r="BA511"/>
  <c r="AV511"/>
  <c r="AU511"/>
  <c r="AS511"/>
  <c r="AR511"/>
  <c r="AP511"/>
  <c r="AN511"/>
  <c r="AM511"/>
  <c r="AL511"/>
  <c r="AK511"/>
  <c r="AD511"/>
  <c r="BE510"/>
  <c r="BD510"/>
  <c r="BC510"/>
  <c r="BB510"/>
  <c r="BA510"/>
  <c r="AU510"/>
  <c r="AS510"/>
  <c r="AR510"/>
  <c r="AN510"/>
  <c r="AM510"/>
  <c r="AL510"/>
  <c r="AD510"/>
  <c r="BE509"/>
  <c r="BD509"/>
  <c r="BC509"/>
  <c r="BB509"/>
  <c r="BA509"/>
  <c r="AV509"/>
  <c r="AU509"/>
  <c r="AS509"/>
  <c r="AR509"/>
  <c r="AP509"/>
  <c r="AN509"/>
  <c r="AM509"/>
  <c r="AL509"/>
  <c r="AK509"/>
  <c r="AD509"/>
  <c r="BE508"/>
  <c r="BD508"/>
  <c r="BC508"/>
  <c r="BB508"/>
  <c r="BA508"/>
  <c r="AV508"/>
  <c r="AU508"/>
  <c r="AS508"/>
  <c r="AR508"/>
  <c r="AP508"/>
  <c r="AN508"/>
  <c r="AM508"/>
  <c r="AL508"/>
  <c r="AK508"/>
  <c r="AD508"/>
  <c r="BE507"/>
  <c r="BD507"/>
  <c r="BC507"/>
  <c r="BB507"/>
  <c r="BA507"/>
  <c r="AV507"/>
  <c r="AU507"/>
  <c r="AS507"/>
  <c r="AP507"/>
  <c r="AN507"/>
  <c r="AM507"/>
  <c r="AK507"/>
  <c r="AD507"/>
  <c r="BE506"/>
  <c r="BD506"/>
  <c r="BC506"/>
  <c r="BB506"/>
  <c r="BA506"/>
  <c r="AV506"/>
  <c r="AU506"/>
  <c r="AS506"/>
  <c r="AR506"/>
  <c r="AP506"/>
  <c r="AN506"/>
  <c r="AM506"/>
  <c r="AL506"/>
  <c r="AK506"/>
  <c r="AD506"/>
  <c r="BE505"/>
  <c r="BD505"/>
  <c r="BC505"/>
  <c r="BB505"/>
  <c r="BA505"/>
  <c r="AV505"/>
  <c r="AU505"/>
  <c r="AS505"/>
  <c r="AR505"/>
  <c r="AP505"/>
  <c r="AN505"/>
  <c r="AM505"/>
  <c r="AL505"/>
  <c r="AK505"/>
  <c r="AD505"/>
  <c r="BE504"/>
  <c r="BD504"/>
  <c r="BC504"/>
  <c r="BB504"/>
  <c r="BA504"/>
  <c r="AV504"/>
  <c r="AU504"/>
  <c r="AS504"/>
  <c r="AR504"/>
  <c r="AP504"/>
  <c r="AN504"/>
  <c r="AM504"/>
  <c r="AL504"/>
  <c r="AK504"/>
  <c r="AD504"/>
  <c r="BE503"/>
  <c r="BD503"/>
  <c r="BC503"/>
  <c r="BB503"/>
  <c r="BA503"/>
  <c r="AV503"/>
  <c r="AU503"/>
  <c r="AS503"/>
  <c r="AP503"/>
  <c r="AN503"/>
  <c r="AM503"/>
  <c r="AK503"/>
  <c r="AD503"/>
  <c r="BE502"/>
  <c r="BD502"/>
  <c r="BC502"/>
  <c r="BB502"/>
  <c r="BA502"/>
  <c r="AU502"/>
  <c r="AS502"/>
  <c r="AR502"/>
  <c r="AN502"/>
  <c r="AM502"/>
  <c r="AL502"/>
  <c r="AD502"/>
  <c r="BE501"/>
  <c r="BD501"/>
  <c r="BC501"/>
  <c r="BB501"/>
  <c r="BA501"/>
  <c r="AV501"/>
  <c r="AU501"/>
  <c r="AS501"/>
  <c r="AR501"/>
  <c r="AP501"/>
  <c r="AN501"/>
  <c r="AM501"/>
  <c r="AL501"/>
  <c r="AK501"/>
  <c r="AD501"/>
  <c r="BE500"/>
  <c r="BD500"/>
  <c r="BC500"/>
  <c r="BB500"/>
  <c r="BA500"/>
  <c r="AV500"/>
  <c r="AU500"/>
  <c r="AS500"/>
  <c r="AR500"/>
  <c r="AP500"/>
  <c r="AN500"/>
  <c r="AM500"/>
  <c r="AL500"/>
  <c r="AK500"/>
  <c r="AD500"/>
  <c r="BE499"/>
  <c r="BD499"/>
  <c r="BC499"/>
  <c r="BB499"/>
  <c r="BA499"/>
  <c r="AV499"/>
  <c r="AU499"/>
  <c r="AS499"/>
  <c r="AP499"/>
  <c r="AN499"/>
  <c r="AM499"/>
  <c r="AK499"/>
  <c r="AD499"/>
  <c r="BE498"/>
  <c r="BD498"/>
  <c r="BC498"/>
  <c r="BB498"/>
  <c r="BA498"/>
  <c r="AU498"/>
  <c r="AS498"/>
  <c r="AR498"/>
  <c r="AN498"/>
  <c r="AM498"/>
  <c r="AL498"/>
  <c r="AD498"/>
  <c r="BE497"/>
  <c r="BD497"/>
  <c r="BC497"/>
  <c r="BB497"/>
  <c r="BA497"/>
  <c r="AV497"/>
  <c r="AU497"/>
  <c r="AS497"/>
  <c r="AR497"/>
  <c r="AP497"/>
  <c r="AN497"/>
  <c r="AM497"/>
  <c r="AL497"/>
  <c r="AK497"/>
  <c r="AD497"/>
  <c r="BE496"/>
  <c r="BD496"/>
  <c r="BC496"/>
  <c r="BB496"/>
  <c r="BA496"/>
  <c r="AV496"/>
  <c r="AU496"/>
  <c r="AS496"/>
  <c r="AR496"/>
  <c r="AP496"/>
  <c r="AN496"/>
  <c r="AM496"/>
  <c r="AL496"/>
  <c r="AK496"/>
  <c r="AD496"/>
  <c r="BE495"/>
  <c r="BD495"/>
  <c r="BC495"/>
  <c r="BB495"/>
  <c r="BA495"/>
  <c r="AV495"/>
  <c r="AU495"/>
  <c r="AS495"/>
  <c r="AR495"/>
  <c r="AP495"/>
  <c r="AN495"/>
  <c r="AM495"/>
  <c r="AL495"/>
  <c r="AK495"/>
  <c r="AD495"/>
  <c r="BE494"/>
  <c r="BD494"/>
  <c r="BC494"/>
  <c r="BB494"/>
  <c r="BA494"/>
  <c r="AU494"/>
  <c r="AS494"/>
  <c r="AR494"/>
  <c r="AN494"/>
  <c r="AM494"/>
  <c r="AL494"/>
  <c r="AD494"/>
  <c r="BE493"/>
  <c r="BD493"/>
  <c r="BC493"/>
  <c r="BB493"/>
  <c r="BA493"/>
  <c r="AV493"/>
  <c r="AU493"/>
  <c r="AS493"/>
  <c r="AR493"/>
  <c r="AP493"/>
  <c r="AN493"/>
  <c r="AM493"/>
  <c r="AL493"/>
  <c r="AK493"/>
  <c r="AD493"/>
  <c r="BE492"/>
  <c r="BD492"/>
  <c r="BC492"/>
  <c r="BB492"/>
  <c r="BA492"/>
  <c r="AV492"/>
  <c r="AU492"/>
  <c r="AS492"/>
  <c r="AR492"/>
  <c r="AP492"/>
  <c r="AN492"/>
  <c r="AM492"/>
  <c r="AL492"/>
  <c r="AK492"/>
  <c r="AD492"/>
  <c r="BE491"/>
  <c r="BD491"/>
  <c r="BC491"/>
  <c r="BB491"/>
  <c r="BA491"/>
  <c r="AV491"/>
  <c r="AU491"/>
  <c r="AS491"/>
  <c r="AP491"/>
  <c r="AN491"/>
  <c r="AM491"/>
  <c r="AK491"/>
  <c r="AD491"/>
  <c r="BE490"/>
  <c r="BD490"/>
  <c r="BC490"/>
  <c r="BB490"/>
  <c r="BA490"/>
  <c r="AV490"/>
  <c r="AU490"/>
  <c r="AS490"/>
  <c r="AR490"/>
  <c r="AP490"/>
  <c r="AN490"/>
  <c r="AM490"/>
  <c r="AL490"/>
  <c r="AK490"/>
  <c r="AD490"/>
  <c r="BE489"/>
  <c r="BD489"/>
  <c r="BC489"/>
  <c r="BB489"/>
  <c r="BA489"/>
  <c r="AV489"/>
  <c r="AU489"/>
  <c r="AS489"/>
  <c r="AR489"/>
  <c r="AP489"/>
  <c r="AN489"/>
  <c r="AM489"/>
  <c r="AL489"/>
  <c r="AK489"/>
  <c r="AD489"/>
  <c r="BE488"/>
  <c r="BD488"/>
  <c r="BC488"/>
  <c r="BB488"/>
  <c r="BA488"/>
  <c r="AV488"/>
  <c r="AU488"/>
  <c r="AS488"/>
  <c r="AR488"/>
  <c r="AP488"/>
  <c r="AN488"/>
  <c r="AM488"/>
  <c r="AL488"/>
  <c r="AK488"/>
  <c r="AD488"/>
  <c r="BE487"/>
  <c r="BD487"/>
  <c r="BC487"/>
  <c r="BB487"/>
  <c r="BA487"/>
  <c r="AV487"/>
  <c r="AU487"/>
  <c r="AS487"/>
  <c r="AP487"/>
  <c r="AN487"/>
  <c r="AM487"/>
  <c r="AK487"/>
  <c r="AD487"/>
  <c r="BE486"/>
  <c r="BD486"/>
  <c r="BC486"/>
  <c r="BB486"/>
  <c r="BA486"/>
  <c r="AU486"/>
  <c r="AS486"/>
  <c r="AR486"/>
  <c r="AN486"/>
  <c r="AM486"/>
  <c r="AL486"/>
  <c r="AD486"/>
  <c r="BE485"/>
  <c r="BD485"/>
  <c r="BC485"/>
  <c r="BB485"/>
  <c r="BA485"/>
  <c r="AV485"/>
  <c r="AU485"/>
  <c r="AS485"/>
  <c r="AR485"/>
  <c r="AP485"/>
  <c r="AN485"/>
  <c r="AM485"/>
  <c r="AL485"/>
  <c r="AK485"/>
  <c r="AD485"/>
  <c r="BE484"/>
  <c r="BD484"/>
  <c r="BC484"/>
  <c r="BB484"/>
  <c r="BA484"/>
  <c r="AV484"/>
  <c r="AU484"/>
  <c r="AS484"/>
  <c r="AR484"/>
  <c r="AP484"/>
  <c r="AN484"/>
  <c r="AM484"/>
  <c r="AL484"/>
  <c r="AK484"/>
  <c r="AD484"/>
  <c r="BE483"/>
  <c r="BD483"/>
  <c r="BC483"/>
  <c r="BB483"/>
  <c r="BA483"/>
  <c r="AV483"/>
  <c r="AU483"/>
  <c r="AS483"/>
  <c r="AP483"/>
  <c r="AN483"/>
  <c r="AM483"/>
  <c r="AK483"/>
  <c r="AD483"/>
  <c r="BE482"/>
  <c r="BD482"/>
  <c r="BC482"/>
  <c r="BB482"/>
  <c r="BA482"/>
  <c r="AU482"/>
  <c r="AS482"/>
  <c r="AR482"/>
  <c r="AN482"/>
  <c r="AM482"/>
  <c r="AL482"/>
  <c r="AD482"/>
  <c r="BE481"/>
  <c r="BD481"/>
  <c r="BC481"/>
  <c r="BB481"/>
  <c r="BA481"/>
  <c r="AV481"/>
  <c r="AU481"/>
  <c r="AS481"/>
  <c r="AR481"/>
  <c r="AP481"/>
  <c r="AN481"/>
  <c r="AM481"/>
  <c r="AL481"/>
  <c r="AK481"/>
  <c r="AD481"/>
  <c r="BE480"/>
  <c r="BD480"/>
  <c r="BC480"/>
  <c r="BB480"/>
  <c r="BA480"/>
  <c r="AV480"/>
  <c r="AU480"/>
  <c r="AS480"/>
  <c r="AR480"/>
  <c r="AP480"/>
  <c r="AN480"/>
  <c r="AM480"/>
  <c r="AL480"/>
  <c r="AK480"/>
  <c r="AD480"/>
  <c r="BE479"/>
  <c r="BD479"/>
  <c r="BC479"/>
  <c r="BB479"/>
  <c r="BA479"/>
  <c r="AV479"/>
  <c r="AU479"/>
  <c r="AS479"/>
  <c r="AR479"/>
  <c r="AP479"/>
  <c r="AN479"/>
  <c r="AM479"/>
  <c r="AL479"/>
  <c r="AK479"/>
  <c r="AD479"/>
  <c r="BE478"/>
  <c r="BD478"/>
  <c r="BC478"/>
  <c r="BB478"/>
  <c r="BA478"/>
  <c r="AU478"/>
  <c r="AS478"/>
  <c r="AR478"/>
  <c r="AN478"/>
  <c r="AM478"/>
  <c r="AL478"/>
  <c r="AD478"/>
  <c r="BE477"/>
  <c r="BD477"/>
  <c r="BC477"/>
  <c r="BB477"/>
  <c r="BA477"/>
  <c r="AV477"/>
  <c r="AU477"/>
  <c r="AS477"/>
  <c r="AR477"/>
  <c r="AP477"/>
  <c r="AN477"/>
  <c r="AM477"/>
  <c r="AL477"/>
  <c r="AK477"/>
  <c r="AD477"/>
  <c r="BE476"/>
  <c r="BD476"/>
  <c r="BC476"/>
  <c r="BB476"/>
  <c r="BA476"/>
  <c r="AV476"/>
  <c r="AU476"/>
  <c r="AS476"/>
  <c r="AR476"/>
  <c r="AP476"/>
  <c r="AN476"/>
  <c r="AM476"/>
  <c r="AL476"/>
  <c r="AK476"/>
  <c r="AD476"/>
  <c r="BE475"/>
  <c r="BD475"/>
  <c r="BC475"/>
  <c r="BB475"/>
  <c r="BA475"/>
  <c r="AV475"/>
  <c r="AU475"/>
  <c r="AS475"/>
  <c r="AP475"/>
  <c r="AN475"/>
  <c r="AM475"/>
  <c r="AK475"/>
  <c r="AD475"/>
  <c r="BE474"/>
  <c r="BD474"/>
  <c r="BC474"/>
  <c r="BB474"/>
  <c r="BA474"/>
  <c r="AV474"/>
  <c r="AU474"/>
  <c r="AS474"/>
  <c r="AR474"/>
  <c r="AP474"/>
  <c r="AN474"/>
  <c r="AM474"/>
  <c r="AL474"/>
  <c r="AK474"/>
  <c r="AD474"/>
  <c r="BE473"/>
  <c r="BD473"/>
  <c r="BC473"/>
  <c r="BB473"/>
  <c r="BA473"/>
  <c r="AV473"/>
  <c r="AU473"/>
  <c r="AS473"/>
  <c r="AR473"/>
  <c r="AP473"/>
  <c r="AN473"/>
  <c r="AM473"/>
  <c r="AL473"/>
  <c r="AK473"/>
  <c r="AD473"/>
  <c r="BE472"/>
  <c r="BD472"/>
  <c r="BC472"/>
  <c r="BB472"/>
  <c r="BA472"/>
  <c r="AV472"/>
  <c r="AU472"/>
  <c r="AS472"/>
  <c r="AR472"/>
  <c r="AP472"/>
  <c r="AN472"/>
  <c r="AM472"/>
  <c r="AL472"/>
  <c r="AK472"/>
  <c r="AD472"/>
  <c r="BE471"/>
  <c r="BD471"/>
  <c r="BC471"/>
  <c r="BB471"/>
  <c r="BA471"/>
  <c r="AV471"/>
  <c r="AU471"/>
  <c r="AS471"/>
  <c r="AP471"/>
  <c r="AN471"/>
  <c r="AM471"/>
  <c r="AK471"/>
  <c r="AD471"/>
  <c r="BE470"/>
  <c r="BD470"/>
  <c r="BC470"/>
  <c r="BB470"/>
  <c r="BA470"/>
  <c r="AU470"/>
  <c r="AS470"/>
  <c r="AR470"/>
  <c r="AN470"/>
  <c r="AM470"/>
  <c r="AL470"/>
  <c r="AD470"/>
  <c r="BE469"/>
  <c r="BD469"/>
  <c r="BC469"/>
  <c r="BB469"/>
  <c r="BA469"/>
  <c r="AV469"/>
  <c r="AU469"/>
  <c r="AS469"/>
  <c r="AR469"/>
  <c r="AP469"/>
  <c r="AN469"/>
  <c r="AM469"/>
  <c r="AL469"/>
  <c r="AK469"/>
  <c r="AD469"/>
  <c r="BE468"/>
  <c r="BD468"/>
  <c r="BC468"/>
  <c r="BB468"/>
  <c r="BA468"/>
  <c r="AV468"/>
  <c r="AU468"/>
  <c r="AS468"/>
  <c r="AR468"/>
  <c r="AP468"/>
  <c r="AN468"/>
  <c r="AM468"/>
  <c r="AL468"/>
  <c r="AK468"/>
  <c r="AD468"/>
  <c r="BE467"/>
  <c r="BD467"/>
  <c r="BC467"/>
  <c r="BB467"/>
  <c r="BA467"/>
  <c r="AV467"/>
  <c r="AU467"/>
  <c r="AS467"/>
  <c r="AP467"/>
  <c r="AN467"/>
  <c r="AM467"/>
  <c r="AK467"/>
  <c r="AD467"/>
  <c r="BE466"/>
  <c r="BD466"/>
  <c r="BC466"/>
  <c r="BB466"/>
  <c r="BA466"/>
  <c r="AU466"/>
  <c r="AS466"/>
  <c r="AR466"/>
  <c r="AN466"/>
  <c r="AM466"/>
  <c r="AL466"/>
  <c r="AD466"/>
  <c r="BE465"/>
  <c r="BD465"/>
  <c r="BC465"/>
  <c r="BB465"/>
  <c r="BA465"/>
  <c r="AV465"/>
  <c r="AU465"/>
  <c r="AS465"/>
  <c r="AR465"/>
  <c r="AP465"/>
  <c r="AN465"/>
  <c r="AM465"/>
  <c r="AL465"/>
  <c r="AK465"/>
  <c r="AD465"/>
  <c r="BE464"/>
  <c r="BD464"/>
  <c r="BC464"/>
  <c r="BB464"/>
  <c r="BA464"/>
  <c r="AV464"/>
  <c r="AU464"/>
  <c r="AS464"/>
  <c r="AR464"/>
  <c r="AP464"/>
  <c r="AN464"/>
  <c r="AM464"/>
  <c r="AL464"/>
  <c r="AK464"/>
  <c r="AD464"/>
  <c r="BE463"/>
  <c r="BD463"/>
  <c r="BC463"/>
  <c r="BB463"/>
  <c r="BA463"/>
  <c r="AV463"/>
  <c r="AU463"/>
  <c r="AS463"/>
  <c r="AR463"/>
  <c r="AP463"/>
  <c r="AN463"/>
  <c r="AM463"/>
  <c r="AL463"/>
  <c r="AK463"/>
  <c r="AD463"/>
  <c r="BE462"/>
  <c r="BD462"/>
  <c r="BC462"/>
  <c r="BB462"/>
  <c r="BA462"/>
  <c r="AU462"/>
  <c r="AS462"/>
  <c r="AR462"/>
  <c r="AN462"/>
  <c r="AM462"/>
  <c r="AL462"/>
  <c r="AD462"/>
  <c r="BE461"/>
  <c r="BD461"/>
  <c r="BC461"/>
  <c r="BB461"/>
  <c r="BA461"/>
  <c r="AV461"/>
  <c r="AU461"/>
  <c r="AS461"/>
  <c r="AR461"/>
  <c r="AP461"/>
  <c r="AN461"/>
  <c r="AM461"/>
  <c r="AL461"/>
  <c r="AK461"/>
  <c r="AD461"/>
  <c r="BE460"/>
  <c r="BD460"/>
  <c r="BC460"/>
  <c r="BB460"/>
  <c r="BA460"/>
  <c r="AV460"/>
  <c r="AU460"/>
  <c r="AS460"/>
  <c r="AR460"/>
  <c r="AP460"/>
  <c r="AN460"/>
  <c r="AM460"/>
  <c r="AL460"/>
  <c r="AK460"/>
  <c r="AD460"/>
  <c r="BE459"/>
  <c r="BD459"/>
  <c r="BC459"/>
  <c r="BB459"/>
  <c r="BA459"/>
  <c r="AV459"/>
  <c r="AU459"/>
  <c r="AS459"/>
  <c r="AP459"/>
  <c r="AN459"/>
  <c r="AM459"/>
  <c r="AK459"/>
  <c r="AD459"/>
  <c r="BE458"/>
  <c r="BD458"/>
  <c r="BC458"/>
  <c r="BB458"/>
  <c r="BA458"/>
  <c r="AV458"/>
  <c r="AU458"/>
  <c r="AS458"/>
  <c r="AR458"/>
  <c r="AP458"/>
  <c r="AN458"/>
  <c r="AM458"/>
  <c r="AL458"/>
  <c r="AK458"/>
  <c r="AD458"/>
  <c r="BE457"/>
  <c r="BD457"/>
  <c r="BC457"/>
  <c r="BB457"/>
  <c r="BA457"/>
  <c r="AV457"/>
  <c r="AU457"/>
  <c r="AS457"/>
  <c r="AR457"/>
  <c r="AP457"/>
  <c r="AN457"/>
  <c r="AM457"/>
  <c r="AL457"/>
  <c r="AK457"/>
  <c r="AD457"/>
  <c r="BE456"/>
  <c r="BD456"/>
  <c r="BC456"/>
  <c r="BB456"/>
  <c r="BA456"/>
  <c r="AV456"/>
  <c r="AU456"/>
  <c r="AS456"/>
  <c r="AR456"/>
  <c r="AP456"/>
  <c r="AN456"/>
  <c r="AM456"/>
  <c r="AL456"/>
  <c r="AK456"/>
  <c r="AD456"/>
  <c r="BE455"/>
  <c r="BD455"/>
  <c r="BC455"/>
  <c r="BB455"/>
  <c r="BA455"/>
  <c r="AV455"/>
  <c r="AU455"/>
  <c r="AS455"/>
  <c r="AP455"/>
  <c r="AN455"/>
  <c r="AM455"/>
  <c r="AK455"/>
  <c r="AD455"/>
  <c r="BE454"/>
  <c r="BD454"/>
  <c r="BC454"/>
  <c r="BB454"/>
  <c r="BA454"/>
  <c r="AU454"/>
  <c r="AS454"/>
  <c r="AR454"/>
  <c r="AN454"/>
  <c r="AM454"/>
  <c r="AL454"/>
  <c r="AD454"/>
  <c r="BE453"/>
  <c r="BD453"/>
  <c r="BC453"/>
  <c r="BB453"/>
  <c r="BA453"/>
  <c r="AV453"/>
  <c r="AU453"/>
  <c r="AS453"/>
  <c r="AR453"/>
  <c r="AP453"/>
  <c r="AN453"/>
  <c r="AM453"/>
  <c r="AL453"/>
  <c r="AK453"/>
  <c r="AD453"/>
  <c r="BE452"/>
  <c r="BD452"/>
  <c r="BC452"/>
  <c r="BB452"/>
  <c r="BA452"/>
  <c r="AV452"/>
  <c r="AU452"/>
  <c r="AS452"/>
  <c r="AR452"/>
  <c r="AP452"/>
  <c r="AN452"/>
  <c r="AM452"/>
  <c r="AL452"/>
  <c r="AK452"/>
  <c r="AD452"/>
  <c r="BE451"/>
  <c r="BD451"/>
  <c r="BC451"/>
  <c r="BB451"/>
  <c r="BA451"/>
  <c r="AV451"/>
  <c r="AU451"/>
  <c r="AS451"/>
  <c r="AP451"/>
  <c r="AN451"/>
  <c r="AM451"/>
  <c r="AK451"/>
  <c r="AD451"/>
  <c r="BE450"/>
  <c r="BD450"/>
  <c r="BC450"/>
  <c r="BB450"/>
  <c r="BA450"/>
  <c r="AU450"/>
  <c r="AS450"/>
  <c r="AR450"/>
  <c r="AN450"/>
  <c r="AM450"/>
  <c r="AL450"/>
  <c r="AD450"/>
  <c r="BE449"/>
  <c r="BD449"/>
  <c r="BC449"/>
  <c r="BB449"/>
  <c r="BA449"/>
  <c r="AV449"/>
  <c r="AU449"/>
  <c r="AS449"/>
  <c r="AR449"/>
  <c r="AP449"/>
  <c r="AN449"/>
  <c r="AM449"/>
  <c r="AL449"/>
  <c r="AK449"/>
  <c r="AD449"/>
  <c r="BE448"/>
  <c r="BD448"/>
  <c r="BC448"/>
  <c r="BB448"/>
  <c r="BA448"/>
  <c r="AV448"/>
  <c r="AU448"/>
  <c r="AS448"/>
  <c r="AR448"/>
  <c r="AP448"/>
  <c r="AN448"/>
  <c r="AM448"/>
  <c r="AL448"/>
  <c r="AK448"/>
  <c r="AD448"/>
  <c r="BE447"/>
  <c r="BD447"/>
  <c r="BC447"/>
  <c r="BB447"/>
  <c r="BA447"/>
  <c r="AV447"/>
  <c r="AU447"/>
  <c r="AS447"/>
  <c r="AR447"/>
  <c r="AP447"/>
  <c r="AN447"/>
  <c r="AM447"/>
  <c r="AL447"/>
  <c r="AK447"/>
  <c r="AD447"/>
  <c r="BE446"/>
  <c r="BD446"/>
  <c r="BC446"/>
  <c r="BB446"/>
  <c r="BA446"/>
  <c r="AU446"/>
  <c r="AS446"/>
  <c r="AR446"/>
  <c r="AN446"/>
  <c r="AM446"/>
  <c r="AL446"/>
  <c r="AD446"/>
  <c r="BE445"/>
  <c r="BD445"/>
  <c r="BC445"/>
  <c r="BB445"/>
  <c r="BA445"/>
  <c r="AV445"/>
  <c r="AU445"/>
  <c r="AS445"/>
  <c r="AR445"/>
  <c r="AP445"/>
  <c r="AN445"/>
  <c r="AM445"/>
  <c r="AL445"/>
  <c r="AK445"/>
  <c r="AD445"/>
  <c r="BE444"/>
  <c r="BD444"/>
  <c r="BC444"/>
  <c r="BB444"/>
  <c r="BA444"/>
  <c r="AV444"/>
  <c r="AU444"/>
  <c r="AS444"/>
  <c r="AR444"/>
  <c r="AP444"/>
  <c r="AN444"/>
  <c r="AM444"/>
  <c r="AL444"/>
  <c r="AK444"/>
  <c r="AD444"/>
  <c r="BE443"/>
  <c r="BD443"/>
  <c r="BC443"/>
  <c r="BB443"/>
  <c r="BA443"/>
  <c r="AV443"/>
  <c r="AU443"/>
  <c r="AS443"/>
  <c r="AP443"/>
  <c r="AN443"/>
  <c r="AM443"/>
  <c r="AK443"/>
  <c r="AD443"/>
  <c r="BE442"/>
  <c r="BD442"/>
  <c r="BC442"/>
  <c r="BB442"/>
  <c r="BA442"/>
  <c r="AV442"/>
  <c r="AU442"/>
  <c r="AS442"/>
  <c r="AR442"/>
  <c r="AP442"/>
  <c r="AN442"/>
  <c r="AM442"/>
  <c r="AL442"/>
  <c r="AK442"/>
  <c r="AD442"/>
  <c r="BE441"/>
  <c r="BD441"/>
  <c r="BC441"/>
  <c r="BB441"/>
  <c r="BA441"/>
  <c r="AV441"/>
  <c r="AU441"/>
  <c r="AS441"/>
  <c r="AR441"/>
  <c r="AP441"/>
  <c r="AN441"/>
  <c r="AM441"/>
  <c r="AL441"/>
  <c r="AK441"/>
  <c r="AD441"/>
  <c r="BE440"/>
  <c r="BD440"/>
  <c r="BC440"/>
  <c r="BB440"/>
  <c r="BA440"/>
  <c r="AV440"/>
  <c r="AU440"/>
  <c r="AS440"/>
  <c r="AR440"/>
  <c r="AP440"/>
  <c r="AN440"/>
  <c r="AM440"/>
  <c r="AL440"/>
  <c r="AK440"/>
  <c r="AD440"/>
  <c r="BE439"/>
  <c r="BD439"/>
  <c r="BC439"/>
  <c r="BB439"/>
  <c r="BA439"/>
  <c r="AV439"/>
  <c r="AU439"/>
  <c r="AS439"/>
  <c r="AP439"/>
  <c r="AN439"/>
  <c r="AM439"/>
  <c r="AK439"/>
  <c r="AD439"/>
  <c r="BE438"/>
  <c r="BD438"/>
  <c r="BC438"/>
  <c r="BB438"/>
  <c r="BA438"/>
  <c r="AU438"/>
  <c r="AS438"/>
  <c r="AR438"/>
  <c r="AN438"/>
  <c r="AM438"/>
  <c r="AL438"/>
  <c r="AD438"/>
  <c r="BE437"/>
  <c r="BD437"/>
  <c r="BC437"/>
  <c r="BB437"/>
  <c r="BA437"/>
  <c r="AV437"/>
  <c r="AU437"/>
  <c r="AS437"/>
  <c r="AR437"/>
  <c r="AP437"/>
  <c r="AN437"/>
  <c r="AM437"/>
  <c r="AL437"/>
  <c r="AK437"/>
  <c r="AD437"/>
  <c r="BE436"/>
  <c r="BD436"/>
  <c r="BC436"/>
  <c r="BB436"/>
  <c r="BA436"/>
  <c r="AV436"/>
  <c r="AU436"/>
  <c r="AS436"/>
  <c r="AR436"/>
  <c r="AP436"/>
  <c r="AN436"/>
  <c r="AM436"/>
  <c r="AL436"/>
  <c r="AK436"/>
  <c r="AD436"/>
  <c r="BE435"/>
  <c r="BD435"/>
  <c r="BC435"/>
  <c r="BB435"/>
  <c r="BA435"/>
  <c r="AV435"/>
  <c r="AU435"/>
  <c r="AS435"/>
  <c r="AP435"/>
  <c r="AN435"/>
  <c r="AM435"/>
  <c r="AK435"/>
  <c r="AD435"/>
  <c r="BE434"/>
  <c r="BD434"/>
  <c r="BC434"/>
  <c r="BB434"/>
  <c r="BA434"/>
  <c r="AU434"/>
  <c r="AS434"/>
  <c r="AR434"/>
  <c r="AN434"/>
  <c r="AM434"/>
  <c r="AL434"/>
  <c r="AD434"/>
  <c r="BE433"/>
  <c r="BD433"/>
  <c r="BC433"/>
  <c r="BB433"/>
  <c r="BA433"/>
  <c r="AV433"/>
  <c r="AU433"/>
  <c r="AS433"/>
  <c r="AR433"/>
  <c r="AP433"/>
  <c r="AN433"/>
  <c r="AM433"/>
  <c r="AL433"/>
  <c r="AK433"/>
  <c r="AD433"/>
  <c r="BE432"/>
  <c r="BD432"/>
  <c r="BC432"/>
  <c r="BB432"/>
  <c r="BA432"/>
  <c r="AV432"/>
  <c r="AU432"/>
  <c r="AS432"/>
  <c r="AR432"/>
  <c r="AP432"/>
  <c r="AN432"/>
  <c r="AM432"/>
  <c r="AL432"/>
  <c r="AK432"/>
  <c r="AD432"/>
  <c r="BE431"/>
  <c r="BD431"/>
  <c r="BC431"/>
  <c r="BB431"/>
  <c r="BA431"/>
  <c r="AV431"/>
  <c r="AU431"/>
  <c r="AS431"/>
  <c r="AR431"/>
  <c r="AP431"/>
  <c r="AN431"/>
  <c r="AM431"/>
  <c r="AL431"/>
  <c r="AK431"/>
  <c r="AD431"/>
  <c r="BE430"/>
  <c r="BD430"/>
  <c r="BC430"/>
  <c r="BB430"/>
  <c r="BA430"/>
  <c r="AU430"/>
  <c r="AS430"/>
  <c r="AR430"/>
  <c r="AN430"/>
  <c r="AM430"/>
  <c r="AL430"/>
  <c r="AD430"/>
  <c r="BE429"/>
  <c r="BD429"/>
  <c r="BC429"/>
  <c r="BB429"/>
  <c r="BA429"/>
  <c r="AV429"/>
  <c r="AU429"/>
  <c r="AS429"/>
  <c r="AR429"/>
  <c r="AP429"/>
  <c r="AN429"/>
  <c r="AM429"/>
  <c r="AL429"/>
  <c r="AK429"/>
  <c r="AD429"/>
  <c r="BE428"/>
  <c r="BD428"/>
  <c r="BC428"/>
  <c r="BB428"/>
  <c r="BA428"/>
  <c r="AV428"/>
  <c r="AU428"/>
  <c r="AS428"/>
  <c r="AR428"/>
  <c r="AP428"/>
  <c r="AN428"/>
  <c r="AM428"/>
  <c r="AL428"/>
  <c r="AK428"/>
  <c r="AD428"/>
  <c r="BE427"/>
  <c r="BD427"/>
  <c r="BC427"/>
  <c r="BB427"/>
  <c r="BA427"/>
  <c r="AV427"/>
  <c r="AU427"/>
  <c r="AS427"/>
  <c r="AP427"/>
  <c r="AN427"/>
  <c r="AM427"/>
  <c r="AK427"/>
  <c r="AD427"/>
  <c r="BE426"/>
  <c r="BD426"/>
  <c r="BC426"/>
  <c r="BB426"/>
  <c r="BA426"/>
  <c r="AV426"/>
  <c r="AU426"/>
  <c r="AS426"/>
  <c r="AR426"/>
  <c r="AP426"/>
  <c r="AN426"/>
  <c r="AM426"/>
  <c r="AL426"/>
  <c r="AK426"/>
  <c r="AD426"/>
  <c r="BE425"/>
  <c r="BD425"/>
  <c r="BC425"/>
  <c r="BB425"/>
  <c r="BA425"/>
  <c r="AV425"/>
  <c r="AU425"/>
  <c r="AS425"/>
  <c r="AR425"/>
  <c r="AP425"/>
  <c r="AN425"/>
  <c r="AM425"/>
  <c r="AL425"/>
  <c r="AK425"/>
  <c r="AD425"/>
  <c r="BE424"/>
  <c r="BD424"/>
  <c r="BC424"/>
  <c r="BB424"/>
  <c r="BA424"/>
  <c r="AV424"/>
  <c r="AU424"/>
  <c r="AS424"/>
  <c r="AR424"/>
  <c r="AP424"/>
  <c r="AN424"/>
  <c r="AM424"/>
  <c r="AL424"/>
  <c r="AK424"/>
  <c r="AD424"/>
  <c r="BE423"/>
  <c r="BD423"/>
  <c r="BC423"/>
  <c r="BB423"/>
  <c r="BA423"/>
  <c r="AV423"/>
  <c r="AU423"/>
  <c r="AS423"/>
  <c r="AP423"/>
  <c r="AN423"/>
  <c r="AM423"/>
  <c r="AK423"/>
  <c r="AD423"/>
  <c r="BE422"/>
  <c r="BD422"/>
  <c r="BC422"/>
  <c r="BB422"/>
  <c r="BA422"/>
  <c r="AU422"/>
  <c r="AS422"/>
  <c r="AR422"/>
  <c r="AN422"/>
  <c r="AM422"/>
  <c r="AL422"/>
  <c r="AD422"/>
  <c r="BE421"/>
  <c r="BD421"/>
  <c r="BC421"/>
  <c r="BB421"/>
  <c r="BA421"/>
  <c r="AV421"/>
  <c r="AU421"/>
  <c r="AS421"/>
  <c r="AR421"/>
  <c r="AP421"/>
  <c r="AN421"/>
  <c r="AM421"/>
  <c r="AL421"/>
  <c r="AK421"/>
  <c r="AD421"/>
  <c r="BE420"/>
  <c r="BD420"/>
  <c r="BC420"/>
  <c r="BB420"/>
  <c r="BA420"/>
  <c r="AV420"/>
  <c r="AU420"/>
  <c r="AS420"/>
  <c r="AR420"/>
  <c r="AP420"/>
  <c r="AN420"/>
  <c r="AM420"/>
  <c r="AL420"/>
  <c r="AK420"/>
  <c r="AD420"/>
  <c r="BE419"/>
  <c r="BD419"/>
  <c r="BC419"/>
  <c r="BB419"/>
  <c r="BA419"/>
  <c r="AV419"/>
  <c r="AU419"/>
  <c r="AS419"/>
  <c r="AP419"/>
  <c r="AN419"/>
  <c r="AM419"/>
  <c r="AK419"/>
  <c r="AD419"/>
  <c r="BE418"/>
  <c r="BD418"/>
  <c r="BC418"/>
  <c r="BB418"/>
  <c r="BA418"/>
  <c r="AU418"/>
  <c r="AS418"/>
  <c r="AR418"/>
  <c r="AN418"/>
  <c r="AM418"/>
  <c r="AL418"/>
  <c r="AD418"/>
  <c r="BE417"/>
  <c r="BD417"/>
  <c r="BC417"/>
  <c r="BB417"/>
  <c r="BA417"/>
  <c r="AV417"/>
  <c r="AU417"/>
  <c r="AS417"/>
  <c r="AR417"/>
  <c r="AP417"/>
  <c r="AN417"/>
  <c r="AM417"/>
  <c r="AL417"/>
  <c r="AK417"/>
  <c r="AD417"/>
  <c r="BE416"/>
  <c r="BD416"/>
  <c r="BC416"/>
  <c r="BB416"/>
  <c r="BA416"/>
  <c r="AV416"/>
  <c r="AU416"/>
  <c r="AS416"/>
  <c r="AR416"/>
  <c r="AP416"/>
  <c r="AN416"/>
  <c r="AM416"/>
  <c r="AL416"/>
  <c r="AK416"/>
  <c r="AD416"/>
  <c r="BE415"/>
  <c r="BD415"/>
  <c r="BC415"/>
  <c r="BB415"/>
  <c r="BA415"/>
  <c r="AV415"/>
  <c r="AU415"/>
  <c r="AS415"/>
  <c r="AR415"/>
  <c r="AP415"/>
  <c r="AN415"/>
  <c r="AM415"/>
  <c r="AL415"/>
  <c r="AK415"/>
  <c r="AD415"/>
  <c r="BE414"/>
  <c r="BD414"/>
  <c r="BC414"/>
  <c r="BB414"/>
  <c r="BA414"/>
  <c r="AU414"/>
  <c r="AS414"/>
  <c r="AR414"/>
  <c r="AN414"/>
  <c r="AM414"/>
  <c r="AL414"/>
  <c r="AD414"/>
  <c r="BE413"/>
  <c r="BD413"/>
  <c r="BC413"/>
  <c r="BB413"/>
  <c r="BA413"/>
  <c r="AV413"/>
  <c r="AU413"/>
  <c r="AS413"/>
  <c r="AR413"/>
  <c r="AP413"/>
  <c r="AN413"/>
  <c r="AM413"/>
  <c r="AL413"/>
  <c r="AK413"/>
  <c r="AD413"/>
  <c r="BE412"/>
  <c r="BD412"/>
  <c r="BC412"/>
  <c r="BB412"/>
  <c r="BA412"/>
  <c r="AV412"/>
  <c r="AU412"/>
  <c r="AS412"/>
  <c r="AR412"/>
  <c r="AP412"/>
  <c r="AN412"/>
  <c r="AM412"/>
  <c r="AL412"/>
  <c r="AK412"/>
  <c r="AD412"/>
  <c r="BE411"/>
  <c r="BD411"/>
  <c r="BC411"/>
  <c r="BB411"/>
  <c r="BA411"/>
  <c r="AV411"/>
  <c r="AU411"/>
  <c r="AS411"/>
  <c r="AP411"/>
  <c r="AN411"/>
  <c r="AM411"/>
  <c r="AK411"/>
  <c r="AD411"/>
  <c r="BE410"/>
  <c r="BD410"/>
  <c r="BC410"/>
  <c r="BB410"/>
  <c r="BA410"/>
  <c r="AV410"/>
  <c r="AU410"/>
  <c r="AS410"/>
  <c r="AR410"/>
  <c r="AP410"/>
  <c r="AN410"/>
  <c r="AM410"/>
  <c r="AL410"/>
  <c r="AK410"/>
  <c r="AD410"/>
  <c r="BE409"/>
  <c r="BD409"/>
  <c r="BC409"/>
  <c r="BB409"/>
  <c r="BA409"/>
  <c r="AV409"/>
  <c r="AU409"/>
  <c r="AS409"/>
  <c r="AR409"/>
  <c r="AP409"/>
  <c r="AN409"/>
  <c r="AM409"/>
  <c r="AL409"/>
  <c r="AK409"/>
  <c r="AD409"/>
  <c r="BE408"/>
  <c r="BD408"/>
  <c r="BC408"/>
  <c r="BB408"/>
  <c r="BA408"/>
  <c r="AV408"/>
  <c r="AU408"/>
  <c r="AS408"/>
  <c r="AR408"/>
  <c r="AP408"/>
  <c r="AN408"/>
  <c r="AM408"/>
  <c r="AL408"/>
  <c r="AK408"/>
  <c r="AD408"/>
  <c r="BE407"/>
  <c r="BD407"/>
  <c r="BC407"/>
  <c r="BB407"/>
  <c r="BA407"/>
  <c r="AV407"/>
  <c r="AU407"/>
  <c r="AS407"/>
  <c r="AP407"/>
  <c r="AN407"/>
  <c r="AM407"/>
  <c r="AK407"/>
  <c r="AD407"/>
  <c r="BE406"/>
  <c r="BD406"/>
  <c r="BC406"/>
  <c r="BB406"/>
  <c r="BA406"/>
  <c r="AU406"/>
  <c r="AS406"/>
  <c r="AR406"/>
  <c r="AN406"/>
  <c r="AM406"/>
  <c r="AL406"/>
  <c r="AD406"/>
  <c r="BE405"/>
  <c r="BD405"/>
  <c r="BC405"/>
  <c r="BB405"/>
  <c r="BA405"/>
  <c r="AV405"/>
  <c r="AU405"/>
  <c r="AS405"/>
  <c r="AR405"/>
  <c r="AP405"/>
  <c r="AN405"/>
  <c r="AM405"/>
  <c r="AL405"/>
  <c r="AK405"/>
  <c r="AD405"/>
  <c r="BE404"/>
  <c r="BD404"/>
  <c r="BC404"/>
  <c r="BB404"/>
  <c r="BA404"/>
  <c r="AV404"/>
  <c r="AU404"/>
  <c r="AS404"/>
  <c r="AR404"/>
  <c r="AP404"/>
  <c r="AN404"/>
  <c r="AM404"/>
  <c r="AL404"/>
  <c r="AK404"/>
  <c r="AD404"/>
  <c r="BE403"/>
  <c r="BD403"/>
  <c r="BC403"/>
  <c r="BB403"/>
  <c r="BA403"/>
  <c r="AV403"/>
  <c r="AU403"/>
  <c r="AS403"/>
  <c r="AP403"/>
  <c r="AN403"/>
  <c r="AM403"/>
  <c r="AK403"/>
  <c r="AD403"/>
  <c r="BE402"/>
  <c r="BD402"/>
  <c r="BC402"/>
  <c r="BB402"/>
  <c r="BA402"/>
  <c r="AU402"/>
  <c r="AS402"/>
  <c r="AR402"/>
  <c r="AN402"/>
  <c r="AM402"/>
  <c r="AL402"/>
  <c r="AD402"/>
  <c r="BE401"/>
  <c r="BD401"/>
  <c r="BC401"/>
  <c r="BB401"/>
  <c r="BA401"/>
  <c r="AV401"/>
  <c r="AU401"/>
  <c r="AS401"/>
  <c r="AR401"/>
  <c r="AP401"/>
  <c r="AN401"/>
  <c r="AM401"/>
  <c r="AL401"/>
  <c r="AK401"/>
  <c r="AD401"/>
  <c r="BE400"/>
  <c r="BD400"/>
  <c r="BC400"/>
  <c r="BB400"/>
  <c r="BA400"/>
  <c r="AV400"/>
  <c r="AU400"/>
  <c r="AS400"/>
  <c r="AR400"/>
  <c r="AP400"/>
  <c r="AN400"/>
  <c r="AM400"/>
  <c r="AL400"/>
  <c r="AK400"/>
  <c r="AD400"/>
  <c r="BE399"/>
  <c r="BD399"/>
  <c r="BC399"/>
  <c r="BB399"/>
  <c r="BA399"/>
  <c r="AV399"/>
  <c r="AU399"/>
  <c r="AS399"/>
  <c r="AR399"/>
  <c r="AP399"/>
  <c r="AN399"/>
  <c r="AM399"/>
  <c r="AL399"/>
  <c r="AK399"/>
  <c r="AD399"/>
  <c r="BE398"/>
  <c r="BD398"/>
  <c r="BC398"/>
  <c r="BB398"/>
  <c r="BA398"/>
  <c r="AU398"/>
  <c r="AS398"/>
  <c r="AR398"/>
  <c r="AN398"/>
  <c r="AM398"/>
  <c r="AL398"/>
  <c r="AD398"/>
  <c r="BE397"/>
  <c r="BD397"/>
  <c r="BC397"/>
  <c r="BB397"/>
  <c r="BA397"/>
  <c r="AV397"/>
  <c r="AU397"/>
  <c r="AS397"/>
  <c r="AR397"/>
  <c r="AP397"/>
  <c r="AN397"/>
  <c r="AM397"/>
  <c r="AL397"/>
  <c r="AK397"/>
  <c r="AD397"/>
  <c r="BE396"/>
  <c r="BD396"/>
  <c r="BC396"/>
  <c r="BB396"/>
  <c r="BA396"/>
  <c r="AV396"/>
  <c r="AU396"/>
  <c r="AS396"/>
  <c r="AR396"/>
  <c r="AP396"/>
  <c r="AN396"/>
  <c r="AM396"/>
  <c r="AL396"/>
  <c r="AK396"/>
  <c r="AD396"/>
  <c r="BE395"/>
  <c r="BD395"/>
  <c r="BC395"/>
  <c r="BB395"/>
  <c r="BA395"/>
  <c r="AV395"/>
  <c r="AU395"/>
  <c r="AS395"/>
  <c r="AP395"/>
  <c r="AN395"/>
  <c r="AM395"/>
  <c r="AK395"/>
  <c r="AD395"/>
  <c r="BE394"/>
  <c r="BD394"/>
  <c r="BC394"/>
  <c r="BB394"/>
  <c r="BA394"/>
  <c r="AV394"/>
  <c r="AU394"/>
  <c r="AS394"/>
  <c r="AR394"/>
  <c r="AP394"/>
  <c r="AN394"/>
  <c r="AM394"/>
  <c r="AL394"/>
  <c r="AK394"/>
  <c r="AD394"/>
  <c r="BE393"/>
  <c r="BD393"/>
  <c r="BC393"/>
  <c r="BB393"/>
  <c r="BA393"/>
  <c r="AV393"/>
  <c r="AU393"/>
  <c r="AS393"/>
  <c r="AR393"/>
  <c r="AP393"/>
  <c r="AN393"/>
  <c r="AM393"/>
  <c r="AL393"/>
  <c r="AK393"/>
  <c r="AD393"/>
  <c r="BE392"/>
  <c r="BD392"/>
  <c r="BC392"/>
  <c r="BB392"/>
  <c r="BA392"/>
  <c r="AV392"/>
  <c r="AU392"/>
  <c r="AS392"/>
  <c r="AR392"/>
  <c r="AP392"/>
  <c r="AN392"/>
  <c r="AM392"/>
  <c r="AL392"/>
  <c r="AK392"/>
  <c r="AD392"/>
  <c r="BE391"/>
  <c r="BD391"/>
  <c r="BC391"/>
  <c r="BB391"/>
  <c r="BA391"/>
  <c r="AV391"/>
  <c r="AU391"/>
  <c r="AS391"/>
  <c r="AP391"/>
  <c r="AN391"/>
  <c r="AM391"/>
  <c r="AK391"/>
  <c r="AD391"/>
  <c r="BE390"/>
  <c r="BD390"/>
  <c r="BC390"/>
  <c r="BB390"/>
  <c r="BA390"/>
  <c r="AU390"/>
  <c r="AS390"/>
  <c r="AR390"/>
  <c r="AN390"/>
  <c r="AM390"/>
  <c r="AL390"/>
  <c r="AD390"/>
  <c r="BE389"/>
  <c r="BD389"/>
  <c r="BC389"/>
  <c r="BB389"/>
  <c r="BA389"/>
  <c r="AV389"/>
  <c r="AU389"/>
  <c r="AS389"/>
  <c r="AR389"/>
  <c r="AP389"/>
  <c r="AN389"/>
  <c r="AM389"/>
  <c r="AL389"/>
  <c r="AK389"/>
  <c r="AD389"/>
  <c r="BE388"/>
  <c r="BD388"/>
  <c r="BC388"/>
  <c r="BB388"/>
  <c r="BA388"/>
  <c r="AV388"/>
  <c r="AU388"/>
  <c r="AS388"/>
  <c r="AR388"/>
  <c r="AP388"/>
  <c r="AN388"/>
  <c r="AM388"/>
  <c r="AL388"/>
  <c r="AK388"/>
  <c r="AD388"/>
  <c r="BE387"/>
  <c r="BD387"/>
  <c r="BC387"/>
  <c r="BB387"/>
  <c r="BA387"/>
  <c r="AV387"/>
  <c r="AU387"/>
  <c r="AS387"/>
  <c r="AP387"/>
  <c r="AN387"/>
  <c r="AM387"/>
  <c r="AK387"/>
  <c r="AD387"/>
  <c r="BE386"/>
  <c r="BD386"/>
  <c r="BC386"/>
  <c r="BB386"/>
  <c r="BA386"/>
  <c r="AU386"/>
  <c r="AS386"/>
  <c r="AR386"/>
  <c r="AN386"/>
  <c r="AM386"/>
  <c r="AL386"/>
  <c r="AD386"/>
  <c r="BE385"/>
  <c r="BD385"/>
  <c r="BC385"/>
  <c r="BB385"/>
  <c r="BA385"/>
  <c r="AV385"/>
  <c r="AU385"/>
  <c r="AS385"/>
  <c r="AR385"/>
  <c r="AP385"/>
  <c r="AN385"/>
  <c r="AM385"/>
  <c r="AL385"/>
  <c r="AK385"/>
  <c r="AD385"/>
  <c r="BE384"/>
  <c r="BD384"/>
  <c r="BC384"/>
  <c r="BB384"/>
  <c r="BA384"/>
  <c r="AV384"/>
  <c r="AU384"/>
  <c r="AS384"/>
  <c r="AR384"/>
  <c r="AP384"/>
  <c r="AN384"/>
  <c r="AM384"/>
  <c r="AL384"/>
  <c r="AK384"/>
  <c r="AD384"/>
  <c r="BE383"/>
  <c r="BD383"/>
  <c r="BC383"/>
  <c r="BB383"/>
  <c r="BA383"/>
  <c r="AV383"/>
  <c r="AU383"/>
  <c r="AS383"/>
  <c r="AR383"/>
  <c r="AP383"/>
  <c r="AN383"/>
  <c r="AM383"/>
  <c r="AL383"/>
  <c r="AK383"/>
  <c r="AD383"/>
  <c r="BE382"/>
  <c r="BD382"/>
  <c r="BC382"/>
  <c r="BB382"/>
  <c r="BA382"/>
  <c r="AU382"/>
  <c r="AS382"/>
  <c r="AR382"/>
  <c r="AN382"/>
  <c r="AM382"/>
  <c r="AL382"/>
  <c r="AD382"/>
  <c r="BE381"/>
  <c r="BD381"/>
  <c r="BC381"/>
  <c r="BB381"/>
  <c r="BA381"/>
  <c r="AV381"/>
  <c r="AU381"/>
  <c r="AS381"/>
  <c r="AR381"/>
  <c r="AP381"/>
  <c r="AN381"/>
  <c r="AM381"/>
  <c r="AL381"/>
  <c r="AK381"/>
  <c r="AD381"/>
  <c r="BE380"/>
  <c r="BD380"/>
  <c r="BC380"/>
  <c r="BB380"/>
  <c r="BA380"/>
  <c r="AV380"/>
  <c r="AU380"/>
  <c r="AS380"/>
  <c r="AR380"/>
  <c r="AP380"/>
  <c r="AN380"/>
  <c r="AM380"/>
  <c r="AL380"/>
  <c r="AK380"/>
  <c r="AD380"/>
  <c r="BE379"/>
  <c r="BD379"/>
  <c r="BC379"/>
  <c r="BB379"/>
  <c r="BA379"/>
  <c r="AV379"/>
  <c r="AU379"/>
  <c r="AS379"/>
  <c r="AP379"/>
  <c r="AN379"/>
  <c r="AM379"/>
  <c r="AK379"/>
  <c r="AD379"/>
  <c r="BE378"/>
  <c r="BD378"/>
  <c r="BC378"/>
  <c r="BB378"/>
  <c r="BA378"/>
  <c r="AV378"/>
  <c r="AU378"/>
  <c r="AS378"/>
  <c r="AR378"/>
  <c r="AP378"/>
  <c r="AN378"/>
  <c r="AM378"/>
  <c r="AL378"/>
  <c r="AK378"/>
  <c r="AD378"/>
  <c r="BE377"/>
  <c r="BD377"/>
  <c r="BC377"/>
  <c r="BB377"/>
  <c r="BA377"/>
  <c r="AV377"/>
  <c r="AU377"/>
  <c r="AS377"/>
  <c r="AR377"/>
  <c r="AP377"/>
  <c r="AN377"/>
  <c r="AM377"/>
  <c r="AL377"/>
  <c r="AK377"/>
  <c r="AD377"/>
  <c r="BE376"/>
  <c r="BD376"/>
  <c r="BC376"/>
  <c r="BB376"/>
  <c r="BA376"/>
  <c r="AV376"/>
  <c r="AU376"/>
  <c r="AS376"/>
  <c r="AR376"/>
  <c r="AP376"/>
  <c r="AN376"/>
  <c r="AM376"/>
  <c r="AL376"/>
  <c r="AK376"/>
  <c r="AD376"/>
  <c r="BE375"/>
  <c r="BD375"/>
  <c r="BC375"/>
  <c r="BB375"/>
  <c r="BA375"/>
  <c r="AV375"/>
  <c r="AU375"/>
  <c r="AS375"/>
  <c r="AP375"/>
  <c r="AN375"/>
  <c r="AM375"/>
  <c r="AK375"/>
  <c r="AD375"/>
  <c r="BE374"/>
  <c r="BD374"/>
  <c r="BC374"/>
  <c r="BB374"/>
  <c r="BA374"/>
  <c r="AU374"/>
  <c r="AS374"/>
  <c r="AR374"/>
  <c r="AN374"/>
  <c r="AM374"/>
  <c r="AL374"/>
  <c r="AD374"/>
  <c r="BE373"/>
  <c r="BD373"/>
  <c r="BC373"/>
  <c r="BB373"/>
  <c r="BA373"/>
  <c r="AV373"/>
  <c r="AU373"/>
  <c r="AS373"/>
  <c r="AR373"/>
  <c r="AP373"/>
  <c r="AN373"/>
  <c r="AM373"/>
  <c r="AL373"/>
  <c r="AK373"/>
  <c r="AD373"/>
  <c r="BE372"/>
  <c r="BD372"/>
  <c r="BC372"/>
  <c r="BB372"/>
  <c r="BA372"/>
  <c r="AV372"/>
  <c r="AU372"/>
  <c r="AS372"/>
  <c r="AR372"/>
  <c r="AP372"/>
  <c r="AN372"/>
  <c r="AM372"/>
  <c r="AL372"/>
  <c r="AK372"/>
  <c r="AD372"/>
  <c r="BE371"/>
  <c r="BD371"/>
  <c r="BC371"/>
  <c r="BB371"/>
  <c r="BA371"/>
  <c r="AV371"/>
  <c r="AU371"/>
  <c r="AS371"/>
  <c r="AP371"/>
  <c r="AN371"/>
  <c r="AM371"/>
  <c r="AK371"/>
  <c r="AD371"/>
  <c r="BE370"/>
  <c r="BD370"/>
  <c r="BC370"/>
  <c r="BB370"/>
  <c r="BA370"/>
  <c r="AU370"/>
  <c r="AS370"/>
  <c r="AR370"/>
  <c r="AN370"/>
  <c r="AM370"/>
  <c r="AL370"/>
  <c r="AD370"/>
  <c r="BE369"/>
  <c r="BD369"/>
  <c r="BC369"/>
  <c r="BB369"/>
  <c r="BA369"/>
  <c r="AV369"/>
  <c r="AU369"/>
  <c r="AS369"/>
  <c r="AR369"/>
  <c r="AP369"/>
  <c r="AN369"/>
  <c r="AM369"/>
  <c r="AL369"/>
  <c r="AK369"/>
  <c r="AD369"/>
  <c r="BE368"/>
  <c r="BD368"/>
  <c r="BC368"/>
  <c r="BB368"/>
  <c r="BA368"/>
  <c r="AV368"/>
  <c r="AU368"/>
  <c r="AS368"/>
  <c r="AR368"/>
  <c r="AP368"/>
  <c r="AN368"/>
  <c r="AM368"/>
  <c r="AL368"/>
  <c r="AK368"/>
  <c r="AD368"/>
  <c r="BE367"/>
  <c r="BD367"/>
  <c r="BC367"/>
  <c r="BB367"/>
  <c r="BA367"/>
  <c r="AV367"/>
  <c r="AU367"/>
  <c r="AS367"/>
  <c r="AR367"/>
  <c r="AP367"/>
  <c r="AN367"/>
  <c r="AM367"/>
  <c r="AL367"/>
  <c r="AK367"/>
  <c r="AD367"/>
  <c r="BE366"/>
  <c r="BD366"/>
  <c r="BC366"/>
  <c r="BB366"/>
  <c r="BA366"/>
  <c r="AU366"/>
  <c r="AS366"/>
  <c r="AR366"/>
  <c r="AN366"/>
  <c r="AM366"/>
  <c r="AL366"/>
  <c r="AD366"/>
  <c r="BE365"/>
  <c r="BD365"/>
  <c r="BC365"/>
  <c r="BB365"/>
  <c r="BA365"/>
  <c r="AV365"/>
  <c r="AU365"/>
  <c r="AS365"/>
  <c r="AR365"/>
  <c r="AP365"/>
  <c r="AN365"/>
  <c r="AM365"/>
  <c r="AL365"/>
  <c r="AK365"/>
  <c r="AD365"/>
  <c r="BE364"/>
  <c r="BD364"/>
  <c r="BC364"/>
  <c r="BB364"/>
  <c r="BA364"/>
  <c r="AV364"/>
  <c r="AU364"/>
  <c r="AS364"/>
  <c r="AR364"/>
  <c r="AP364"/>
  <c r="AN364"/>
  <c r="AM364"/>
  <c r="AL364"/>
  <c r="AK364"/>
  <c r="AD364"/>
  <c r="BE363"/>
  <c r="BD363"/>
  <c r="BC363"/>
  <c r="BB363"/>
  <c r="BA363"/>
  <c r="AV363"/>
  <c r="AU363"/>
  <c r="AS363"/>
  <c r="AP363"/>
  <c r="AN363"/>
  <c r="AM363"/>
  <c r="AK363"/>
  <c r="AD363"/>
  <c r="BE362"/>
  <c r="BD362"/>
  <c r="BC362"/>
  <c r="BB362"/>
  <c r="BA362"/>
  <c r="AV362"/>
  <c r="AU362"/>
  <c r="AS362"/>
  <c r="AR362"/>
  <c r="AP362"/>
  <c r="AN362"/>
  <c r="AM362"/>
  <c r="AL362"/>
  <c r="AK362"/>
  <c r="AD362"/>
  <c r="BE361"/>
  <c r="BD361"/>
  <c r="BC361"/>
  <c r="BB361"/>
  <c r="BA361"/>
  <c r="AV361"/>
  <c r="AU361"/>
  <c r="AS361"/>
  <c r="AR361"/>
  <c r="AP361"/>
  <c r="AN361"/>
  <c r="AM361"/>
  <c r="AL361"/>
  <c r="AK361"/>
  <c r="AD361"/>
  <c r="BE360"/>
  <c r="BD360"/>
  <c r="BC360"/>
  <c r="BB360"/>
  <c r="BA360"/>
  <c r="AV360"/>
  <c r="AU360"/>
  <c r="AS360"/>
  <c r="AR360"/>
  <c r="AP360"/>
  <c r="AN360"/>
  <c r="AM360"/>
  <c r="AL360"/>
  <c r="AK360"/>
  <c r="AD360"/>
  <c r="BE359"/>
  <c r="BD359"/>
  <c r="BC359"/>
  <c r="BB359"/>
  <c r="BA359"/>
  <c r="AV359"/>
  <c r="AU359"/>
  <c r="AS359"/>
  <c r="AP359"/>
  <c r="AN359"/>
  <c r="AM359"/>
  <c r="AK359"/>
  <c r="AD359"/>
  <c r="BE358"/>
  <c r="BD358"/>
  <c r="BC358"/>
  <c r="BB358"/>
  <c r="BA358"/>
  <c r="AU358"/>
  <c r="AS358"/>
  <c r="AR358"/>
  <c r="AN358"/>
  <c r="AM358"/>
  <c r="AL358"/>
  <c r="AD358"/>
  <c r="BE357"/>
  <c r="BD357"/>
  <c r="BC357"/>
  <c r="BB357"/>
  <c r="BA357"/>
  <c r="AV357"/>
  <c r="AU357"/>
  <c r="AS357"/>
  <c r="AR357"/>
  <c r="AP357"/>
  <c r="AN357"/>
  <c r="AM357"/>
  <c r="AL357"/>
  <c r="AK357"/>
  <c r="AD357"/>
  <c r="BE356"/>
  <c r="BD356"/>
  <c r="BC356"/>
  <c r="BB356"/>
  <c r="BA356"/>
  <c r="AV356"/>
  <c r="AU356"/>
  <c r="AS356"/>
  <c r="AR356"/>
  <c r="AP356"/>
  <c r="AN356"/>
  <c r="AM356"/>
  <c r="AL356"/>
  <c r="AK356"/>
  <c r="AD356"/>
  <c r="BE355"/>
  <c r="BD355"/>
  <c r="BC355"/>
  <c r="BB355"/>
  <c r="BA355"/>
  <c r="AV355"/>
  <c r="AU355"/>
  <c r="AS355"/>
  <c r="AP355"/>
  <c r="AN355"/>
  <c r="AM355"/>
  <c r="AK355"/>
  <c r="AD355"/>
  <c r="BE354"/>
  <c r="BD354"/>
  <c r="BC354"/>
  <c r="BB354"/>
  <c r="BA354"/>
  <c r="AU354"/>
  <c r="AS354"/>
  <c r="AR354"/>
  <c r="AN354"/>
  <c r="AM354"/>
  <c r="AL354"/>
  <c r="AD354"/>
  <c r="BE353"/>
  <c r="BD353"/>
  <c r="BC353"/>
  <c r="BB353"/>
  <c r="BA353"/>
  <c r="AV353"/>
  <c r="AU353"/>
  <c r="AS353"/>
  <c r="AR353"/>
  <c r="AP353"/>
  <c r="AN353"/>
  <c r="AM353"/>
  <c r="AL353"/>
  <c r="AK353"/>
  <c r="AD353"/>
  <c r="BE352"/>
  <c r="BD352"/>
  <c r="BC352"/>
  <c r="BB352"/>
  <c r="BA352"/>
  <c r="AV352"/>
  <c r="AU352"/>
  <c r="AS352"/>
  <c r="AR352"/>
  <c r="AP352"/>
  <c r="AN352"/>
  <c r="AM352"/>
  <c r="AL352"/>
  <c r="AK352"/>
  <c r="AD352"/>
  <c r="BE351"/>
  <c r="BD351"/>
  <c r="BC351"/>
  <c r="BB351"/>
  <c r="BA351"/>
  <c r="AV351"/>
  <c r="AU351"/>
  <c r="AS351"/>
  <c r="AR351"/>
  <c r="AP351"/>
  <c r="AN351"/>
  <c r="AM351"/>
  <c r="AL351"/>
  <c r="AK351"/>
  <c r="AD351"/>
  <c r="BE350"/>
  <c r="BD350"/>
  <c r="BC350"/>
  <c r="BB350"/>
  <c r="BA350"/>
  <c r="AU350"/>
  <c r="AS350"/>
  <c r="AR350"/>
  <c r="AN350"/>
  <c r="AM350"/>
  <c r="AL350"/>
  <c r="AD350"/>
  <c r="BE349"/>
  <c r="BD349"/>
  <c r="BC349"/>
  <c r="BB349"/>
  <c r="BA349"/>
  <c r="AV349"/>
  <c r="AU349"/>
  <c r="AS349"/>
  <c r="AR349"/>
  <c r="AP349"/>
  <c r="AN349"/>
  <c r="AM349"/>
  <c r="AL349"/>
  <c r="AK349"/>
  <c r="AD349"/>
  <c r="BE348"/>
  <c r="BD348"/>
  <c r="BC348"/>
  <c r="BB348"/>
  <c r="BA348"/>
  <c r="AV348"/>
  <c r="AU348"/>
  <c r="AS348"/>
  <c r="AR348"/>
  <c r="AP348"/>
  <c r="AN348"/>
  <c r="AM348"/>
  <c r="AL348"/>
  <c r="AK348"/>
  <c r="AD348"/>
  <c r="BE347"/>
  <c r="BD347"/>
  <c r="BC347"/>
  <c r="BB347"/>
  <c r="BA347"/>
  <c r="AV347"/>
  <c r="AU347"/>
  <c r="AS347"/>
  <c r="AP347"/>
  <c r="AN347"/>
  <c r="AM347"/>
  <c r="AK347"/>
  <c r="AD347"/>
  <c r="BE346"/>
  <c r="BD346"/>
  <c r="BC346"/>
  <c r="BB346"/>
  <c r="BA346"/>
  <c r="AV346"/>
  <c r="AU346"/>
  <c r="AS346"/>
  <c r="AR346"/>
  <c r="AP346"/>
  <c r="AN346"/>
  <c r="AM346"/>
  <c r="AL346"/>
  <c r="AK346"/>
  <c r="AD346"/>
  <c r="BE345"/>
  <c r="BD345"/>
  <c r="BC345"/>
  <c r="BB345"/>
  <c r="BA345"/>
  <c r="AV345"/>
  <c r="AU345"/>
  <c r="AS345"/>
  <c r="AR345"/>
  <c r="AP345"/>
  <c r="AN345"/>
  <c r="AM345"/>
  <c r="AL345"/>
  <c r="AK345"/>
  <c r="AD345"/>
  <c r="BE344"/>
  <c r="BD344"/>
  <c r="BC344"/>
  <c r="BB344"/>
  <c r="BA344"/>
  <c r="AV344"/>
  <c r="AU344"/>
  <c r="AS344"/>
  <c r="AR344"/>
  <c r="AP344"/>
  <c r="AN344"/>
  <c r="AM344"/>
  <c r="AL344"/>
  <c r="AK344"/>
  <c r="AD344"/>
  <c r="BE343"/>
  <c r="BD343"/>
  <c r="BC343"/>
  <c r="BB343"/>
  <c r="BA343"/>
  <c r="AV343"/>
  <c r="AU343"/>
  <c r="AS343"/>
  <c r="AP343"/>
  <c r="AN343"/>
  <c r="AM343"/>
  <c r="AK343"/>
  <c r="AD343"/>
  <c r="BE342"/>
  <c r="BD342"/>
  <c r="BC342"/>
  <c r="BB342"/>
  <c r="BA342"/>
  <c r="AU342"/>
  <c r="AS342"/>
  <c r="AR342"/>
  <c r="AN342"/>
  <c r="AM342"/>
  <c r="AL342"/>
  <c r="AD342"/>
  <c r="BE341"/>
  <c r="BD341"/>
  <c r="BC341"/>
  <c r="BB341"/>
  <c r="BA341"/>
  <c r="AV341"/>
  <c r="AU341"/>
  <c r="AS341"/>
  <c r="AR341"/>
  <c r="AP341"/>
  <c r="AN341"/>
  <c r="AM341"/>
  <c r="AL341"/>
  <c r="AK341"/>
  <c r="AD341"/>
  <c r="BE340"/>
  <c r="BD340"/>
  <c r="BC340"/>
  <c r="BB340"/>
  <c r="BA340"/>
  <c r="AV340"/>
  <c r="AU340"/>
  <c r="AS340"/>
  <c r="AR340"/>
  <c r="AP340"/>
  <c r="AN340"/>
  <c r="AM340"/>
  <c r="AL340"/>
  <c r="AK340"/>
  <c r="AD340"/>
  <c r="BE339"/>
  <c r="BD339"/>
  <c r="BC339"/>
  <c r="BB339"/>
  <c r="BA339"/>
  <c r="AV339"/>
  <c r="AU339"/>
  <c r="AS339"/>
  <c r="AP339"/>
  <c r="AN339"/>
  <c r="AM339"/>
  <c r="AK339"/>
  <c r="AD339"/>
  <c r="BE338"/>
  <c r="BD338"/>
  <c r="BC338"/>
  <c r="BB338"/>
  <c r="BA338"/>
  <c r="AU338"/>
  <c r="AS338"/>
  <c r="AR338"/>
  <c r="AN338"/>
  <c r="AM338"/>
  <c r="AL338"/>
  <c r="AD338"/>
  <c r="BE337"/>
  <c r="BD337"/>
  <c r="BC337"/>
  <c r="BB337"/>
  <c r="BA337"/>
  <c r="AV337"/>
  <c r="AU337"/>
  <c r="AS337"/>
  <c r="AR337"/>
  <c r="AP337"/>
  <c r="AN337"/>
  <c r="AM337"/>
  <c r="AL337"/>
  <c r="AK337"/>
  <c r="AD337"/>
  <c r="BE336"/>
  <c r="BD336"/>
  <c r="BC336"/>
  <c r="BB336"/>
  <c r="BA336"/>
  <c r="AV336"/>
  <c r="AU336"/>
  <c r="AS336"/>
  <c r="AR336"/>
  <c r="AP336"/>
  <c r="AN336"/>
  <c r="AM336"/>
  <c r="AL336"/>
  <c r="AK336"/>
  <c r="AD336"/>
  <c r="BE335"/>
  <c r="BD335"/>
  <c r="BC335"/>
  <c r="BB335"/>
  <c r="BA335"/>
  <c r="AV335"/>
  <c r="AU335"/>
  <c r="AS335"/>
  <c r="AR335"/>
  <c r="AP335"/>
  <c r="AN335"/>
  <c r="AM335"/>
  <c r="AL335"/>
  <c r="AK335"/>
  <c r="AD335"/>
  <c r="BE334"/>
  <c r="BD334"/>
  <c r="BC334"/>
  <c r="BB334"/>
  <c r="BA334"/>
  <c r="AU334"/>
  <c r="AS334"/>
  <c r="AR334"/>
  <c r="AN334"/>
  <c r="AM334"/>
  <c r="AL334"/>
  <c r="AD334"/>
  <c r="BE333"/>
  <c r="BD333"/>
  <c r="BC333"/>
  <c r="BB333"/>
  <c r="BA333"/>
  <c r="AV333"/>
  <c r="AU333"/>
  <c r="AS333"/>
  <c r="AR333"/>
  <c r="AP333"/>
  <c r="AN333"/>
  <c r="AM333"/>
  <c r="AL333"/>
  <c r="AK333"/>
  <c r="AD333"/>
  <c r="BE332"/>
  <c r="BD332"/>
  <c r="BC332"/>
  <c r="BB332"/>
  <c r="BA332"/>
  <c r="AV332"/>
  <c r="AU332"/>
  <c r="AS332"/>
  <c r="AR332"/>
  <c r="AP332"/>
  <c r="AN332"/>
  <c r="AM332"/>
  <c r="AL332"/>
  <c r="AK332"/>
  <c r="AD332"/>
  <c r="BE331"/>
  <c r="BD331"/>
  <c r="BC331"/>
  <c r="BB331"/>
  <c r="BA331"/>
  <c r="AV331"/>
  <c r="AU331"/>
  <c r="AS331"/>
  <c r="AP331"/>
  <c r="AN331"/>
  <c r="AM331"/>
  <c r="AK331"/>
  <c r="AD331"/>
  <c r="BE330"/>
  <c r="BD330"/>
  <c r="BC330"/>
  <c r="BB330"/>
  <c r="BA330"/>
  <c r="AV330"/>
  <c r="AU330"/>
  <c r="AS330"/>
  <c r="AR330"/>
  <c r="AP330"/>
  <c r="AN330"/>
  <c r="AM330"/>
  <c r="AL330"/>
  <c r="AK330"/>
  <c r="AD330"/>
  <c r="BE329"/>
  <c r="BD329"/>
  <c r="BC329"/>
  <c r="BB329"/>
  <c r="BA329"/>
  <c r="AV329"/>
  <c r="AU329"/>
  <c r="AS329"/>
  <c r="AR329"/>
  <c r="AP329"/>
  <c r="AN329"/>
  <c r="AM329"/>
  <c r="AL329"/>
  <c r="AK329"/>
  <c r="AD329"/>
  <c r="BE328"/>
  <c r="BD328"/>
  <c r="BC328"/>
  <c r="BB328"/>
  <c r="BA328"/>
  <c r="AV328"/>
  <c r="AU328"/>
  <c r="AS328"/>
  <c r="AR328"/>
  <c r="AP328"/>
  <c r="AN328"/>
  <c r="AM328"/>
  <c r="AL328"/>
  <c r="AK328"/>
  <c r="AD328"/>
  <c r="BE327"/>
  <c r="BD327"/>
  <c r="BC327"/>
  <c r="BB327"/>
  <c r="BA327"/>
  <c r="AV327"/>
  <c r="AU327"/>
  <c r="AS327"/>
  <c r="AP327"/>
  <c r="AN327"/>
  <c r="AM327"/>
  <c r="AK327"/>
  <c r="AD327"/>
  <c r="BE326"/>
  <c r="BD326"/>
  <c r="BC326"/>
  <c r="BB326"/>
  <c r="BA326"/>
  <c r="AU326"/>
  <c r="AS326"/>
  <c r="AR326"/>
  <c r="AN326"/>
  <c r="AM326"/>
  <c r="AL326"/>
  <c r="AD326"/>
  <c r="BE325"/>
  <c r="BD325"/>
  <c r="BC325"/>
  <c r="BB325"/>
  <c r="BA325"/>
  <c r="AV325"/>
  <c r="AU325"/>
  <c r="AS325"/>
  <c r="AR325"/>
  <c r="AP325"/>
  <c r="AN325"/>
  <c r="AM325"/>
  <c r="AL325"/>
  <c r="AK325"/>
  <c r="AD325"/>
  <c r="BE324"/>
  <c r="BD324"/>
  <c r="BC324"/>
  <c r="BB324"/>
  <c r="BA324"/>
  <c r="AV324"/>
  <c r="AU324"/>
  <c r="AS324"/>
  <c r="AR324"/>
  <c r="AP324"/>
  <c r="AN324"/>
  <c r="AM324"/>
  <c r="AL324"/>
  <c r="AK324"/>
  <c r="AD324"/>
  <c r="BE323"/>
  <c r="BD323"/>
  <c r="BC323"/>
  <c r="BB323"/>
  <c r="BA323"/>
  <c r="AV323"/>
  <c r="AU323"/>
  <c r="AS323"/>
  <c r="AP323"/>
  <c r="AN323"/>
  <c r="AM323"/>
  <c r="AK323"/>
  <c r="AD323"/>
  <c r="BE322"/>
  <c r="BD322"/>
  <c r="BC322"/>
  <c r="BB322"/>
  <c r="BA322"/>
  <c r="AU322"/>
  <c r="AS322"/>
  <c r="AR322"/>
  <c r="AN322"/>
  <c r="AM322"/>
  <c r="AL322"/>
  <c r="AD322"/>
  <c r="BE321"/>
  <c r="BD321"/>
  <c r="BC321"/>
  <c r="BB321"/>
  <c r="BA321"/>
  <c r="AV321"/>
  <c r="AU321"/>
  <c r="AS321"/>
  <c r="AR321"/>
  <c r="AP321"/>
  <c r="AN321"/>
  <c r="AM321"/>
  <c r="AL321"/>
  <c r="AK321"/>
  <c r="AD321"/>
  <c r="BE320"/>
  <c r="BD320"/>
  <c r="BC320"/>
  <c r="BB320"/>
  <c r="BA320"/>
  <c r="AV320"/>
  <c r="AU320"/>
  <c r="AS320"/>
  <c r="AR320"/>
  <c r="AP320"/>
  <c r="AN320"/>
  <c r="AM320"/>
  <c r="AL320"/>
  <c r="AK320"/>
  <c r="AD320"/>
  <c r="BE319"/>
  <c r="BD319"/>
  <c r="BC319"/>
  <c r="BB319"/>
  <c r="BA319"/>
  <c r="AV319"/>
  <c r="AU319"/>
  <c r="AS319"/>
  <c r="AR319"/>
  <c r="AP319"/>
  <c r="AN319"/>
  <c r="AM319"/>
  <c r="AL319"/>
  <c r="AK319"/>
  <c r="AD319"/>
  <c r="BE318"/>
  <c r="BD318"/>
  <c r="BC318"/>
  <c r="BB318"/>
  <c r="BA318"/>
  <c r="AU318"/>
  <c r="AS318"/>
  <c r="AR318"/>
  <c r="AN318"/>
  <c r="AM318"/>
  <c r="AL318"/>
  <c r="AD318"/>
  <c r="BE317"/>
  <c r="BD317"/>
  <c r="BC317"/>
  <c r="BB317"/>
  <c r="BA317"/>
  <c r="AV317"/>
  <c r="AU317"/>
  <c r="AS317"/>
  <c r="AR317"/>
  <c r="AP317"/>
  <c r="AN317"/>
  <c r="AM317"/>
  <c r="AL317"/>
  <c r="AK317"/>
  <c r="AD317"/>
  <c r="BE316"/>
  <c r="BD316"/>
  <c r="BC316"/>
  <c r="BB316"/>
  <c r="BA316"/>
  <c r="AV316"/>
  <c r="AU316"/>
  <c r="AS316"/>
  <c r="AR316"/>
  <c r="AP316"/>
  <c r="AN316"/>
  <c r="AM316"/>
  <c r="AL316"/>
  <c r="AK316"/>
  <c r="AD316"/>
  <c r="BE315"/>
  <c r="BD315"/>
  <c r="BC315"/>
  <c r="BB315"/>
  <c r="BA315"/>
  <c r="AV315"/>
  <c r="AU315"/>
  <c r="AS315"/>
  <c r="AP315"/>
  <c r="AN315"/>
  <c r="AM315"/>
  <c r="AK315"/>
  <c r="AD315"/>
  <c r="BE314"/>
  <c r="BD314"/>
  <c r="BC314"/>
  <c r="BB314"/>
  <c r="BA314"/>
  <c r="AV314"/>
  <c r="AU314"/>
  <c r="AS314"/>
  <c r="AR314"/>
  <c r="AP314"/>
  <c r="AN314"/>
  <c r="AM314"/>
  <c r="AL314"/>
  <c r="AK314"/>
  <c r="AD314"/>
  <c r="BE313"/>
  <c r="BD313"/>
  <c r="BC313"/>
  <c r="BB313"/>
  <c r="BA313"/>
  <c r="AV313"/>
  <c r="AU313"/>
  <c r="AS313"/>
  <c r="AR313"/>
  <c r="AP313"/>
  <c r="AN313"/>
  <c r="AM313"/>
  <c r="AL313"/>
  <c r="AK313"/>
  <c r="AD313"/>
  <c r="BE312"/>
  <c r="BD312"/>
  <c r="BC312"/>
  <c r="BB312"/>
  <c r="BA312"/>
  <c r="AV312"/>
  <c r="AU312"/>
  <c r="AS312"/>
  <c r="AR312"/>
  <c r="AP312"/>
  <c r="AN312"/>
  <c r="AM312"/>
  <c r="AL312"/>
  <c r="AK312"/>
  <c r="AD312"/>
  <c r="BE311"/>
  <c r="BD311"/>
  <c r="BC311"/>
  <c r="BB311"/>
  <c r="BA311"/>
  <c r="AV311"/>
  <c r="AU311"/>
  <c r="AS311"/>
  <c r="AP311"/>
  <c r="AN311"/>
  <c r="AM311"/>
  <c r="AK311"/>
  <c r="AD311"/>
  <c r="BE310"/>
  <c r="BD310"/>
  <c r="BC310"/>
  <c r="BB310"/>
  <c r="BA310"/>
  <c r="AU310"/>
  <c r="AS310"/>
  <c r="AR310"/>
  <c r="AN310"/>
  <c r="AM310"/>
  <c r="AL310"/>
  <c r="AD310"/>
  <c r="BE309"/>
  <c r="BD309"/>
  <c r="BC309"/>
  <c r="BB309"/>
  <c r="BA309"/>
  <c r="AV309"/>
  <c r="AU309"/>
  <c r="AS309"/>
  <c r="AR309"/>
  <c r="AP309"/>
  <c r="AN309"/>
  <c r="AM309"/>
  <c r="AL309"/>
  <c r="AK309"/>
  <c r="AD309"/>
  <c r="BE308"/>
  <c r="BD308"/>
  <c r="BC308"/>
  <c r="BB308"/>
  <c r="BA308"/>
  <c r="AV308"/>
  <c r="AU308"/>
  <c r="AS308"/>
  <c r="AR308"/>
  <c r="AP308"/>
  <c r="AN308"/>
  <c r="AM308"/>
  <c r="AL308"/>
  <c r="AK308"/>
  <c r="AD308"/>
  <c r="BE307"/>
  <c r="BD307"/>
  <c r="BC307"/>
  <c r="BB307"/>
  <c r="BA307"/>
  <c r="AV307"/>
  <c r="AU307"/>
  <c r="AS307"/>
  <c r="AP307"/>
  <c r="AN307"/>
  <c r="AM307"/>
  <c r="AK307"/>
  <c r="AD307"/>
  <c r="BE306"/>
  <c r="BD306"/>
  <c r="BC306"/>
  <c r="BB306"/>
  <c r="BA306"/>
  <c r="AU306"/>
  <c r="AS306"/>
  <c r="AR306"/>
  <c r="AN306"/>
  <c r="AM306"/>
  <c r="AL306"/>
  <c r="AD306"/>
  <c r="BE305"/>
  <c r="BD305"/>
  <c r="BC305"/>
  <c r="BB305"/>
  <c r="BA305"/>
  <c r="AV305"/>
  <c r="AU305"/>
  <c r="AS305"/>
  <c r="AR305"/>
  <c r="AP305"/>
  <c r="AN305"/>
  <c r="AM305"/>
  <c r="AL305"/>
  <c r="AK305"/>
  <c r="AD305"/>
  <c r="BE304"/>
  <c r="BD304"/>
  <c r="BC304"/>
  <c r="BB304"/>
  <c r="BA304"/>
  <c r="AV304"/>
  <c r="AU304"/>
  <c r="AS304"/>
  <c r="AR304"/>
  <c r="AP304"/>
  <c r="AN304"/>
  <c r="AM304"/>
  <c r="AL304"/>
  <c r="AK304"/>
  <c r="AD304"/>
  <c r="BE303"/>
  <c r="BD303"/>
  <c r="BC303"/>
  <c r="BB303"/>
  <c r="BA303"/>
  <c r="AV303"/>
  <c r="AU303"/>
  <c r="AS303"/>
  <c r="AR303"/>
  <c r="AP303"/>
  <c r="AN303"/>
  <c r="AM303"/>
  <c r="AL303"/>
  <c r="AK303"/>
  <c r="AD303"/>
  <c r="BE302"/>
  <c r="BD302"/>
  <c r="BC302"/>
  <c r="BB302"/>
  <c r="BA302"/>
  <c r="AU302"/>
  <c r="AS302"/>
  <c r="AR302"/>
  <c r="AN302"/>
  <c r="AM302"/>
  <c r="AL302"/>
  <c r="AD302"/>
  <c r="BE301"/>
  <c r="BD301"/>
  <c r="BC301"/>
  <c r="BB301"/>
  <c r="BA301"/>
  <c r="AV301"/>
  <c r="AU301"/>
  <c r="AS301"/>
  <c r="AR301"/>
  <c r="AP301"/>
  <c r="AN301"/>
  <c r="AM301"/>
  <c r="AL301"/>
  <c r="AK301"/>
  <c r="AD301"/>
  <c r="BE300"/>
  <c r="BD300"/>
  <c r="BC300"/>
  <c r="BB300"/>
  <c r="BA300"/>
  <c r="AV300"/>
  <c r="AU300"/>
  <c r="AS300"/>
  <c r="AR300"/>
  <c r="AP300"/>
  <c r="AN300"/>
  <c r="AM300"/>
  <c r="AL300"/>
  <c r="AK300"/>
  <c r="AD300"/>
  <c r="BE299"/>
  <c r="BD299"/>
  <c r="BC299"/>
  <c r="BB299"/>
  <c r="BA299"/>
  <c r="AV299"/>
  <c r="AU299"/>
  <c r="AS299"/>
  <c r="AP299"/>
  <c r="AN299"/>
  <c r="AM299"/>
  <c r="AK299"/>
  <c r="AD299"/>
  <c r="BE298"/>
  <c r="BD298"/>
  <c r="BC298"/>
  <c r="BB298"/>
  <c r="BA298"/>
  <c r="AV298"/>
  <c r="AU298"/>
  <c r="AS298"/>
  <c r="AR298"/>
  <c r="AP298"/>
  <c r="AN298"/>
  <c r="AM298"/>
  <c r="AL298"/>
  <c r="AK298"/>
  <c r="AD298"/>
  <c r="BE297"/>
  <c r="BD297"/>
  <c r="BC297"/>
  <c r="BB297"/>
  <c r="BA297"/>
  <c r="AV297"/>
  <c r="AU297"/>
  <c r="AS297"/>
  <c r="AR297"/>
  <c r="AP297"/>
  <c r="AN297"/>
  <c r="AM297"/>
  <c r="AL297"/>
  <c r="AK297"/>
  <c r="AD297"/>
  <c r="BE296"/>
  <c r="BD296"/>
  <c r="BC296"/>
  <c r="BB296"/>
  <c r="BA296"/>
  <c r="AV296"/>
  <c r="AU296"/>
  <c r="AS296"/>
  <c r="AR296"/>
  <c r="AP296"/>
  <c r="AN296"/>
  <c r="AM296"/>
  <c r="AL296"/>
  <c r="AK296"/>
  <c r="AD296"/>
  <c r="BE295"/>
  <c r="BD295"/>
  <c r="BC295"/>
  <c r="BB295"/>
  <c r="BA295"/>
  <c r="AV295"/>
  <c r="AU295"/>
  <c r="AS295"/>
  <c r="AP295"/>
  <c r="AN295"/>
  <c r="AM295"/>
  <c r="AK295"/>
  <c r="AD295"/>
  <c r="BE294"/>
  <c r="BD294"/>
  <c r="BC294"/>
  <c r="BB294"/>
  <c r="BA294"/>
  <c r="AU294"/>
  <c r="AS294"/>
  <c r="AR294"/>
  <c r="AN294"/>
  <c r="AM294"/>
  <c r="AL294"/>
  <c r="AD294"/>
  <c r="BE293"/>
  <c r="BD293"/>
  <c r="BC293"/>
  <c r="BB293"/>
  <c r="BA293"/>
  <c r="AV293"/>
  <c r="AU293"/>
  <c r="AS293"/>
  <c r="AR293"/>
  <c r="AP293"/>
  <c r="AN293"/>
  <c r="AM293"/>
  <c r="AL293"/>
  <c r="AK293"/>
  <c r="AD293"/>
  <c r="BE292"/>
  <c r="BD292"/>
  <c r="BC292"/>
  <c r="BB292"/>
  <c r="BA292"/>
  <c r="AV292"/>
  <c r="AU292"/>
  <c r="AS292"/>
  <c r="AR292"/>
  <c r="AP292"/>
  <c r="AN292"/>
  <c r="AM292"/>
  <c r="AL292"/>
  <c r="AK292"/>
  <c r="AD292"/>
  <c r="BE291"/>
  <c r="BD291"/>
  <c r="BC291"/>
  <c r="BB291"/>
  <c r="BA291"/>
  <c r="AV291"/>
  <c r="AU291"/>
  <c r="AS291"/>
  <c r="AP291"/>
  <c r="AN291"/>
  <c r="AM291"/>
  <c r="AK291"/>
  <c r="AD291"/>
  <c r="BE290"/>
  <c r="BD290"/>
  <c r="BC290"/>
  <c r="BB290"/>
  <c r="BA290"/>
  <c r="AU290"/>
  <c r="AS290"/>
  <c r="AR290"/>
  <c r="AN290"/>
  <c r="AM290"/>
  <c r="AL290"/>
  <c r="AD290"/>
  <c r="BE289"/>
  <c r="BD289"/>
  <c r="BC289"/>
  <c r="BB289"/>
  <c r="BA289"/>
  <c r="AV289"/>
  <c r="AU289"/>
  <c r="AS289"/>
  <c r="AR289"/>
  <c r="AP289"/>
  <c r="AN289"/>
  <c r="AM289"/>
  <c r="AL289"/>
  <c r="AK289"/>
  <c r="AD289"/>
  <c r="BE288"/>
  <c r="BD288"/>
  <c r="BC288"/>
  <c r="BB288"/>
  <c r="BA288"/>
  <c r="AV288"/>
  <c r="AU288"/>
  <c r="AS288"/>
  <c r="AR288"/>
  <c r="AP288"/>
  <c r="AN288"/>
  <c r="AM288"/>
  <c r="AL288"/>
  <c r="AK288"/>
  <c r="AD288"/>
  <c r="BE287"/>
  <c r="BD287"/>
  <c r="BC287"/>
  <c r="BB287"/>
  <c r="BA287"/>
  <c r="AV287"/>
  <c r="AU287"/>
  <c r="AS287"/>
  <c r="AR287"/>
  <c r="AP287"/>
  <c r="AN287"/>
  <c r="AM287"/>
  <c r="AL287"/>
  <c r="AK287"/>
  <c r="AD287"/>
  <c r="BE286"/>
  <c r="BD286"/>
  <c r="BC286"/>
  <c r="BB286"/>
  <c r="BA286"/>
  <c r="AU286"/>
  <c r="AS286"/>
  <c r="AR286"/>
  <c r="AN286"/>
  <c r="AM286"/>
  <c r="AL286"/>
  <c r="AD286"/>
  <c r="BE285"/>
  <c r="BD285"/>
  <c r="BC285"/>
  <c r="BB285"/>
  <c r="BA285"/>
  <c r="AV285"/>
  <c r="AU285"/>
  <c r="AS285"/>
  <c r="AR285"/>
  <c r="AP285"/>
  <c r="AN285"/>
  <c r="AM285"/>
  <c r="AL285"/>
  <c r="AK285"/>
  <c r="AD285"/>
  <c r="BE284"/>
  <c r="BD284"/>
  <c r="BC284"/>
  <c r="BB284"/>
  <c r="BA284"/>
  <c r="AV284"/>
  <c r="AU284"/>
  <c r="AS284"/>
  <c r="AR284"/>
  <c r="AP284"/>
  <c r="AN284"/>
  <c r="AM284"/>
  <c r="AL284"/>
  <c r="AK284"/>
  <c r="AD284"/>
  <c r="BE283"/>
  <c r="BD283"/>
  <c r="BC283"/>
  <c r="BB283"/>
  <c r="BA283"/>
  <c r="AV283"/>
  <c r="AU283"/>
  <c r="AS283"/>
  <c r="AP283"/>
  <c r="AN283"/>
  <c r="AM283"/>
  <c r="AK283"/>
  <c r="AD283"/>
  <c r="BE282"/>
  <c r="BD282"/>
  <c r="BC282"/>
  <c r="BB282"/>
  <c r="BA282"/>
  <c r="AV282"/>
  <c r="AU282"/>
  <c r="AS282"/>
  <c r="AR282"/>
  <c r="AP282"/>
  <c r="AN282"/>
  <c r="AM282"/>
  <c r="AL282"/>
  <c r="AK282"/>
  <c r="AD282"/>
  <c r="BE281"/>
  <c r="BD281"/>
  <c r="BC281"/>
  <c r="BB281"/>
  <c r="BA281"/>
  <c r="AV281"/>
  <c r="AU281"/>
  <c r="AS281"/>
  <c r="AR281"/>
  <c r="AP281"/>
  <c r="AN281"/>
  <c r="AM281"/>
  <c r="AL281"/>
  <c r="AK281"/>
  <c r="AD281"/>
  <c r="BE280"/>
  <c r="BD280"/>
  <c r="BC280"/>
  <c r="BB280"/>
  <c r="BA280"/>
  <c r="AV280"/>
  <c r="AU280"/>
  <c r="AS280"/>
  <c r="AR280"/>
  <c r="AP280"/>
  <c r="AN280"/>
  <c r="AM280"/>
  <c r="AL280"/>
  <c r="AK280"/>
  <c r="AD280"/>
  <c r="BE279"/>
  <c r="BD279"/>
  <c r="BC279"/>
  <c r="BB279"/>
  <c r="BA279"/>
  <c r="AV279"/>
  <c r="AU279"/>
  <c r="AS279"/>
  <c r="AP279"/>
  <c r="AN279"/>
  <c r="AM279"/>
  <c r="AK279"/>
  <c r="AD279"/>
  <c r="BE278"/>
  <c r="BD278"/>
  <c r="BC278"/>
  <c r="BB278"/>
  <c r="BA278"/>
  <c r="AU278"/>
  <c r="AS278"/>
  <c r="AR278"/>
  <c r="AN278"/>
  <c r="AM278"/>
  <c r="AL278"/>
  <c r="AD278"/>
  <c r="BE277"/>
  <c r="BD277"/>
  <c r="BC277"/>
  <c r="BB277"/>
  <c r="BA277"/>
  <c r="AV277"/>
  <c r="AU277"/>
  <c r="AS277"/>
  <c r="AR277"/>
  <c r="AP277"/>
  <c r="AN277"/>
  <c r="AM277"/>
  <c r="AL277"/>
  <c r="AK277"/>
  <c r="AD277"/>
  <c r="BE276"/>
  <c r="BD276"/>
  <c r="BC276"/>
  <c r="BB276"/>
  <c r="BA276"/>
  <c r="AV276"/>
  <c r="AU276"/>
  <c r="AS276"/>
  <c r="AR276"/>
  <c r="AP276"/>
  <c r="AN276"/>
  <c r="AM276"/>
  <c r="AL276"/>
  <c r="AK276"/>
  <c r="AD276"/>
  <c r="BE275"/>
  <c r="BD275"/>
  <c r="BC275"/>
  <c r="BB275"/>
  <c r="BA275"/>
  <c r="AV275"/>
  <c r="AU275"/>
  <c r="AS275"/>
  <c r="AP275"/>
  <c r="AN275"/>
  <c r="AM275"/>
  <c r="AK275"/>
  <c r="AD275"/>
  <c r="BE274"/>
  <c r="BD274"/>
  <c r="BC274"/>
  <c r="BB274"/>
  <c r="BA274"/>
  <c r="AU274"/>
  <c r="AS274"/>
  <c r="AR274"/>
  <c r="AN274"/>
  <c r="AM274"/>
  <c r="AL274"/>
  <c r="AD274"/>
  <c r="BE273"/>
  <c r="BD273"/>
  <c r="BC273"/>
  <c r="BB273"/>
  <c r="BA273"/>
  <c r="AV273"/>
  <c r="AU273"/>
  <c r="AS273"/>
  <c r="AR273"/>
  <c r="AP273"/>
  <c r="AN273"/>
  <c r="AM273"/>
  <c r="AL273"/>
  <c r="AK273"/>
  <c r="AD273"/>
  <c r="BE272"/>
  <c r="BD272"/>
  <c r="BC272"/>
  <c r="BB272"/>
  <c r="BA272"/>
  <c r="AV272"/>
  <c r="AU272"/>
  <c r="AS272"/>
  <c r="AR272"/>
  <c r="AP272"/>
  <c r="AN272"/>
  <c r="AM272"/>
  <c r="AL272"/>
  <c r="AK272"/>
  <c r="AD272"/>
  <c r="BE271"/>
  <c r="BD271"/>
  <c r="BC271"/>
  <c r="BB271"/>
  <c r="BA271"/>
  <c r="AV271"/>
  <c r="AU271"/>
  <c r="AS271"/>
  <c r="AR271"/>
  <c r="AP271"/>
  <c r="AN271"/>
  <c r="AM271"/>
  <c r="AL271"/>
  <c r="AK271"/>
  <c r="AD271"/>
  <c r="BE270"/>
  <c r="BD270"/>
  <c r="BC270"/>
  <c r="BB270"/>
  <c r="BA270"/>
  <c r="AU270"/>
  <c r="AS270"/>
  <c r="AR270"/>
  <c r="AN270"/>
  <c r="AM270"/>
  <c r="AL270"/>
  <c r="AD270"/>
  <c r="BE269"/>
  <c r="BD269"/>
  <c r="BC269"/>
  <c r="BB269"/>
  <c r="BA269"/>
  <c r="AV269"/>
  <c r="AU269"/>
  <c r="AS269"/>
  <c r="AR269"/>
  <c r="AP269"/>
  <c r="AN269"/>
  <c r="AM269"/>
  <c r="AL269"/>
  <c r="AK269"/>
  <c r="AD269"/>
  <c r="BE268"/>
  <c r="BD268"/>
  <c r="BC268"/>
  <c r="BB268"/>
  <c r="BA268"/>
  <c r="AV268"/>
  <c r="AU268"/>
  <c r="AS268"/>
  <c r="AR268"/>
  <c r="AP268"/>
  <c r="AN268"/>
  <c r="AM268"/>
  <c r="AL268"/>
  <c r="AK268"/>
  <c r="AD268"/>
  <c r="BE267"/>
  <c r="BD267"/>
  <c r="BC267"/>
  <c r="BB267"/>
  <c r="BA267"/>
  <c r="AV267"/>
  <c r="AU267"/>
  <c r="AS267"/>
  <c r="AP267"/>
  <c r="AN267"/>
  <c r="AM267"/>
  <c r="AK267"/>
  <c r="AD267"/>
  <c r="BE266"/>
  <c r="BD266"/>
  <c r="BC266"/>
  <c r="BB266"/>
  <c r="BA266"/>
  <c r="AV266"/>
  <c r="AU266"/>
  <c r="AS266"/>
  <c r="AR266"/>
  <c r="AP266"/>
  <c r="AN266"/>
  <c r="AM266"/>
  <c r="AL266"/>
  <c r="AK266"/>
  <c r="AD266"/>
  <c r="BE265"/>
  <c r="BD265"/>
  <c r="BC265"/>
  <c r="BB265"/>
  <c r="BA265"/>
  <c r="AV265"/>
  <c r="AU265"/>
  <c r="AS265"/>
  <c r="AR265"/>
  <c r="AP265"/>
  <c r="AN265"/>
  <c r="AM265"/>
  <c r="AL265"/>
  <c r="AK265"/>
  <c r="AD265"/>
  <c r="BE264"/>
  <c r="BD264"/>
  <c r="BC264"/>
  <c r="BB264"/>
  <c r="BA264"/>
  <c r="AV264"/>
  <c r="AU264"/>
  <c r="AS264"/>
  <c r="AR264"/>
  <c r="AP264"/>
  <c r="AN264"/>
  <c r="AM264"/>
  <c r="AL264"/>
  <c r="AK264"/>
  <c r="AD264"/>
  <c r="BE263"/>
  <c r="BD263"/>
  <c r="BC263"/>
  <c r="BB263"/>
  <c r="BA263"/>
  <c r="AV263"/>
  <c r="AU263"/>
  <c r="AS263"/>
  <c r="AP263"/>
  <c r="AN263"/>
  <c r="AM263"/>
  <c r="AK263"/>
  <c r="AD263"/>
  <c r="BE262"/>
  <c r="BD262"/>
  <c r="BC262"/>
  <c r="BB262"/>
  <c r="BA262"/>
  <c r="AU262"/>
  <c r="AS262"/>
  <c r="AR262"/>
  <c r="AN262"/>
  <c r="AM262"/>
  <c r="AL262"/>
  <c r="AD262"/>
  <c r="BE261"/>
  <c r="BD261"/>
  <c r="BC261"/>
  <c r="BB261"/>
  <c r="BA261"/>
  <c r="AV261"/>
  <c r="AU261"/>
  <c r="AS261"/>
  <c r="AR261"/>
  <c r="AP261"/>
  <c r="AN261"/>
  <c r="AM261"/>
  <c r="AL261"/>
  <c r="AK261"/>
  <c r="AD261"/>
  <c r="BE260"/>
  <c r="BD260"/>
  <c r="BC260"/>
  <c r="BB260"/>
  <c r="BA260"/>
  <c r="AV260"/>
  <c r="AU260"/>
  <c r="AS260"/>
  <c r="AR260"/>
  <c r="AP260"/>
  <c r="AN260"/>
  <c r="AM260"/>
  <c r="AL260"/>
  <c r="AK260"/>
  <c r="AD260"/>
  <c r="BE259"/>
  <c r="BD259"/>
  <c r="BC259"/>
  <c r="BB259"/>
  <c r="BA259"/>
  <c r="AV259"/>
  <c r="AU259"/>
  <c r="AS259"/>
  <c r="AP259"/>
  <c r="AN259"/>
  <c r="AM259"/>
  <c r="AK259"/>
  <c r="AD259"/>
  <c r="BE258"/>
  <c r="BD258"/>
  <c r="BC258"/>
  <c r="BB258"/>
  <c r="BA258"/>
  <c r="AU258"/>
  <c r="AS258"/>
  <c r="AR258"/>
  <c r="AN258"/>
  <c r="AM258"/>
  <c r="AL258"/>
  <c r="AD258"/>
  <c r="BE257"/>
  <c r="BD257"/>
  <c r="BC257"/>
  <c r="BB257"/>
  <c r="BA257"/>
  <c r="AV257"/>
  <c r="AU257"/>
  <c r="AS257"/>
  <c r="AR257"/>
  <c r="AP257"/>
  <c r="AN257"/>
  <c r="AM257"/>
  <c r="AL257"/>
  <c r="AK257"/>
  <c r="AD257"/>
  <c r="BE256"/>
  <c r="BD256"/>
  <c r="BC256"/>
  <c r="BB256"/>
  <c r="BA256"/>
  <c r="AV256"/>
  <c r="AU256"/>
  <c r="AS256"/>
  <c r="AR256"/>
  <c r="AP256"/>
  <c r="AN256"/>
  <c r="AM256"/>
  <c r="AL256"/>
  <c r="AK256"/>
  <c r="AD256"/>
  <c r="BE255"/>
  <c r="BD255"/>
  <c r="BC255"/>
  <c r="BB255"/>
  <c r="BA255"/>
  <c r="AV255"/>
  <c r="AU255"/>
  <c r="AS255"/>
  <c r="AR255"/>
  <c r="AP255"/>
  <c r="AN255"/>
  <c r="AM255"/>
  <c r="AL255"/>
  <c r="AK255"/>
  <c r="AD255"/>
  <c r="BE254"/>
  <c r="BD254"/>
  <c r="BC254"/>
  <c r="BB254"/>
  <c r="BA254"/>
  <c r="AU254"/>
  <c r="AS254"/>
  <c r="AR254"/>
  <c r="AN254"/>
  <c r="AM254"/>
  <c r="AL254"/>
  <c r="AD254"/>
  <c r="BE253"/>
  <c r="BD253"/>
  <c r="BC253"/>
  <c r="BB253"/>
  <c r="BA253"/>
  <c r="AV253"/>
  <c r="AU253"/>
  <c r="AS253"/>
  <c r="AR253"/>
  <c r="AP253"/>
  <c r="AN253"/>
  <c r="AM253"/>
  <c r="AL253"/>
  <c r="AK253"/>
  <c r="AD253"/>
  <c r="BE252"/>
  <c r="BD252"/>
  <c r="BC252"/>
  <c r="BB252"/>
  <c r="BA252"/>
  <c r="AV252"/>
  <c r="AU252"/>
  <c r="AS252"/>
  <c r="AR252"/>
  <c r="AP252"/>
  <c r="AN252"/>
  <c r="AM252"/>
  <c r="AL252"/>
  <c r="AK252"/>
  <c r="AD252"/>
  <c r="BE251"/>
  <c r="BD251"/>
  <c r="BC251"/>
  <c r="BB251"/>
  <c r="BA251"/>
  <c r="AV251"/>
  <c r="AU251"/>
  <c r="AS251"/>
  <c r="AP251"/>
  <c r="AN251"/>
  <c r="AM251"/>
  <c r="AK251"/>
  <c r="AD251"/>
  <c r="BE250"/>
  <c r="BD250"/>
  <c r="BC250"/>
  <c r="BB250"/>
  <c r="BA250"/>
  <c r="AV250"/>
  <c r="AU250"/>
  <c r="AS250"/>
  <c r="AR250"/>
  <c r="AP250"/>
  <c r="AN250"/>
  <c r="AM250"/>
  <c r="AL250"/>
  <c r="AK250"/>
  <c r="AD250"/>
  <c r="BE249"/>
  <c r="BD249"/>
  <c r="BC249"/>
  <c r="BB249"/>
  <c r="BA249"/>
  <c r="AV249"/>
  <c r="AU249"/>
  <c r="AS249"/>
  <c r="AR249"/>
  <c r="AP249"/>
  <c r="AN249"/>
  <c r="AM249"/>
  <c r="AL249"/>
  <c r="AK249"/>
  <c r="AD249"/>
  <c r="BE248"/>
  <c r="BD248"/>
  <c r="BC248"/>
  <c r="BB248"/>
  <c r="BA248"/>
  <c r="AV248"/>
  <c r="AU248"/>
  <c r="AS248"/>
  <c r="AR248"/>
  <c r="AP248"/>
  <c r="AN248"/>
  <c r="AM248"/>
  <c r="AL248"/>
  <c r="AK248"/>
  <c r="AD248"/>
  <c r="BE247"/>
  <c r="BD247"/>
  <c r="BC247"/>
  <c r="BB247"/>
  <c r="BA247"/>
  <c r="AV247"/>
  <c r="AU247"/>
  <c r="AS247"/>
  <c r="AP247"/>
  <c r="AN247"/>
  <c r="AM247"/>
  <c r="AK247"/>
  <c r="AD247"/>
  <c r="BE246"/>
  <c r="BD246"/>
  <c r="BC246"/>
  <c r="BB246"/>
  <c r="BA246"/>
  <c r="AU246"/>
  <c r="AS246"/>
  <c r="AR246"/>
  <c r="AN246"/>
  <c r="AM246"/>
  <c r="AL246"/>
  <c r="AD246"/>
  <c r="BE245"/>
  <c r="BD245"/>
  <c r="BC245"/>
  <c r="BB245"/>
  <c r="BA245"/>
  <c r="AV245"/>
  <c r="AU245"/>
  <c r="AS245"/>
  <c r="AR245"/>
  <c r="AP245"/>
  <c r="AN245"/>
  <c r="AM245"/>
  <c r="AL245"/>
  <c r="AK245"/>
  <c r="AD245"/>
  <c r="BE244"/>
  <c r="BD244"/>
  <c r="BC244"/>
  <c r="BB244"/>
  <c r="BA244"/>
  <c r="AV244"/>
  <c r="AU244"/>
  <c r="AS244"/>
  <c r="AR244"/>
  <c r="AP244"/>
  <c r="AN244"/>
  <c r="AM244"/>
  <c r="AL244"/>
  <c r="AK244"/>
  <c r="AD244"/>
  <c r="BE243"/>
  <c r="BD243"/>
  <c r="BC243"/>
  <c r="BB243"/>
  <c r="BA243"/>
  <c r="AV243"/>
  <c r="AU243"/>
  <c r="AS243"/>
  <c r="AP243"/>
  <c r="AN243"/>
  <c r="AM243"/>
  <c r="AK243"/>
  <c r="AD243"/>
  <c r="BE242"/>
  <c r="BD242"/>
  <c r="BC242"/>
  <c r="BB242"/>
  <c r="BA242"/>
  <c r="AU242"/>
  <c r="AS242"/>
  <c r="AR242"/>
  <c r="AN242"/>
  <c r="AM242"/>
  <c r="AL242"/>
  <c r="AD242"/>
  <c r="BE241"/>
  <c r="BD241"/>
  <c r="BC241"/>
  <c r="BB241"/>
  <c r="BA241"/>
  <c r="AV241"/>
  <c r="AU241"/>
  <c r="AS241"/>
  <c r="AR241"/>
  <c r="AP241"/>
  <c r="AN241"/>
  <c r="AM241"/>
  <c r="AL241"/>
  <c r="AK241"/>
  <c r="AD241"/>
  <c r="BE240"/>
  <c r="BD240"/>
  <c r="BC240"/>
  <c r="BB240"/>
  <c r="BA240"/>
  <c r="AV240"/>
  <c r="AU240"/>
  <c r="AS240"/>
  <c r="AR240"/>
  <c r="AP240"/>
  <c r="AN240"/>
  <c r="AM240"/>
  <c r="AL240"/>
  <c r="AK240"/>
  <c r="AD240"/>
  <c r="BE239"/>
  <c r="BD239"/>
  <c r="BC239"/>
  <c r="BB239"/>
  <c r="BA239"/>
  <c r="AV239"/>
  <c r="AU239"/>
  <c r="AS239"/>
  <c r="AR239"/>
  <c r="AP239"/>
  <c r="AN239"/>
  <c r="AM239"/>
  <c r="AL239"/>
  <c r="AK239"/>
  <c r="AD239"/>
  <c r="BE238"/>
  <c r="BD238"/>
  <c r="BC238"/>
  <c r="BB238"/>
  <c r="BA238"/>
  <c r="AU238"/>
  <c r="AS238"/>
  <c r="AR238"/>
  <c r="AN238"/>
  <c r="AM238"/>
  <c r="AL238"/>
  <c r="AD238"/>
  <c r="BE237"/>
  <c r="BD237"/>
  <c r="BC237"/>
  <c r="BB237"/>
  <c r="BA237"/>
  <c r="AV237"/>
  <c r="AU237"/>
  <c r="AS237"/>
  <c r="AR237"/>
  <c r="AP237"/>
  <c r="AN237"/>
  <c r="AM237"/>
  <c r="AL237"/>
  <c r="AK237"/>
  <c r="AD237"/>
  <c r="BE236"/>
  <c r="BD236"/>
  <c r="BC236"/>
  <c r="BB236"/>
  <c r="BA236"/>
  <c r="AV236"/>
  <c r="AU236"/>
  <c r="AS236"/>
  <c r="AR236"/>
  <c r="AP236"/>
  <c r="AN236"/>
  <c r="AM236"/>
  <c r="AL236"/>
  <c r="AK236"/>
  <c r="AD236"/>
  <c r="BE235"/>
  <c r="BD235"/>
  <c r="BC235"/>
  <c r="BB235"/>
  <c r="BA235"/>
  <c r="AV235"/>
  <c r="AU235"/>
  <c r="AS235"/>
  <c r="AP235"/>
  <c r="AN235"/>
  <c r="AM235"/>
  <c r="AK235"/>
  <c r="AD235"/>
  <c r="BE234"/>
  <c r="BD234"/>
  <c r="BC234"/>
  <c r="BB234"/>
  <c r="BA234"/>
  <c r="AV234"/>
  <c r="AU234"/>
  <c r="AS234"/>
  <c r="AR234"/>
  <c r="AP234"/>
  <c r="AN234"/>
  <c r="AM234"/>
  <c r="AL234"/>
  <c r="AK234"/>
  <c r="AD234"/>
  <c r="BE233"/>
  <c r="BD233"/>
  <c r="BC233"/>
  <c r="BB233"/>
  <c r="BA233"/>
  <c r="AV233"/>
  <c r="AU233"/>
  <c r="AS233"/>
  <c r="AR233"/>
  <c r="AP233"/>
  <c r="AN233"/>
  <c r="AM233"/>
  <c r="AL233"/>
  <c r="AK233"/>
  <c r="AD233"/>
  <c r="BE232"/>
  <c r="BD232"/>
  <c r="BC232"/>
  <c r="BB232"/>
  <c r="BA232"/>
  <c r="AV232"/>
  <c r="AU232"/>
  <c r="AS232"/>
  <c r="AR232"/>
  <c r="AP232"/>
  <c r="AN232"/>
  <c r="AM232"/>
  <c r="AL232"/>
  <c r="AK232"/>
  <c r="AD232"/>
  <c r="BE231"/>
  <c r="BD231"/>
  <c r="BC231"/>
  <c r="BB231"/>
  <c r="BA231"/>
  <c r="AV231"/>
  <c r="AU231"/>
  <c r="AS231"/>
  <c r="AP231"/>
  <c r="AN231"/>
  <c r="AM231"/>
  <c r="AK231"/>
  <c r="AD231"/>
  <c r="BE230"/>
  <c r="BD230"/>
  <c r="BC230"/>
  <c r="BB230"/>
  <c r="BA230"/>
  <c r="AU230"/>
  <c r="AS230"/>
  <c r="AR230"/>
  <c r="AN230"/>
  <c r="AM230"/>
  <c r="AL230"/>
  <c r="AD230"/>
  <c r="BE229"/>
  <c r="BD229"/>
  <c r="BC229"/>
  <c r="BB229"/>
  <c r="BA229"/>
  <c r="AV229"/>
  <c r="AU229"/>
  <c r="AS229"/>
  <c r="AR229"/>
  <c r="AP229"/>
  <c r="AN229"/>
  <c r="AM229"/>
  <c r="AL229"/>
  <c r="AK229"/>
  <c r="AD229"/>
  <c r="BE228"/>
  <c r="BD228"/>
  <c r="BC228"/>
  <c r="BB228"/>
  <c r="BA228"/>
  <c r="AV228"/>
  <c r="AU228"/>
  <c r="AS228"/>
  <c r="AR228"/>
  <c r="AP228"/>
  <c r="AN228"/>
  <c r="AM228"/>
  <c r="AL228"/>
  <c r="AK228"/>
  <c r="AD228"/>
  <c r="BE227"/>
  <c r="BD227"/>
  <c r="BC227"/>
  <c r="BB227"/>
  <c r="BA227"/>
  <c r="AV227"/>
  <c r="AU227"/>
  <c r="AS227"/>
  <c r="AP227"/>
  <c r="AN227"/>
  <c r="AM227"/>
  <c r="AK227"/>
  <c r="AD227"/>
  <c r="BE226"/>
  <c r="BD226"/>
  <c r="BC226"/>
  <c r="BB226"/>
  <c r="BA226"/>
  <c r="AU226"/>
  <c r="AS226"/>
  <c r="AR226"/>
  <c r="AN226"/>
  <c r="AM226"/>
  <c r="AL226"/>
  <c r="AD226"/>
  <c r="BE225"/>
  <c r="BD225"/>
  <c r="BC225"/>
  <c r="BB225"/>
  <c r="BA225"/>
  <c r="AV225"/>
  <c r="AU225"/>
  <c r="AS225"/>
  <c r="AR225"/>
  <c r="AP225"/>
  <c r="AN225"/>
  <c r="AM225"/>
  <c r="AL225"/>
  <c r="AK225"/>
  <c r="AD225"/>
  <c r="BE224"/>
  <c r="BD224"/>
  <c r="BC224"/>
  <c r="BB224"/>
  <c r="BA224"/>
  <c r="AV224"/>
  <c r="AU224"/>
  <c r="AS224"/>
  <c r="AR224"/>
  <c r="AP224"/>
  <c r="AN224"/>
  <c r="AM224"/>
  <c r="AL224"/>
  <c r="AK224"/>
  <c r="AD224"/>
  <c r="BE223"/>
  <c r="BD223"/>
  <c r="BC223"/>
  <c r="BB223"/>
  <c r="BA223"/>
  <c r="AV223"/>
  <c r="AU223"/>
  <c r="AS223"/>
  <c r="AR223"/>
  <c r="AP223"/>
  <c r="AN223"/>
  <c r="AM223"/>
  <c r="AL223"/>
  <c r="AK223"/>
  <c r="AD223"/>
  <c r="BE222"/>
  <c r="BD222"/>
  <c r="BC222"/>
  <c r="BB222"/>
  <c r="BA222"/>
  <c r="AU222"/>
  <c r="AS222"/>
  <c r="AR222"/>
  <c r="AN222"/>
  <c r="AM222"/>
  <c r="AL222"/>
  <c r="AD222"/>
  <c r="BE221"/>
  <c r="BD221"/>
  <c r="BC221"/>
  <c r="BB221"/>
  <c r="BA221"/>
  <c r="AV221"/>
  <c r="AU221"/>
  <c r="AS221"/>
  <c r="AR221"/>
  <c r="AP221"/>
  <c r="AN221"/>
  <c r="AM221"/>
  <c r="AL221"/>
  <c r="AK221"/>
  <c r="AD221"/>
  <c r="BE220"/>
  <c r="BD220"/>
  <c r="BC220"/>
  <c r="BB220"/>
  <c r="BA220"/>
  <c r="AV220"/>
  <c r="AU220"/>
  <c r="AS220"/>
  <c r="AR220"/>
  <c r="AP220"/>
  <c r="AN220"/>
  <c r="AM220"/>
  <c r="AL220"/>
  <c r="AK220"/>
  <c r="AD220"/>
  <c r="BE219"/>
  <c r="BD219"/>
  <c r="BC219"/>
  <c r="BB219"/>
  <c r="BA219"/>
  <c r="AV219"/>
  <c r="AU219"/>
  <c r="AS219"/>
  <c r="AP219"/>
  <c r="AN219"/>
  <c r="AM219"/>
  <c r="AK219"/>
  <c r="AD219"/>
  <c r="BE218"/>
  <c r="BD218"/>
  <c r="BC218"/>
  <c r="BB218"/>
  <c r="BA218"/>
  <c r="AV218"/>
  <c r="AU218"/>
  <c r="AS218"/>
  <c r="AR218"/>
  <c r="AP218"/>
  <c r="AN218"/>
  <c r="AM218"/>
  <c r="AL218"/>
  <c r="AK218"/>
  <c r="AD218"/>
  <c r="BE217"/>
  <c r="BD217"/>
  <c r="BC217"/>
  <c r="BB217"/>
  <c r="BA217"/>
  <c r="AV217"/>
  <c r="AU217"/>
  <c r="AS217"/>
  <c r="AR217"/>
  <c r="AP217"/>
  <c r="AN217"/>
  <c r="AM217"/>
  <c r="AL217"/>
  <c r="AK217"/>
  <c r="AD217"/>
  <c r="BE216"/>
  <c r="BD216"/>
  <c r="BC216"/>
  <c r="BB216"/>
  <c r="BA216"/>
  <c r="AV216"/>
  <c r="AU216"/>
  <c r="AS216"/>
  <c r="AR216"/>
  <c r="AP216"/>
  <c r="AN216"/>
  <c r="AM216"/>
  <c r="AL216"/>
  <c r="AK216"/>
  <c r="AD216"/>
  <c r="BE215"/>
  <c r="BD215"/>
  <c r="BC215"/>
  <c r="BB215"/>
  <c r="BA215"/>
  <c r="AV215"/>
  <c r="AU215"/>
  <c r="AS215"/>
  <c r="AP215"/>
  <c r="AN215"/>
  <c r="AM215"/>
  <c r="AK215"/>
  <c r="AD215"/>
  <c r="BE214"/>
  <c r="BD214"/>
  <c r="BC214"/>
  <c r="BB214"/>
  <c r="BA214"/>
  <c r="AU214"/>
  <c r="AS214"/>
  <c r="AR214"/>
  <c r="AN214"/>
  <c r="AM214"/>
  <c r="AL214"/>
  <c r="AD214"/>
  <c r="BE213"/>
  <c r="BD213"/>
  <c r="BC213"/>
  <c r="BB213"/>
  <c r="BA213"/>
  <c r="AV213"/>
  <c r="AU213"/>
  <c r="AS213"/>
  <c r="AR213"/>
  <c r="AP213"/>
  <c r="AN213"/>
  <c r="AM213"/>
  <c r="AL213"/>
  <c r="AK213"/>
  <c r="AD213"/>
  <c r="BE212"/>
  <c r="BD212"/>
  <c r="BC212"/>
  <c r="BB212"/>
  <c r="BA212"/>
  <c r="AV212"/>
  <c r="AU212"/>
  <c r="AS212"/>
  <c r="AR212"/>
  <c r="AP212"/>
  <c r="AN212"/>
  <c r="AM212"/>
  <c r="AL212"/>
  <c r="AK212"/>
  <c r="AD212"/>
  <c r="BE211"/>
  <c r="BD211"/>
  <c r="BC211"/>
  <c r="BB211"/>
  <c r="BA211"/>
  <c r="AV211"/>
  <c r="AU211"/>
  <c r="AS211"/>
  <c r="AP211"/>
  <c r="AN211"/>
  <c r="AM211"/>
  <c r="AK211"/>
  <c r="AD211"/>
  <c r="BE210"/>
  <c r="BD210"/>
  <c r="BC210"/>
  <c r="BB210"/>
  <c r="BA210"/>
  <c r="AU210"/>
  <c r="AS210"/>
  <c r="AR210"/>
  <c r="AN210"/>
  <c r="AM210"/>
  <c r="AL210"/>
  <c r="AD210"/>
  <c r="BE209"/>
  <c r="BD209"/>
  <c r="BC209"/>
  <c r="BB209"/>
  <c r="BA209"/>
  <c r="AV209"/>
  <c r="AU209"/>
  <c r="AS209"/>
  <c r="AR209"/>
  <c r="AP209"/>
  <c r="AN209"/>
  <c r="AM209"/>
  <c r="AL209"/>
  <c r="AK209"/>
  <c r="AD209"/>
  <c r="BE208"/>
  <c r="BD208"/>
  <c r="BC208"/>
  <c r="BB208"/>
  <c r="BA208"/>
  <c r="AV208"/>
  <c r="AU208"/>
  <c r="AS208"/>
  <c r="AR208"/>
  <c r="AP208"/>
  <c r="AN208"/>
  <c r="AM208"/>
  <c r="AL208"/>
  <c r="AK208"/>
  <c r="AD208"/>
  <c r="BE207"/>
  <c r="BD207"/>
  <c r="BC207"/>
  <c r="BB207"/>
  <c r="BA207"/>
  <c r="AV207"/>
  <c r="AU207"/>
  <c r="AS207"/>
  <c r="AR207"/>
  <c r="AP207"/>
  <c r="AN207"/>
  <c r="AM207"/>
  <c r="AL207"/>
  <c r="AK207"/>
  <c r="AD207"/>
  <c r="BE206"/>
  <c r="BD206"/>
  <c r="BC206"/>
  <c r="BB206"/>
  <c r="BA206"/>
  <c r="AU206"/>
  <c r="AS206"/>
  <c r="AR206"/>
  <c r="AN206"/>
  <c r="AM206"/>
  <c r="AL206"/>
  <c r="AD206"/>
  <c r="BE205"/>
  <c r="BD205"/>
  <c r="BC205"/>
  <c r="BB205"/>
  <c r="BA205"/>
  <c r="AV205"/>
  <c r="AU205"/>
  <c r="AS205"/>
  <c r="AR205"/>
  <c r="AP205"/>
  <c r="AN205"/>
  <c r="AM205"/>
  <c r="AL205"/>
  <c r="AK205"/>
  <c r="AD205"/>
  <c r="BE204"/>
  <c r="BD204"/>
  <c r="BC204"/>
  <c r="BB204"/>
  <c r="BA204"/>
  <c r="AV204"/>
  <c r="AU204"/>
  <c r="AS204"/>
  <c r="AR204"/>
  <c r="AP204"/>
  <c r="AN204"/>
  <c r="AM204"/>
  <c r="AL204"/>
  <c r="AK204"/>
  <c r="AD204"/>
  <c r="BE203"/>
  <c r="BD203"/>
  <c r="BC203"/>
  <c r="BB203"/>
  <c r="BA203"/>
  <c r="AV203"/>
  <c r="AU203"/>
  <c r="AS203"/>
  <c r="AP203"/>
  <c r="AN203"/>
  <c r="AM203"/>
  <c r="AK203"/>
  <c r="AD203"/>
  <c r="BE202"/>
  <c r="BD202"/>
  <c r="BC202"/>
  <c r="BB202"/>
  <c r="BA202"/>
  <c r="AV202"/>
  <c r="AU202"/>
  <c r="AS202"/>
  <c r="AR202"/>
  <c r="AP202"/>
  <c r="AN202"/>
  <c r="AM202"/>
  <c r="AL202"/>
  <c r="AK202"/>
  <c r="AD202"/>
  <c r="BE201"/>
  <c r="BD201"/>
  <c r="BC201"/>
  <c r="BB201"/>
  <c r="BA201"/>
  <c r="AV201"/>
  <c r="AU201"/>
  <c r="AS201"/>
  <c r="AR201"/>
  <c r="AP201"/>
  <c r="AN201"/>
  <c r="AM201"/>
  <c r="AL201"/>
  <c r="AK201"/>
  <c r="AD201"/>
  <c r="BE200"/>
  <c r="BD200"/>
  <c r="BC200"/>
  <c r="BB200"/>
  <c r="BA200"/>
  <c r="AV200"/>
  <c r="AU200"/>
  <c r="AS200"/>
  <c r="AR200"/>
  <c r="AP200"/>
  <c r="AN200"/>
  <c r="AM200"/>
  <c r="AL200"/>
  <c r="AK200"/>
  <c r="AD200"/>
  <c r="BE199"/>
  <c r="BD199"/>
  <c r="BC199"/>
  <c r="BB199"/>
  <c r="BA199"/>
  <c r="AV199"/>
  <c r="AU199"/>
  <c r="AS199"/>
  <c r="AP199"/>
  <c r="AN199"/>
  <c r="AM199"/>
  <c r="AK199"/>
  <c r="AD199"/>
  <c r="BE198"/>
  <c r="BD198"/>
  <c r="BC198"/>
  <c r="BB198"/>
  <c r="BA198"/>
  <c r="AU198"/>
  <c r="AS198"/>
  <c r="AR198"/>
  <c r="AN198"/>
  <c r="AM198"/>
  <c r="AL198"/>
  <c r="AD198"/>
  <c r="BE197"/>
  <c r="BD197"/>
  <c r="BC197"/>
  <c r="BB197"/>
  <c r="BA197"/>
  <c r="AV197"/>
  <c r="AU197"/>
  <c r="AS197"/>
  <c r="AR197"/>
  <c r="AP197"/>
  <c r="AN197"/>
  <c r="AM197"/>
  <c r="AL197"/>
  <c r="AK197"/>
  <c r="AD197"/>
  <c r="BE196"/>
  <c r="BD196"/>
  <c r="BC196"/>
  <c r="BB196"/>
  <c r="BA196"/>
  <c r="AV196"/>
  <c r="AU196"/>
  <c r="AS196"/>
  <c r="AR196"/>
  <c r="AP196"/>
  <c r="AN196"/>
  <c r="AM196"/>
  <c r="AL196"/>
  <c r="AK196"/>
  <c r="AD196"/>
  <c r="BE195"/>
  <c r="BD195"/>
  <c r="BC195"/>
  <c r="BB195"/>
  <c r="BA195"/>
  <c r="AV195"/>
  <c r="AU195"/>
  <c r="AS195"/>
  <c r="AP195"/>
  <c r="AN195"/>
  <c r="AM195"/>
  <c r="AK195"/>
  <c r="AD195"/>
  <c r="BE194"/>
  <c r="BD194"/>
  <c r="BC194"/>
  <c r="BB194"/>
  <c r="BA194"/>
  <c r="AU194"/>
  <c r="AS194"/>
  <c r="AR194"/>
  <c r="AN194"/>
  <c r="AM194"/>
  <c r="AL194"/>
  <c r="AD194"/>
  <c r="BE193"/>
  <c r="BD193"/>
  <c r="BC193"/>
  <c r="BB193"/>
  <c r="BA193"/>
  <c r="AV193"/>
  <c r="AU193"/>
  <c r="AS193"/>
  <c r="AR193"/>
  <c r="AP193"/>
  <c r="AN193"/>
  <c r="AM193"/>
  <c r="AL193"/>
  <c r="AK193"/>
  <c r="AD193"/>
  <c r="BE192"/>
  <c r="BD192"/>
  <c r="BC192"/>
  <c r="BB192"/>
  <c r="BA192"/>
  <c r="AV192"/>
  <c r="AU192"/>
  <c r="AS192"/>
  <c r="AR192"/>
  <c r="AP192"/>
  <c r="AN192"/>
  <c r="AM192"/>
  <c r="AL192"/>
  <c r="AK192"/>
  <c r="AD192"/>
  <c r="BE191"/>
  <c r="BD191"/>
  <c r="BC191"/>
  <c r="BB191"/>
  <c r="BA191"/>
  <c r="AV191"/>
  <c r="AU191"/>
  <c r="AS191"/>
  <c r="AR191"/>
  <c r="AP191"/>
  <c r="AN191"/>
  <c r="AM191"/>
  <c r="AL191"/>
  <c r="AK191"/>
  <c r="AD191"/>
  <c r="BE190"/>
  <c r="BD190"/>
  <c r="BC190"/>
  <c r="BB190"/>
  <c r="BA190"/>
  <c r="AU190"/>
  <c r="AS190"/>
  <c r="AR190"/>
  <c r="AN190"/>
  <c r="AM190"/>
  <c r="AL190"/>
  <c r="AD190"/>
  <c r="BE189"/>
  <c r="BD189"/>
  <c r="BC189"/>
  <c r="BB189"/>
  <c r="BA189"/>
  <c r="AV189"/>
  <c r="AU189"/>
  <c r="AS189"/>
  <c r="AR189"/>
  <c r="AP189"/>
  <c r="AN189"/>
  <c r="AM189"/>
  <c r="AL189"/>
  <c r="AK189"/>
  <c r="AD189"/>
  <c r="BE188"/>
  <c r="BD188"/>
  <c r="BC188"/>
  <c r="BB188"/>
  <c r="BA188"/>
  <c r="AV188"/>
  <c r="AU188"/>
  <c r="AS188"/>
  <c r="AR188"/>
  <c r="AP188"/>
  <c r="AN188"/>
  <c r="AM188"/>
  <c r="AL188"/>
  <c r="AK188"/>
  <c r="AD188"/>
  <c r="BE187"/>
  <c r="BD187"/>
  <c r="BC187"/>
  <c r="BB187"/>
  <c r="BA187"/>
  <c r="AV187"/>
  <c r="AU187"/>
  <c r="AS187"/>
  <c r="AP187"/>
  <c r="AN187"/>
  <c r="AM187"/>
  <c r="AK187"/>
  <c r="AD187"/>
  <c r="BE186"/>
  <c r="BD186"/>
  <c r="BC186"/>
  <c r="BB186"/>
  <c r="BA186"/>
  <c r="AV186"/>
  <c r="AU186"/>
  <c r="AS186"/>
  <c r="AR186"/>
  <c r="AP186"/>
  <c r="AN186"/>
  <c r="AM186"/>
  <c r="AL186"/>
  <c r="AK186"/>
  <c r="AD186"/>
  <c r="BE185"/>
  <c r="BD185"/>
  <c r="BC185"/>
  <c r="BB185"/>
  <c r="BA185"/>
  <c r="AV185"/>
  <c r="AU185"/>
  <c r="AS185"/>
  <c r="AR185"/>
  <c r="AP185"/>
  <c r="AN185"/>
  <c r="AM185"/>
  <c r="AL185"/>
  <c r="AK185"/>
  <c r="AD185"/>
  <c r="BE184"/>
  <c r="BD184"/>
  <c r="BC184"/>
  <c r="BB184"/>
  <c r="BA184"/>
  <c r="AV184"/>
  <c r="AU184"/>
  <c r="AS184"/>
  <c r="AR184"/>
  <c r="AP184"/>
  <c r="AN184"/>
  <c r="AM184"/>
  <c r="AL184"/>
  <c r="AK184"/>
  <c r="AD184"/>
  <c r="BE183"/>
  <c r="BD183"/>
  <c r="BC183"/>
  <c r="BB183"/>
  <c r="BA183"/>
  <c r="AV183"/>
  <c r="AU183"/>
  <c r="AS183"/>
  <c r="AP183"/>
  <c r="AN183"/>
  <c r="AM183"/>
  <c r="AK183"/>
  <c r="AD183"/>
  <c r="BE182"/>
  <c r="BD182"/>
  <c r="BC182"/>
  <c r="BB182"/>
  <c r="BA182"/>
  <c r="AU182"/>
  <c r="AS182"/>
  <c r="AR182"/>
  <c r="AN182"/>
  <c r="AM182"/>
  <c r="AL182"/>
  <c r="AD182"/>
  <c r="BE181"/>
  <c r="BD181"/>
  <c r="BC181"/>
  <c r="BB181"/>
  <c r="BA181"/>
  <c r="AV181"/>
  <c r="AU181"/>
  <c r="AS181"/>
  <c r="AR181"/>
  <c r="AP181"/>
  <c r="AN181"/>
  <c r="AM181"/>
  <c r="AL181"/>
  <c r="AK181"/>
  <c r="AD181"/>
  <c r="BE180"/>
  <c r="BD180"/>
  <c r="BC180"/>
  <c r="BB180"/>
  <c r="BA180"/>
  <c r="AV180"/>
  <c r="AU180"/>
  <c r="AS180"/>
  <c r="AR180"/>
  <c r="AP180"/>
  <c r="AN180"/>
  <c r="AM180"/>
  <c r="AL180"/>
  <c r="AK180"/>
  <c r="AD180"/>
  <c r="BE179"/>
  <c r="BD179"/>
  <c r="BC179"/>
  <c r="BB179"/>
  <c r="BA179"/>
  <c r="AV179"/>
  <c r="AU179"/>
  <c r="AS179"/>
  <c r="AP179"/>
  <c r="AN179"/>
  <c r="AM179"/>
  <c r="AK179"/>
  <c r="AD179"/>
  <c r="BE178"/>
  <c r="BD178"/>
  <c r="BC178"/>
  <c r="BB178"/>
  <c r="BA178"/>
  <c r="AU178"/>
  <c r="AS178"/>
  <c r="AR178"/>
  <c r="AN178"/>
  <c r="AM178"/>
  <c r="AL178"/>
  <c r="AD178"/>
  <c r="BE177"/>
  <c r="BD177"/>
  <c r="BC177"/>
  <c r="BB177"/>
  <c r="BA177"/>
  <c r="AV177"/>
  <c r="AU177"/>
  <c r="AS177"/>
  <c r="AR177"/>
  <c r="AP177"/>
  <c r="AN177"/>
  <c r="AM177"/>
  <c r="AL177"/>
  <c r="AK177"/>
  <c r="AD177"/>
  <c r="BE176"/>
  <c r="BD176"/>
  <c r="BC176"/>
  <c r="BB176"/>
  <c r="BA176"/>
  <c r="AV176"/>
  <c r="AU176"/>
  <c r="AS176"/>
  <c r="AR176"/>
  <c r="AP176"/>
  <c r="AN176"/>
  <c r="AM176"/>
  <c r="AL176"/>
  <c r="AK176"/>
  <c r="AD176"/>
  <c r="BE175"/>
  <c r="BD175"/>
  <c r="BC175"/>
  <c r="BB175"/>
  <c r="BA175"/>
  <c r="AV175"/>
  <c r="AU175"/>
  <c r="AS175"/>
  <c r="AR175"/>
  <c r="AP175"/>
  <c r="AN175"/>
  <c r="AM175"/>
  <c r="AL175"/>
  <c r="AK175"/>
  <c r="AD175"/>
  <c r="BE174"/>
  <c r="BD174"/>
  <c r="BC174"/>
  <c r="BB174"/>
  <c r="BA174"/>
  <c r="AU174"/>
  <c r="AS174"/>
  <c r="AR174"/>
  <c r="AN174"/>
  <c r="AM174"/>
  <c r="AL174"/>
  <c r="AD174"/>
  <c r="BE173"/>
  <c r="BD173"/>
  <c r="BC173"/>
  <c r="BB173"/>
  <c r="BA173"/>
  <c r="AV173"/>
  <c r="AU173"/>
  <c r="AS173"/>
  <c r="AR173"/>
  <c r="AP173"/>
  <c r="AN173"/>
  <c r="AM173"/>
  <c r="AL173"/>
  <c r="AK173"/>
  <c r="AD173"/>
  <c r="BE172"/>
  <c r="BD172"/>
  <c r="BC172"/>
  <c r="BB172"/>
  <c r="BA172"/>
  <c r="AV172"/>
  <c r="AU172"/>
  <c r="AS172"/>
  <c r="AR172"/>
  <c r="AP172"/>
  <c r="AN172"/>
  <c r="AM172"/>
  <c r="AL172"/>
  <c r="AK172"/>
  <c r="AD172"/>
  <c r="BE171"/>
  <c r="BD171"/>
  <c r="BC171"/>
  <c r="BB171"/>
  <c r="BA171"/>
  <c r="AV171"/>
  <c r="AU171"/>
  <c r="AS171"/>
  <c r="AP171"/>
  <c r="AN171"/>
  <c r="AM171"/>
  <c r="AK171"/>
  <c r="AD171"/>
  <c r="BE170"/>
  <c r="BD170"/>
  <c r="BC170"/>
  <c r="BB170"/>
  <c r="BA170"/>
  <c r="AV170"/>
  <c r="AU170"/>
  <c r="AS170"/>
  <c r="AR170"/>
  <c r="AP170"/>
  <c r="AN170"/>
  <c r="AM170"/>
  <c r="AL170"/>
  <c r="AK170"/>
  <c r="AD170"/>
  <c r="BE169"/>
  <c r="BD169"/>
  <c r="BC169"/>
  <c r="BB169"/>
  <c r="BA169"/>
  <c r="AV169"/>
  <c r="AU169"/>
  <c r="AS169"/>
  <c r="AR169"/>
  <c r="AP169"/>
  <c r="AN169"/>
  <c r="AM169"/>
  <c r="AL169"/>
  <c r="AK169"/>
  <c r="AD169"/>
  <c r="BE168"/>
  <c r="BD168"/>
  <c r="BC168"/>
  <c r="BB168"/>
  <c r="BA168"/>
  <c r="AV168"/>
  <c r="AU168"/>
  <c r="AS168"/>
  <c r="AR168"/>
  <c r="AP168"/>
  <c r="AN168"/>
  <c r="AM168"/>
  <c r="AL168"/>
  <c r="AK168"/>
  <c r="AD168"/>
  <c r="BE167"/>
  <c r="BD167"/>
  <c r="BC167"/>
  <c r="BB167"/>
  <c r="BA167"/>
  <c r="AV167"/>
  <c r="AU167"/>
  <c r="AS167"/>
  <c r="AP167"/>
  <c r="AN167"/>
  <c r="AM167"/>
  <c r="AK167"/>
  <c r="AD167"/>
  <c r="BE166"/>
  <c r="BD166"/>
  <c r="BC166"/>
  <c r="BB166"/>
  <c r="BA166"/>
  <c r="AU166"/>
  <c r="AS166"/>
  <c r="AR166"/>
  <c r="AN166"/>
  <c r="AM166"/>
  <c r="AL166"/>
  <c r="AD166"/>
  <c r="BE165"/>
  <c r="BD165"/>
  <c r="BC165"/>
  <c r="BB165"/>
  <c r="BA165"/>
  <c r="AV165"/>
  <c r="AU165"/>
  <c r="AS165"/>
  <c r="AR165"/>
  <c r="AP165"/>
  <c r="AN165"/>
  <c r="AM165"/>
  <c r="AL165"/>
  <c r="AK165"/>
  <c r="AD165"/>
  <c r="BE164"/>
  <c r="BD164"/>
  <c r="BC164"/>
  <c r="BB164"/>
  <c r="BA164"/>
  <c r="AV164"/>
  <c r="AU164"/>
  <c r="AS164"/>
  <c r="AR164"/>
  <c r="AP164"/>
  <c r="AN164"/>
  <c r="AM164"/>
  <c r="AL164"/>
  <c r="AK164"/>
  <c r="AD164"/>
  <c r="BE163"/>
  <c r="BD163"/>
  <c r="BC163"/>
  <c r="BB163"/>
  <c r="BA163"/>
  <c r="AV163"/>
  <c r="AU163"/>
  <c r="AS163"/>
  <c r="AP163"/>
  <c r="AN163"/>
  <c r="AM163"/>
  <c r="AK163"/>
  <c r="AD163"/>
  <c r="BE162"/>
  <c r="BD162"/>
  <c r="BC162"/>
  <c r="BB162"/>
  <c r="BA162"/>
  <c r="AU162"/>
  <c r="AS162"/>
  <c r="AR162"/>
  <c r="AN162"/>
  <c r="AM162"/>
  <c r="AL162"/>
  <c r="AD162"/>
  <c r="BE161"/>
  <c r="BD161"/>
  <c r="BC161"/>
  <c r="BB161"/>
  <c r="BA161"/>
  <c r="AV161"/>
  <c r="AU161"/>
  <c r="AS161"/>
  <c r="AR161"/>
  <c r="AP161"/>
  <c r="AN161"/>
  <c r="AM161"/>
  <c r="AL161"/>
  <c r="AK161"/>
  <c r="AD161"/>
  <c r="BE160"/>
  <c r="BD160"/>
  <c r="BC160"/>
  <c r="BB160"/>
  <c r="BA160"/>
  <c r="AV160"/>
  <c r="AU160"/>
  <c r="AS160"/>
  <c r="AR160"/>
  <c r="AP160"/>
  <c r="AN160"/>
  <c r="AM160"/>
  <c r="AL160"/>
  <c r="AK160"/>
  <c r="AD160"/>
  <c r="BE159"/>
  <c r="BD159"/>
  <c r="BC159"/>
  <c r="BB159"/>
  <c r="BA159"/>
  <c r="AV159"/>
  <c r="AU159"/>
  <c r="AS159"/>
  <c r="AR159"/>
  <c r="AP159"/>
  <c r="AN159"/>
  <c r="AM159"/>
  <c r="AL159"/>
  <c r="AK159"/>
  <c r="AD159"/>
  <c r="BE158"/>
  <c r="BD158"/>
  <c r="BC158"/>
  <c r="BB158"/>
  <c r="BA158"/>
  <c r="AU158"/>
  <c r="AS158"/>
  <c r="AR158"/>
  <c r="AN158"/>
  <c r="AM158"/>
  <c r="AL158"/>
  <c r="AD158"/>
  <c r="BE157"/>
  <c r="BD157"/>
  <c r="BC157"/>
  <c r="BB157"/>
  <c r="BA157"/>
  <c r="AV157"/>
  <c r="AU157"/>
  <c r="AS157"/>
  <c r="AR157"/>
  <c r="AP157"/>
  <c r="AN157"/>
  <c r="AM157"/>
  <c r="AL157"/>
  <c r="AK157"/>
  <c r="AD157"/>
  <c r="BE156"/>
  <c r="BD156"/>
  <c r="BC156"/>
  <c r="BB156"/>
  <c r="BA156"/>
  <c r="AV156"/>
  <c r="AU156"/>
  <c r="AS156"/>
  <c r="AR156"/>
  <c r="AP156"/>
  <c r="AN156"/>
  <c r="AM156"/>
  <c r="AL156"/>
  <c r="AK156"/>
  <c r="AD156"/>
  <c r="BE155"/>
  <c r="BD155"/>
  <c r="BC155"/>
  <c r="BB155"/>
  <c r="BA155"/>
  <c r="AV155"/>
  <c r="AU155"/>
  <c r="AS155"/>
  <c r="AP155"/>
  <c r="AN155"/>
  <c r="AM155"/>
  <c r="AK155"/>
  <c r="AD155"/>
  <c r="BE154"/>
  <c r="BD154"/>
  <c r="BC154"/>
  <c r="BB154"/>
  <c r="BA154"/>
  <c r="AV154"/>
  <c r="AU154"/>
  <c r="AS154"/>
  <c r="AR154"/>
  <c r="AP154"/>
  <c r="AN154"/>
  <c r="AM154"/>
  <c r="AL154"/>
  <c r="AK154"/>
  <c r="AD154"/>
  <c r="BE153"/>
  <c r="BD153"/>
  <c r="BC153"/>
  <c r="BB153"/>
  <c r="BA153"/>
  <c r="AV153"/>
  <c r="AU153"/>
  <c r="AS153"/>
  <c r="AR153"/>
  <c r="AP153"/>
  <c r="AN153"/>
  <c r="AM153"/>
  <c r="AL153"/>
  <c r="AK153"/>
  <c r="AD153"/>
  <c r="BE152"/>
  <c r="BD152"/>
  <c r="BC152"/>
  <c r="BB152"/>
  <c r="BA152"/>
  <c r="AV152"/>
  <c r="AU152"/>
  <c r="AS152"/>
  <c r="AR152"/>
  <c r="AP152"/>
  <c r="AN152"/>
  <c r="AM152"/>
  <c r="AL152"/>
  <c r="AK152"/>
  <c r="AD152"/>
  <c r="BE151"/>
  <c r="BD151"/>
  <c r="BC151"/>
  <c r="BB151"/>
  <c r="BA151"/>
  <c r="AV151"/>
  <c r="AU151"/>
  <c r="AS151"/>
  <c r="AP151"/>
  <c r="AN151"/>
  <c r="AM151"/>
  <c r="AK151"/>
  <c r="AD151"/>
  <c r="BE150"/>
  <c r="BD150"/>
  <c r="BC150"/>
  <c r="BB150"/>
  <c r="BA150"/>
  <c r="AU150"/>
  <c r="AS150"/>
  <c r="AR150"/>
  <c r="AN150"/>
  <c r="AM150"/>
  <c r="AL150"/>
  <c r="AD150"/>
  <c r="BE149"/>
  <c r="BD149"/>
  <c r="BC149"/>
  <c r="BB149"/>
  <c r="BA149"/>
  <c r="AV149"/>
  <c r="AU149"/>
  <c r="AS149"/>
  <c r="AR149"/>
  <c r="AP149"/>
  <c r="AN149"/>
  <c r="AM149"/>
  <c r="AL149"/>
  <c r="AK149"/>
  <c r="AD149"/>
  <c r="BE148"/>
  <c r="BD148"/>
  <c r="BC148"/>
  <c r="BB148"/>
  <c r="BA148"/>
  <c r="AV148"/>
  <c r="AU148"/>
  <c r="AS148"/>
  <c r="AR148"/>
  <c r="AP148"/>
  <c r="AN148"/>
  <c r="AM148"/>
  <c r="AL148"/>
  <c r="AK148"/>
  <c r="AD148"/>
  <c r="BE147"/>
  <c r="BD147"/>
  <c r="BC147"/>
  <c r="BB147"/>
  <c r="BA147"/>
  <c r="AV147"/>
  <c r="AU147"/>
  <c r="AS147"/>
  <c r="AP147"/>
  <c r="AN147"/>
  <c r="AM147"/>
  <c r="AK147"/>
  <c r="AD147"/>
  <c r="BE146"/>
  <c r="BD146"/>
  <c r="BC146"/>
  <c r="BB146"/>
  <c r="BA146"/>
  <c r="AU146"/>
  <c r="AS146"/>
  <c r="AR146"/>
  <c r="AN146"/>
  <c r="AM146"/>
  <c r="AL146"/>
  <c r="AD146"/>
  <c r="BE145"/>
  <c r="BD145"/>
  <c r="BC145"/>
  <c r="BB145"/>
  <c r="BA145"/>
  <c r="AV145"/>
  <c r="AU145"/>
  <c r="AS145"/>
  <c r="AR145"/>
  <c r="AP145"/>
  <c r="AN145"/>
  <c r="AM145"/>
  <c r="AL145"/>
  <c r="AK145"/>
  <c r="AD145"/>
  <c r="BE144"/>
  <c r="BD144"/>
  <c r="BC144"/>
  <c r="BB144"/>
  <c r="BA144"/>
  <c r="AV144"/>
  <c r="AU144"/>
  <c r="AS144"/>
  <c r="AR144"/>
  <c r="AP144"/>
  <c r="AN144"/>
  <c r="AM144"/>
  <c r="AL144"/>
  <c r="AK144"/>
  <c r="AD144"/>
  <c r="BE143"/>
  <c r="BD143"/>
  <c r="BC143"/>
  <c r="BB143"/>
  <c r="BA143"/>
  <c r="AU143"/>
  <c r="AS143"/>
  <c r="AR143"/>
  <c r="AP143"/>
  <c r="AN143"/>
  <c r="AM143"/>
  <c r="AL143"/>
  <c r="AK143"/>
  <c r="AD143"/>
  <c r="BE142"/>
  <c r="BD142"/>
  <c r="BC142"/>
  <c r="BB142"/>
  <c r="BA142"/>
  <c r="AV142"/>
  <c r="AS142"/>
  <c r="AR142"/>
  <c r="AP142"/>
  <c r="AM142"/>
  <c r="AL142"/>
  <c r="AK142"/>
  <c r="AD142"/>
  <c r="BE141"/>
  <c r="BD141"/>
  <c r="BC141"/>
  <c r="BB141"/>
  <c r="BA141"/>
  <c r="AV141"/>
  <c r="AU141"/>
  <c r="AR141"/>
  <c r="AP141"/>
  <c r="AN141"/>
  <c r="AL141"/>
  <c r="AK141"/>
  <c r="AD141"/>
  <c r="BE140"/>
  <c r="BD140"/>
  <c r="BC140"/>
  <c r="BB140"/>
  <c r="BA140"/>
  <c r="AV140"/>
  <c r="AU140"/>
  <c r="AS140"/>
  <c r="AP140"/>
  <c r="AN140"/>
  <c r="AM140"/>
  <c r="AK140"/>
  <c r="AD140"/>
  <c r="BE139"/>
  <c r="BD139"/>
  <c r="BC139"/>
  <c r="BB139"/>
  <c r="BA139"/>
  <c r="AU139"/>
  <c r="AS139"/>
  <c r="AR139"/>
  <c r="AN139"/>
  <c r="AM139"/>
  <c r="AL139"/>
  <c r="AD139"/>
  <c r="BE138"/>
  <c r="BD138"/>
  <c r="BC138"/>
  <c r="BB138"/>
  <c r="BA138"/>
  <c r="AT138"/>
  <c r="AU138"/>
  <c r="AS138"/>
  <c r="AP138"/>
  <c r="AN138"/>
  <c r="AM138"/>
  <c r="AK138"/>
  <c r="AD138"/>
  <c r="BE137"/>
  <c r="BD137"/>
  <c r="BC137"/>
  <c r="BB137"/>
  <c r="BA137"/>
  <c r="AW137"/>
  <c r="AU137"/>
  <c r="AR137"/>
  <c r="AP137"/>
  <c r="AN137"/>
  <c r="AL137"/>
  <c r="AK137"/>
  <c r="AD137"/>
  <c r="BE136"/>
  <c r="BD136"/>
  <c r="BC136"/>
  <c r="BB136"/>
  <c r="BA136"/>
  <c r="AT136"/>
  <c r="AW136"/>
  <c r="AX136" s="1"/>
  <c r="AS136"/>
  <c r="AR136"/>
  <c r="AP136"/>
  <c r="AM136"/>
  <c r="AL136"/>
  <c r="AK136"/>
  <c r="AD136"/>
  <c r="BE135"/>
  <c r="BD135"/>
  <c r="BC135"/>
  <c r="BB135"/>
  <c r="BA135"/>
  <c r="AV135"/>
  <c r="AU135"/>
  <c r="AR135"/>
  <c r="AP135"/>
  <c r="AN135"/>
  <c r="AL135"/>
  <c r="AK135"/>
  <c r="AD135"/>
  <c r="BE134"/>
  <c r="BD134"/>
  <c r="BC134"/>
  <c r="BB134"/>
  <c r="BA134"/>
  <c r="AV134"/>
  <c r="AU134"/>
  <c r="AS134"/>
  <c r="AP134"/>
  <c r="AN134"/>
  <c r="AM134"/>
  <c r="AK134"/>
  <c r="AD134"/>
  <c r="BE133"/>
  <c r="BD133"/>
  <c r="BC133"/>
  <c r="BB133"/>
  <c r="BA133"/>
  <c r="AV133"/>
  <c r="AU133"/>
  <c r="AS133"/>
  <c r="AR133"/>
  <c r="AP133"/>
  <c r="AN133"/>
  <c r="AM133"/>
  <c r="AL133"/>
  <c r="AK133"/>
  <c r="AD133"/>
  <c r="BE132"/>
  <c r="BD132"/>
  <c r="BC132"/>
  <c r="BB132"/>
  <c r="BA132"/>
  <c r="AV132"/>
  <c r="AS132"/>
  <c r="AR132"/>
  <c r="AP132"/>
  <c r="AM132"/>
  <c r="AL132"/>
  <c r="AK132"/>
  <c r="AD132"/>
  <c r="BE131"/>
  <c r="BD131"/>
  <c r="BC131"/>
  <c r="BB131"/>
  <c r="BA131"/>
  <c r="AV131"/>
  <c r="AU131"/>
  <c r="AR131"/>
  <c r="AP131"/>
  <c r="AN131"/>
  <c r="AL131"/>
  <c r="AK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V129"/>
  <c r="AU129"/>
  <c r="AS129"/>
  <c r="AR129"/>
  <c r="AP129"/>
  <c r="AN129"/>
  <c r="AM129"/>
  <c r="AL129"/>
  <c r="AK129"/>
  <c r="AD129"/>
  <c r="BE128"/>
  <c r="BD128"/>
  <c r="BC128"/>
  <c r="BB128"/>
  <c r="BA128"/>
  <c r="AV128"/>
  <c r="AU128"/>
  <c r="AS128"/>
  <c r="AR128"/>
  <c r="AP128"/>
  <c r="AN128"/>
  <c r="AM128"/>
  <c r="AL128"/>
  <c r="AK128"/>
  <c r="AD128"/>
  <c r="BE127"/>
  <c r="BD127"/>
  <c r="BC127"/>
  <c r="BB127"/>
  <c r="BA127"/>
  <c r="AV127"/>
  <c r="AU127"/>
  <c r="AR127"/>
  <c r="AP127"/>
  <c r="AN127"/>
  <c r="AL127"/>
  <c r="AK127"/>
  <c r="AD127"/>
  <c r="BE126"/>
  <c r="BD126"/>
  <c r="BC126"/>
  <c r="BB126"/>
  <c r="BA126"/>
  <c r="AV126"/>
  <c r="AU126"/>
  <c r="AS126"/>
  <c r="AP126"/>
  <c r="AN126"/>
  <c r="AM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V124"/>
  <c r="AU124"/>
  <c r="AS124"/>
  <c r="AR124"/>
  <c r="AP124"/>
  <c r="AN124"/>
  <c r="AM124"/>
  <c r="AL124"/>
  <c r="AK124"/>
  <c r="AD124"/>
  <c r="BE123"/>
  <c r="BD123"/>
  <c r="BC123"/>
  <c r="BB123"/>
  <c r="BA123"/>
  <c r="AV123"/>
  <c r="AU123"/>
  <c r="AS123"/>
  <c r="AR123"/>
  <c r="AP123"/>
  <c r="AN123"/>
  <c r="AM123"/>
  <c r="AL123"/>
  <c r="AK123"/>
  <c r="AD123"/>
  <c r="BE122"/>
  <c r="BD122"/>
  <c r="BC122"/>
  <c r="BB122"/>
  <c r="BA122"/>
  <c r="AV122"/>
  <c r="AU122"/>
  <c r="AS122"/>
  <c r="AP122"/>
  <c r="AN122"/>
  <c r="AM122"/>
  <c r="AK122"/>
  <c r="AD122"/>
  <c r="BE121"/>
  <c r="BD121"/>
  <c r="BC121"/>
  <c r="BB121"/>
  <c r="BA121"/>
  <c r="AV121"/>
  <c r="AU121"/>
  <c r="AS121"/>
  <c r="AR121"/>
  <c r="AP121"/>
  <c r="AN121"/>
  <c r="AM121"/>
  <c r="AL121"/>
  <c r="AK121"/>
  <c r="AD121"/>
  <c r="BE120"/>
  <c r="BD120"/>
  <c r="BC120"/>
  <c r="BB120"/>
  <c r="BA120"/>
  <c r="AV120"/>
  <c r="AS120"/>
  <c r="AR120"/>
  <c r="AP120"/>
  <c r="AM120"/>
  <c r="AL120"/>
  <c r="AK120"/>
  <c r="AD120"/>
  <c r="BE119"/>
  <c r="BD119"/>
  <c r="BC119"/>
  <c r="BB119"/>
  <c r="BA119"/>
  <c r="AV119"/>
  <c r="AU119"/>
  <c r="AR119"/>
  <c r="AP119"/>
  <c r="AN119"/>
  <c r="AL119"/>
  <c r="AK119"/>
  <c r="AD119"/>
  <c r="BE118"/>
  <c r="BD118"/>
  <c r="BC118"/>
  <c r="BB118"/>
  <c r="BA118"/>
  <c r="AV118"/>
  <c r="AU118"/>
  <c r="AS118"/>
  <c r="AP118"/>
  <c r="AN118"/>
  <c r="AM118"/>
  <c r="AK118"/>
  <c r="AD118"/>
  <c r="BE117"/>
  <c r="BD117"/>
  <c r="BC117"/>
  <c r="BB117"/>
  <c r="BA117"/>
  <c r="AV117"/>
  <c r="AU117"/>
  <c r="AS117"/>
  <c r="AR117"/>
  <c r="AP117"/>
  <c r="AN117"/>
  <c r="AM117"/>
  <c r="AL117"/>
  <c r="AK117"/>
  <c r="AD117"/>
  <c r="BE116"/>
  <c r="BD116"/>
  <c r="BC116"/>
  <c r="BB116"/>
  <c r="BA116"/>
  <c r="AV116"/>
  <c r="AS116"/>
  <c r="AR116"/>
  <c r="AP116"/>
  <c r="AM116"/>
  <c r="AL116"/>
  <c r="AK116"/>
  <c r="AD116"/>
  <c r="BE115"/>
  <c r="BD115"/>
  <c r="BC115"/>
  <c r="BB115"/>
  <c r="BA115"/>
  <c r="AV115"/>
  <c r="AU115"/>
  <c r="AR115"/>
  <c r="AP115"/>
  <c r="AN115"/>
  <c r="AL115"/>
  <c r="AK115"/>
  <c r="AD115"/>
  <c r="BE114"/>
  <c r="BD114"/>
  <c r="BC114"/>
  <c r="BB114"/>
  <c r="BA114"/>
  <c r="AV114"/>
  <c r="AU114"/>
  <c r="AS114"/>
  <c r="AR114"/>
  <c r="AP114"/>
  <c r="AN114"/>
  <c r="AM114"/>
  <c r="AL114"/>
  <c r="AK114"/>
  <c r="AD114"/>
  <c r="BE113"/>
  <c r="BD113"/>
  <c r="BC113"/>
  <c r="BB113"/>
  <c r="BA113"/>
  <c r="AW113"/>
  <c r="AU113"/>
  <c r="AR113"/>
  <c r="AP113"/>
  <c r="AN113"/>
  <c r="AL113"/>
  <c r="AK113"/>
  <c r="AD113"/>
  <c r="BE112"/>
  <c r="BD112"/>
  <c r="BC112"/>
  <c r="BB112"/>
  <c r="BA112"/>
  <c r="AT112"/>
  <c r="AW112"/>
  <c r="AX112"/>
  <c r="AS112"/>
  <c r="AR112"/>
  <c r="AP112"/>
  <c r="AM112"/>
  <c r="AL112"/>
  <c r="AK112"/>
  <c r="AD112"/>
  <c r="BE111"/>
  <c r="BD111"/>
  <c r="BC111"/>
  <c r="BB111"/>
  <c r="BA111"/>
  <c r="AT111"/>
  <c r="AW111"/>
  <c r="AU111"/>
  <c r="AS111"/>
  <c r="AR111"/>
  <c r="AP111"/>
  <c r="AN111"/>
  <c r="AM111"/>
  <c r="AL111"/>
  <c r="AK111"/>
  <c r="AD111"/>
  <c r="BE110"/>
  <c r="BD110"/>
  <c r="BC110"/>
  <c r="BB110"/>
  <c r="BA110"/>
  <c r="AT110"/>
  <c r="AU110"/>
  <c r="AS110"/>
  <c r="AP110"/>
  <c r="AN110"/>
  <c r="AM110"/>
  <c r="AK110"/>
  <c r="AD110"/>
  <c r="BE109"/>
  <c r="BD109"/>
  <c r="BC109"/>
  <c r="BB109"/>
  <c r="BA109"/>
  <c r="AT109"/>
  <c r="AW109"/>
  <c r="AX109" s="1"/>
  <c r="AU109"/>
  <c r="AS109"/>
  <c r="AR109"/>
  <c r="AP109"/>
  <c r="AN109"/>
  <c r="AM109"/>
  <c r="AL109"/>
  <c r="AK109"/>
  <c r="AD109"/>
  <c r="BE108"/>
  <c r="BD108"/>
  <c r="BC108"/>
  <c r="BB108"/>
  <c r="BA108"/>
  <c r="AT108"/>
  <c r="AX108" s="1"/>
  <c r="AW108"/>
  <c r="AS108"/>
  <c r="AR108"/>
  <c r="AP108"/>
  <c r="AM108"/>
  <c r="AL108"/>
  <c r="AK108"/>
  <c r="AD108"/>
  <c r="BE107"/>
  <c r="BD107"/>
  <c r="BC107"/>
  <c r="BB107"/>
  <c r="BA107"/>
  <c r="AT107"/>
  <c r="AW107"/>
  <c r="AU107"/>
  <c r="AS107"/>
  <c r="AR107"/>
  <c r="AN107"/>
  <c r="AM107"/>
  <c r="AL107"/>
  <c r="AD107"/>
  <c r="BE106"/>
  <c r="BD106"/>
  <c r="BC106"/>
  <c r="BB106"/>
  <c r="BA106"/>
  <c r="AT106"/>
  <c r="AU106"/>
  <c r="AS106"/>
  <c r="AP106"/>
  <c r="AN106"/>
  <c r="AM106"/>
  <c r="AK106"/>
  <c r="AD106"/>
  <c r="BE105"/>
  <c r="BD105"/>
  <c r="BC105"/>
  <c r="BB105"/>
  <c r="BA105"/>
  <c r="AU105"/>
  <c r="AS105"/>
  <c r="AR105"/>
  <c r="AN105"/>
  <c r="AM105"/>
  <c r="AL105"/>
  <c r="AD105"/>
  <c r="BE104"/>
  <c r="BD104"/>
  <c r="BC104"/>
  <c r="BB104"/>
  <c r="BA104"/>
  <c r="AT104"/>
  <c r="AU104"/>
  <c r="AS104"/>
  <c r="AP104"/>
  <c r="AN104"/>
  <c r="AM104"/>
  <c r="AK104"/>
  <c r="AD104"/>
  <c r="BE103"/>
  <c r="BD103"/>
  <c r="BC103"/>
  <c r="BB103"/>
  <c r="BA103"/>
  <c r="AW103"/>
  <c r="AU103"/>
  <c r="AR103"/>
  <c r="AP103"/>
  <c r="AN103"/>
  <c r="AL103"/>
  <c r="AK103"/>
  <c r="AD103"/>
  <c r="BE102"/>
  <c r="BD102"/>
  <c r="BC102"/>
  <c r="BB102"/>
  <c r="BA102"/>
  <c r="AV102"/>
  <c r="AU102"/>
  <c r="AS102"/>
  <c r="AP102"/>
  <c r="AN102"/>
  <c r="AM102"/>
  <c r="AK102"/>
  <c r="AD102"/>
  <c r="BE101"/>
  <c r="BD101"/>
  <c r="BC101"/>
  <c r="BB101"/>
  <c r="BA101"/>
  <c r="AW101"/>
  <c r="AU101"/>
  <c r="AR101"/>
  <c r="AP101"/>
  <c r="AN101"/>
  <c r="AL101"/>
  <c r="AK101"/>
  <c r="AD101"/>
  <c r="BD100"/>
  <c r="BC100"/>
  <c r="BB100"/>
  <c r="BA100"/>
  <c r="AS100"/>
  <c r="AR100"/>
  <c r="AL100"/>
  <c r="AD100"/>
  <c r="BE99"/>
  <c r="BD99"/>
  <c r="BC99"/>
  <c r="BB99"/>
  <c r="BA99"/>
  <c r="AT99"/>
  <c r="AX99" s="1"/>
  <c r="AW99"/>
  <c r="AU99"/>
  <c r="AS99"/>
  <c r="AR99"/>
  <c r="AN99"/>
  <c r="AM99"/>
  <c r="AL99"/>
  <c r="AD99"/>
  <c r="BE98"/>
  <c r="BD98"/>
  <c r="BC98"/>
  <c r="BB98"/>
  <c r="BA98"/>
  <c r="AT98"/>
  <c r="AU98"/>
  <c r="AS98"/>
  <c r="AP98"/>
  <c r="AN98"/>
  <c r="AM98"/>
  <c r="AK98"/>
  <c r="AD98"/>
  <c r="BE97"/>
  <c r="BD97"/>
  <c r="BC97"/>
  <c r="BB97"/>
  <c r="BA97"/>
  <c r="AT97"/>
  <c r="AW97"/>
  <c r="AX97"/>
  <c r="AU97"/>
  <c r="AS97"/>
  <c r="AR97"/>
  <c r="AP97"/>
  <c r="AN97"/>
  <c r="AM97"/>
  <c r="AL97"/>
  <c r="AK97"/>
  <c r="AD97"/>
  <c r="BE96"/>
  <c r="BD96"/>
  <c r="BC96"/>
  <c r="BB96"/>
  <c r="BA96"/>
  <c r="AV96"/>
  <c r="AU96"/>
  <c r="AS96"/>
  <c r="AR96"/>
  <c r="AP96"/>
  <c r="AN96"/>
  <c r="AM96"/>
  <c r="AL96"/>
  <c r="AK96"/>
  <c r="AD96"/>
  <c r="BE95"/>
  <c r="BD95"/>
  <c r="BC95"/>
  <c r="BB95"/>
  <c r="BA95"/>
  <c r="AT95"/>
  <c r="AW95"/>
  <c r="AX95"/>
  <c r="AU95"/>
  <c r="AS95"/>
  <c r="AR95"/>
  <c r="AP95"/>
  <c r="AN95"/>
  <c r="AM95"/>
  <c r="AL95"/>
  <c r="AK95"/>
  <c r="AD95"/>
  <c r="BE94"/>
  <c r="BD94"/>
  <c r="BC94"/>
  <c r="BB94"/>
  <c r="BA94"/>
  <c r="AV94"/>
  <c r="AU94"/>
  <c r="AS94"/>
  <c r="AR94"/>
  <c r="AP94"/>
  <c r="AN94"/>
  <c r="AM94"/>
  <c r="AL94"/>
  <c r="AK94"/>
  <c r="AD94"/>
  <c r="BE93"/>
  <c r="BD93"/>
  <c r="BC93"/>
  <c r="BB93"/>
  <c r="BA93"/>
  <c r="AT93"/>
  <c r="AW93"/>
  <c r="AX93"/>
  <c r="AU93"/>
  <c r="AS93"/>
  <c r="AR93"/>
  <c r="AP93"/>
  <c r="AN93"/>
  <c r="AM93"/>
  <c r="AL93"/>
  <c r="AK93"/>
  <c r="AD93"/>
  <c r="BE92"/>
  <c r="BD92"/>
  <c r="BC92"/>
  <c r="BB92"/>
  <c r="BA92"/>
  <c r="AV92"/>
  <c r="AU92"/>
  <c r="AS92"/>
  <c r="AP92"/>
  <c r="AN92"/>
  <c r="AM92"/>
  <c r="AK92"/>
  <c r="AD92"/>
  <c r="BE91"/>
  <c r="BD91"/>
  <c r="BC91"/>
  <c r="BB91"/>
  <c r="BA91"/>
  <c r="AT91"/>
  <c r="AW91"/>
  <c r="AX91"/>
  <c r="AU91"/>
  <c r="AS91"/>
  <c r="AR91"/>
  <c r="AP91"/>
  <c r="AN91"/>
  <c r="AM91"/>
  <c r="AL91"/>
  <c r="AK91"/>
  <c r="AD91"/>
  <c r="BE90"/>
  <c r="BD90"/>
  <c r="BC90"/>
  <c r="BB90"/>
  <c r="BA90"/>
  <c r="AV90"/>
  <c r="AU90"/>
  <c r="AS90"/>
  <c r="AP90"/>
  <c r="AN90"/>
  <c r="AM90"/>
  <c r="AK90"/>
  <c r="AD90"/>
  <c r="BE89"/>
  <c r="BD89"/>
  <c r="BC89"/>
  <c r="BB89"/>
  <c r="BA89"/>
  <c r="AT89"/>
  <c r="AW89"/>
  <c r="AX89"/>
  <c r="AU89"/>
  <c r="AS89"/>
  <c r="AR89"/>
  <c r="AP89"/>
  <c r="AN89"/>
  <c r="AM89"/>
  <c r="AL89"/>
  <c r="AK89"/>
  <c r="AD89"/>
  <c r="BE88"/>
  <c r="BD88"/>
  <c r="BC88"/>
  <c r="BB88"/>
  <c r="BA88"/>
  <c r="AV88"/>
  <c r="AU88"/>
  <c r="AS88"/>
  <c r="AP88"/>
  <c r="AN88"/>
  <c r="AM88"/>
  <c r="AK88"/>
  <c r="AD88"/>
  <c r="BE87"/>
  <c r="BD87"/>
  <c r="BC87"/>
  <c r="BB87"/>
  <c r="BA87"/>
  <c r="AT87"/>
  <c r="AW87"/>
  <c r="AX87"/>
  <c r="AU87"/>
  <c r="AS87"/>
  <c r="AR87"/>
  <c r="AP87"/>
  <c r="AN87"/>
  <c r="AM87"/>
  <c r="AL87"/>
  <c r="AK87"/>
  <c r="AD87"/>
  <c r="BE86"/>
  <c r="BD86"/>
  <c r="BC86"/>
  <c r="BB86"/>
  <c r="BA86"/>
  <c r="AV86"/>
  <c r="AU86"/>
  <c r="AS86"/>
  <c r="AP86"/>
  <c r="AN86"/>
  <c r="AM86"/>
  <c r="AK86"/>
  <c r="AD86"/>
  <c r="BE85"/>
  <c r="BD85"/>
  <c r="BC85"/>
  <c r="BB85"/>
  <c r="BA85"/>
  <c r="AT85"/>
  <c r="AW85"/>
  <c r="AX85"/>
  <c r="AU85"/>
  <c r="AS85"/>
  <c r="AR85"/>
  <c r="AP85"/>
  <c r="AN85"/>
  <c r="AM85"/>
  <c r="AL85"/>
  <c r="AK85"/>
  <c r="AD85"/>
  <c r="BE84"/>
  <c r="BD84"/>
  <c r="BC84"/>
  <c r="BB84"/>
  <c r="BA84"/>
  <c r="AV84"/>
  <c r="AU84"/>
  <c r="AS84"/>
  <c r="AP84"/>
  <c r="AN84"/>
  <c r="AM84"/>
  <c r="AK84"/>
  <c r="AD84"/>
  <c r="BE83"/>
  <c r="BD83"/>
  <c r="BC83"/>
  <c r="BB83"/>
  <c r="BA83"/>
  <c r="AT83"/>
  <c r="AW83"/>
  <c r="AX83"/>
  <c r="AU83"/>
  <c r="AS83"/>
  <c r="AR83"/>
  <c r="AP83"/>
  <c r="AN83"/>
  <c r="AM83"/>
  <c r="AL83"/>
  <c r="AK83"/>
  <c r="AD83"/>
  <c r="BE82"/>
  <c r="BD82"/>
  <c r="BC82"/>
  <c r="BB82"/>
  <c r="BA82"/>
  <c r="AV82"/>
  <c r="AU82"/>
  <c r="AS82"/>
  <c r="AP82"/>
  <c r="AN82"/>
  <c r="AM82"/>
  <c r="AK82"/>
  <c r="AD82"/>
  <c r="BE81"/>
  <c r="BD81"/>
  <c r="BC81"/>
  <c r="BB81"/>
  <c r="BA81"/>
  <c r="AU81"/>
  <c r="AS81"/>
  <c r="AR81"/>
  <c r="AN81"/>
  <c r="AM81"/>
  <c r="AL81"/>
  <c r="AD81"/>
  <c r="BE80"/>
  <c r="BD80"/>
  <c r="BC80"/>
  <c r="BB80"/>
  <c r="BA80"/>
  <c r="AV80"/>
  <c r="AU80"/>
  <c r="AS80"/>
  <c r="AR80"/>
  <c r="AP80"/>
  <c r="AN80"/>
  <c r="AM80"/>
  <c r="AL80"/>
  <c r="AK80"/>
  <c r="AD80"/>
  <c r="BE79"/>
  <c r="BD79"/>
  <c r="BC79"/>
  <c r="BB79"/>
  <c r="BA79"/>
  <c r="AT79"/>
  <c r="AW79"/>
  <c r="AU79"/>
  <c r="AS79"/>
  <c r="AR79"/>
  <c r="AP79"/>
  <c r="AN79"/>
  <c r="AM79"/>
  <c r="AL79"/>
  <c r="AK79"/>
  <c r="AD79"/>
  <c r="BE78"/>
  <c r="BD78"/>
  <c r="BC78"/>
  <c r="BB78"/>
  <c r="BA78"/>
  <c r="AV78"/>
  <c r="AS78"/>
  <c r="AR78"/>
  <c r="AP78"/>
  <c r="AM78"/>
  <c r="AL78"/>
  <c r="AK78"/>
  <c r="AD78"/>
  <c r="BE77"/>
  <c r="BD77"/>
  <c r="BC77"/>
  <c r="BB77"/>
  <c r="BA77"/>
  <c r="AT77"/>
  <c r="AX77" s="1"/>
  <c r="AW77"/>
  <c r="AU77"/>
  <c r="AS77"/>
  <c r="AR77"/>
  <c r="AN77"/>
  <c r="AM77"/>
  <c r="AL77"/>
  <c r="AD77"/>
  <c r="BE76"/>
  <c r="BD76"/>
  <c r="BC76"/>
  <c r="BB76"/>
  <c r="BA76"/>
  <c r="AT76"/>
  <c r="AU76"/>
  <c r="AS76"/>
  <c r="AP76"/>
  <c r="AN76"/>
  <c r="AM76"/>
  <c r="AK76"/>
  <c r="AD76"/>
  <c r="BE75"/>
  <c r="BD75"/>
  <c r="BC75"/>
  <c r="BB75"/>
  <c r="BA75"/>
  <c r="AU75"/>
  <c r="AS75"/>
  <c r="AR75"/>
  <c r="AN75"/>
  <c r="AM75"/>
  <c r="AL75"/>
  <c r="AD75"/>
  <c r="BE74"/>
  <c r="BD74"/>
  <c r="BC74"/>
  <c r="BB74"/>
  <c r="BA74"/>
  <c r="AT74"/>
  <c r="AU74"/>
  <c r="AS74"/>
  <c r="AP74"/>
  <c r="AN74"/>
  <c r="AM74"/>
  <c r="AK74"/>
  <c r="AD74"/>
  <c r="BE73"/>
  <c r="BD73"/>
  <c r="BC73"/>
  <c r="BB73"/>
  <c r="BA73"/>
  <c r="AT73"/>
  <c r="AW73"/>
  <c r="AX73"/>
  <c r="AU73"/>
  <c r="AS73"/>
  <c r="AR73"/>
  <c r="AP73"/>
  <c r="AN73"/>
  <c r="AM73"/>
  <c r="AL73"/>
  <c r="AK73"/>
  <c r="AD73"/>
  <c r="BE72"/>
  <c r="BD72"/>
  <c r="BC72"/>
  <c r="BB72"/>
  <c r="BA72"/>
  <c r="AT72"/>
  <c r="AX72" s="1"/>
  <c r="AW72"/>
  <c r="AS72"/>
  <c r="AR72"/>
  <c r="AP72"/>
  <c r="AM72"/>
  <c r="AL72"/>
  <c r="AK72"/>
  <c r="AD72"/>
  <c r="BD71"/>
  <c r="BC71"/>
  <c r="BB71"/>
  <c r="BA71"/>
  <c r="AL71"/>
  <c r="AD71"/>
  <c r="BE70"/>
  <c r="BD70"/>
  <c r="BC70"/>
  <c r="BB70"/>
  <c r="BA70"/>
  <c r="AT70"/>
  <c r="AW70"/>
  <c r="AX70"/>
  <c r="AU70"/>
  <c r="AS70"/>
  <c r="AR70"/>
  <c r="AP70"/>
  <c r="AN70"/>
  <c r="AM70"/>
  <c r="AL70"/>
  <c r="AK70"/>
  <c r="AD70"/>
  <c r="BD69"/>
  <c r="BC69"/>
  <c r="BB69"/>
  <c r="BA69"/>
  <c r="AW69"/>
  <c r="AS69"/>
  <c r="AR69"/>
  <c r="AL69"/>
  <c r="AD69"/>
  <c r="BE68"/>
  <c r="BD68"/>
  <c r="BC68"/>
  <c r="BB68"/>
  <c r="BA68"/>
  <c r="AT68"/>
  <c r="AW68"/>
  <c r="AX68"/>
  <c r="AS68"/>
  <c r="AR68"/>
  <c r="AP68"/>
  <c r="AM68"/>
  <c r="AL68"/>
  <c r="AK68"/>
  <c r="AD68"/>
  <c r="BD67"/>
  <c r="BC67"/>
  <c r="BB67"/>
  <c r="BA67"/>
  <c r="AS67"/>
  <c r="AD67"/>
  <c r="BE66"/>
  <c r="BD66"/>
  <c r="BC66"/>
  <c r="BB66"/>
  <c r="BA66"/>
  <c r="AT66"/>
  <c r="AX66" s="1"/>
  <c r="AW66"/>
  <c r="AU66"/>
  <c r="AS66"/>
  <c r="AR66"/>
  <c r="AP66"/>
  <c r="AN66"/>
  <c r="AM66"/>
  <c r="AL66"/>
  <c r="AK66"/>
  <c r="AD66"/>
  <c r="BD65"/>
  <c r="BC65"/>
  <c r="BB65"/>
  <c r="BA65"/>
  <c r="AW65"/>
  <c r="AU65"/>
  <c r="AS65"/>
  <c r="AR65"/>
  <c r="AD65"/>
  <c r="BE64"/>
  <c r="BD64"/>
  <c r="BC64"/>
  <c r="BB64"/>
  <c r="BA64"/>
  <c r="AV64"/>
  <c r="AS64"/>
  <c r="AR64"/>
  <c r="AP64"/>
  <c r="AM64"/>
  <c r="AL64"/>
  <c r="AK64"/>
  <c r="AD64"/>
  <c r="BD63"/>
  <c r="BC63"/>
  <c r="BB63"/>
  <c r="BA63"/>
  <c r="AW63"/>
  <c r="AR63"/>
  <c r="AL63"/>
  <c r="AD63"/>
  <c r="BE62"/>
  <c r="BD62"/>
  <c r="BC62"/>
  <c r="BB62"/>
  <c r="BA62"/>
  <c r="AT62"/>
  <c r="AW62"/>
  <c r="AX62"/>
  <c r="AS62"/>
  <c r="AR62"/>
  <c r="AP62"/>
  <c r="AM62"/>
  <c r="AL62"/>
  <c r="AK62"/>
  <c r="AD62"/>
  <c r="BE61"/>
  <c r="BD61"/>
  <c r="BC61"/>
  <c r="BB61"/>
  <c r="BA61"/>
  <c r="AT61"/>
  <c r="AW61"/>
  <c r="AU61"/>
  <c r="AS61"/>
  <c r="AR61"/>
  <c r="AN61"/>
  <c r="AM61"/>
  <c r="AL61"/>
  <c r="AD61"/>
  <c r="BE60"/>
  <c r="BD60"/>
  <c r="BC60"/>
  <c r="BB60"/>
  <c r="BA60"/>
  <c r="AT60"/>
  <c r="AU60"/>
  <c r="AS60"/>
  <c r="AP60"/>
  <c r="AN60"/>
  <c r="AM60"/>
  <c r="AK60"/>
  <c r="AD60"/>
  <c r="BE59"/>
  <c r="BD59"/>
  <c r="BC59"/>
  <c r="BB59"/>
  <c r="BA59"/>
  <c r="AW59"/>
  <c r="AU59"/>
  <c r="AR59"/>
  <c r="AP59"/>
  <c r="AN59"/>
  <c r="AL59"/>
  <c r="AK59"/>
  <c r="AD59"/>
  <c r="BE58"/>
  <c r="BD58"/>
  <c r="BC58"/>
  <c r="BB58"/>
  <c r="BA58"/>
  <c r="AT58"/>
  <c r="AW58"/>
  <c r="AX58" s="1"/>
  <c r="AS58"/>
  <c r="AR58"/>
  <c r="AP58"/>
  <c r="AM58"/>
  <c r="AL58"/>
  <c r="AK58"/>
  <c r="AD58"/>
  <c r="BE57"/>
  <c r="BD57"/>
  <c r="BC57"/>
  <c r="BB57"/>
  <c r="BA57"/>
  <c r="AT57"/>
  <c r="AX57" s="1"/>
  <c r="AW57"/>
  <c r="AU57"/>
  <c r="AS57"/>
  <c r="AR57"/>
  <c r="AN57"/>
  <c r="AM57"/>
  <c r="AL57"/>
  <c r="AD57"/>
  <c r="BE56"/>
  <c r="BD56"/>
  <c r="BC56"/>
  <c r="BB56"/>
  <c r="BA56"/>
  <c r="AV56"/>
  <c r="AU56"/>
  <c r="AS56"/>
  <c r="AR56"/>
  <c r="AP56"/>
  <c r="AN56"/>
  <c r="AM56"/>
  <c r="AL56"/>
  <c r="AK56"/>
  <c r="AD56"/>
  <c r="BE55"/>
  <c r="BD55"/>
  <c r="BC55"/>
  <c r="BB55"/>
  <c r="BA55"/>
  <c r="AT55"/>
  <c r="AW55"/>
  <c r="AU55"/>
  <c r="AS55"/>
  <c r="AR55"/>
  <c r="AP55"/>
  <c r="AN55"/>
  <c r="AM55"/>
  <c r="AL55"/>
  <c r="AK55"/>
  <c r="AD55"/>
  <c r="BE54"/>
  <c r="BD54"/>
  <c r="BC54"/>
  <c r="BB54"/>
  <c r="BA54"/>
  <c r="AV54"/>
  <c r="AU54"/>
  <c r="AS54"/>
  <c r="AR54"/>
  <c r="AP54"/>
  <c r="AN54"/>
  <c r="AM54"/>
  <c r="AL54"/>
  <c r="AK54"/>
  <c r="AD54"/>
  <c r="BE53"/>
  <c r="BD53"/>
  <c r="BC53"/>
  <c r="BB53"/>
  <c r="BA53"/>
  <c r="AV53"/>
  <c r="AU53"/>
  <c r="AR53"/>
  <c r="AP53"/>
  <c r="AN53"/>
  <c r="AL53"/>
  <c r="AK53"/>
  <c r="AD53"/>
  <c r="BD52"/>
  <c r="BC52"/>
  <c r="BB52"/>
  <c r="BA52"/>
  <c r="AS52"/>
  <c r="AL52"/>
  <c r="AD52"/>
  <c r="BD51"/>
  <c r="BC51"/>
  <c r="BB51"/>
  <c r="BA51"/>
  <c r="AT51"/>
  <c r="AS51"/>
  <c r="AL51"/>
  <c r="AD51"/>
  <c r="BD50"/>
  <c r="BC50"/>
  <c r="BB50"/>
  <c r="BA50"/>
  <c r="AL50"/>
  <c r="AD50"/>
  <c r="BE49"/>
  <c r="BD49"/>
  <c r="BC49"/>
  <c r="BB49"/>
  <c r="BA49"/>
  <c r="AV49"/>
  <c r="AU49"/>
  <c r="AR49"/>
  <c r="AP49"/>
  <c r="AN49"/>
  <c r="AL49"/>
  <c r="AK49"/>
  <c r="AD49"/>
  <c r="BE48"/>
  <c r="BD48"/>
  <c r="BC48"/>
  <c r="BB48"/>
  <c r="BA48"/>
  <c r="AV48"/>
  <c r="AU48"/>
  <c r="AS48"/>
  <c r="AP48"/>
  <c r="AN48"/>
  <c r="AM48"/>
  <c r="AK48"/>
  <c r="AD48"/>
  <c r="BE47"/>
  <c r="BD47"/>
  <c r="BC47"/>
  <c r="BB47"/>
  <c r="BA47"/>
  <c r="AV47"/>
  <c r="AU47"/>
  <c r="AS47"/>
  <c r="AR47"/>
  <c r="AP47"/>
  <c r="AN47"/>
  <c r="AM47"/>
  <c r="AL47"/>
  <c r="AK47"/>
  <c r="AD47"/>
  <c r="BE46"/>
  <c r="BD46"/>
  <c r="BC46"/>
  <c r="BB46"/>
  <c r="BA46"/>
  <c r="AV46"/>
  <c r="AU46"/>
  <c r="AS46"/>
  <c r="AR46"/>
  <c r="AP46"/>
  <c r="AN46"/>
  <c r="AM46"/>
  <c r="AL46"/>
  <c r="AK46"/>
  <c r="AD46"/>
  <c r="BE45"/>
  <c r="BD45"/>
  <c r="BC45"/>
  <c r="BB45"/>
  <c r="BA45"/>
  <c r="AV45"/>
  <c r="AU45"/>
  <c r="AS45"/>
  <c r="AR45"/>
  <c r="AP45"/>
  <c r="AN45"/>
  <c r="AM45"/>
  <c r="AL45"/>
  <c r="AK45"/>
  <c r="AD45"/>
  <c r="BE44"/>
  <c r="BD44"/>
  <c r="BC44"/>
  <c r="BB44"/>
  <c r="BA44"/>
  <c r="AT44"/>
  <c r="AX44" s="1"/>
  <c r="AW44"/>
  <c r="AU44"/>
  <c r="AS44"/>
  <c r="AR44"/>
  <c r="AP44"/>
  <c r="AN44"/>
  <c r="AM44"/>
  <c r="AL44"/>
  <c r="AK44"/>
  <c r="AD44"/>
  <c r="BE43"/>
  <c r="BD43"/>
  <c r="BC43"/>
  <c r="BB43"/>
  <c r="BA43"/>
  <c r="AV43"/>
  <c r="AU43"/>
  <c r="AR43"/>
  <c r="AP43"/>
  <c r="AN43"/>
  <c r="AL43"/>
  <c r="AK43"/>
  <c r="AD43"/>
  <c r="BE42"/>
  <c r="BD42"/>
  <c r="BC42"/>
  <c r="BB42"/>
  <c r="BA42"/>
  <c r="AV42"/>
  <c r="AU42"/>
  <c r="AS42"/>
  <c r="AP42"/>
  <c r="AN42"/>
  <c r="AM42"/>
  <c r="AK42"/>
  <c r="AD42"/>
  <c r="BE41"/>
  <c r="BD41"/>
  <c r="BC41"/>
  <c r="BB41"/>
  <c r="BA41"/>
  <c r="AU41"/>
  <c r="AS41"/>
  <c r="AR41"/>
  <c r="AN41"/>
  <c r="AM41"/>
  <c r="AL41"/>
  <c r="AD41"/>
  <c r="BE40"/>
  <c r="BD40"/>
  <c r="BC40"/>
  <c r="BB40"/>
  <c r="BA40"/>
  <c r="AV40"/>
  <c r="AU40"/>
  <c r="AS40"/>
  <c r="AR40"/>
  <c r="AP40"/>
  <c r="AN40"/>
  <c r="AM40"/>
  <c r="AL40"/>
  <c r="AK40"/>
  <c r="AD40"/>
  <c r="BE39"/>
  <c r="BD39"/>
  <c r="BC39"/>
  <c r="BB39"/>
  <c r="BA39"/>
  <c r="AV39"/>
  <c r="AU39"/>
  <c r="AS39"/>
  <c r="AR39"/>
  <c r="AP39"/>
  <c r="AN39"/>
  <c r="AM39"/>
  <c r="AL39"/>
  <c r="AK39"/>
  <c r="AD39"/>
  <c r="BE38"/>
  <c r="BD38"/>
  <c r="BC38"/>
  <c r="BB38"/>
  <c r="BA38"/>
  <c r="AV38"/>
  <c r="AU38"/>
  <c r="AS38"/>
  <c r="AR38"/>
  <c r="AP38"/>
  <c r="AN38"/>
  <c r="AM38"/>
  <c r="AL38"/>
  <c r="AK38"/>
  <c r="AD38"/>
  <c r="BE37"/>
  <c r="BD37"/>
  <c r="BC37"/>
  <c r="BB37"/>
  <c r="BA37"/>
  <c r="AV37"/>
  <c r="AU37"/>
  <c r="AS37"/>
  <c r="AR37"/>
  <c r="AP37"/>
  <c r="AN37"/>
  <c r="AM37"/>
  <c r="AL37"/>
  <c r="AK37"/>
  <c r="AD37"/>
  <c r="BE36"/>
  <c r="BD36"/>
  <c r="BC36"/>
  <c r="BB36"/>
  <c r="BA36"/>
  <c r="AV36"/>
  <c r="AU36"/>
  <c r="AS36"/>
  <c r="AR36"/>
  <c r="AP36"/>
  <c r="AN36"/>
  <c r="AM36"/>
  <c r="AL36"/>
  <c r="AK36"/>
  <c r="AD36"/>
  <c r="BE35"/>
  <c r="BD35"/>
  <c r="BC35"/>
  <c r="BB35"/>
  <c r="BA35"/>
  <c r="AV35"/>
  <c r="AU35"/>
  <c r="AS35"/>
  <c r="AR35"/>
  <c r="AP35"/>
  <c r="AN35"/>
  <c r="AM35"/>
  <c r="AL35"/>
  <c r="AK35"/>
  <c r="AD35"/>
  <c r="BE34"/>
  <c r="BD34"/>
  <c r="BC34"/>
  <c r="BB34"/>
  <c r="BA34"/>
  <c r="AV34"/>
  <c r="AU34"/>
  <c r="AS34"/>
  <c r="AP34"/>
  <c r="AN34"/>
  <c r="AM34"/>
  <c r="AK34"/>
  <c r="AD34"/>
  <c r="BE33"/>
  <c r="BD33"/>
  <c r="BC33"/>
  <c r="BB33"/>
  <c r="BA33"/>
  <c r="AU33"/>
  <c r="AS33"/>
  <c r="AR33"/>
  <c r="AN33"/>
  <c r="AM33"/>
  <c r="AL33"/>
  <c r="AD33"/>
  <c r="BE32"/>
  <c r="BD32"/>
  <c r="BC32"/>
  <c r="BB32"/>
  <c r="BA32"/>
  <c r="AV32"/>
  <c r="AU32"/>
  <c r="AS32"/>
  <c r="AR32"/>
  <c r="AP32"/>
  <c r="AN32"/>
  <c r="AM32"/>
  <c r="AL32"/>
  <c r="AK32"/>
  <c r="AD32"/>
  <c r="BE31"/>
  <c r="BD31"/>
  <c r="BC31"/>
  <c r="BB31"/>
  <c r="BA31"/>
  <c r="AV31"/>
  <c r="AU31"/>
  <c r="AR31"/>
  <c r="AP31"/>
  <c r="AN31"/>
  <c r="AL31"/>
  <c r="AK31"/>
  <c r="AD31"/>
  <c r="BE30"/>
  <c r="BD30"/>
  <c r="BC30"/>
  <c r="BB30"/>
  <c r="BA30"/>
  <c r="AV30"/>
  <c r="AU30"/>
  <c r="AS30"/>
  <c r="AR30"/>
  <c r="AP30"/>
  <c r="AN30"/>
  <c r="AM30"/>
  <c r="AL30"/>
  <c r="AK30"/>
  <c r="AD30"/>
  <c r="BE29"/>
  <c r="BD29"/>
  <c r="BC29"/>
  <c r="BB29"/>
  <c r="BA29"/>
  <c r="AU29"/>
  <c r="AS29"/>
  <c r="AR29"/>
  <c r="AN29"/>
  <c r="AM29"/>
  <c r="AL29"/>
  <c r="AD29"/>
  <c r="BE28"/>
  <c r="BD28"/>
  <c r="BC28"/>
  <c r="BB28"/>
  <c r="BA28"/>
  <c r="AT28"/>
  <c r="AU28"/>
  <c r="AS28"/>
  <c r="AP28"/>
  <c r="AN28"/>
  <c r="AM28"/>
  <c r="AK28"/>
  <c r="AD28"/>
  <c r="BE27"/>
  <c r="BD27"/>
  <c r="BC27"/>
  <c r="BB27"/>
  <c r="BA27"/>
  <c r="AT27"/>
  <c r="AW27"/>
  <c r="AX27"/>
  <c r="AU27"/>
  <c r="AS27"/>
  <c r="AR27"/>
  <c r="AP27"/>
  <c r="AN27"/>
  <c r="AM27"/>
  <c r="AL27"/>
  <c r="AK27"/>
  <c r="AD27"/>
  <c r="BE26"/>
  <c r="BD26"/>
  <c r="BC26"/>
  <c r="BB26"/>
  <c r="BA26"/>
  <c r="AT26"/>
  <c r="AX26" s="1"/>
  <c r="AW26"/>
  <c r="AU26"/>
  <c r="AS26"/>
  <c r="AR26"/>
  <c r="AP26"/>
  <c r="AN26"/>
  <c r="AM26"/>
  <c r="AL26"/>
  <c r="AK26"/>
  <c r="AD26"/>
  <c r="BE25"/>
  <c r="BD25"/>
  <c r="BC25"/>
  <c r="BB25"/>
  <c r="BA25"/>
  <c r="AV25"/>
  <c r="AU25"/>
  <c r="AS25"/>
  <c r="AR25"/>
  <c r="AP25"/>
  <c r="AN25"/>
  <c r="AM25"/>
  <c r="AL25"/>
  <c r="AK25"/>
  <c r="AD25"/>
  <c r="BE24"/>
  <c r="BD24"/>
  <c r="BC24"/>
  <c r="BB24"/>
  <c r="BA24"/>
  <c r="AV24"/>
  <c r="AU24"/>
  <c r="AS24"/>
  <c r="AR24"/>
  <c r="AP24"/>
  <c r="AN24"/>
  <c r="AM24"/>
  <c r="AL24"/>
  <c r="AK24"/>
  <c r="AD24"/>
  <c r="BE23"/>
  <c r="BD23"/>
  <c r="BC23"/>
  <c r="BB23"/>
  <c r="BA23"/>
  <c r="AV23"/>
  <c r="AU23"/>
  <c r="AS23"/>
  <c r="AR23"/>
  <c r="AP23"/>
  <c r="AN23"/>
  <c r="AM23"/>
  <c r="AL23"/>
  <c r="AK23"/>
  <c r="AD23"/>
  <c r="BE22"/>
  <c r="BD22"/>
  <c r="BC22"/>
  <c r="BB22"/>
  <c r="BA22"/>
  <c r="AV22"/>
  <c r="AU22"/>
  <c r="AS22"/>
  <c r="AR22"/>
  <c r="AP22"/>
  <c r="AN22"/>
  <c r="AM22"/>
  <c r="AL22"/>
  <c r="AK22"/>
  <c r="AD22"/>
  <c r="BE21"/>
  <c r="BD21"/>
  <c r="BC21"/>
  <c r="BB21"/>
  <c r="BA21"/>
  <c r="AV21"/>
  <c r="AU21"/>
  <c r="AS21"/>
  <c r="AR21"/>
  <c r="AP21"/>
  <c r="AN21"/>
  <c r="AM21"/>
  <c r="AL21"/>
  <c r="AK21"/>
  <c r="AD21"/>
  <c r="BE20"/>
  <c r="BD20"/>
  <c r="BC20"/>
  <c r="BB20"/>
  <c r="BA20"/>
  <c r="AV20"/>
  <c r="AU20"/>
  <c r="AS20"/>
  <c r="AP20"/>
  <c r="AN20"/>
  <c r="AM20"/>
  <c r="AK20"/>
  <c r="AD20"/>
  <c r="BE19"/>
  <c r="BD19"/>
  <c r="BC19"/>
  <c r="BB19"/>
  <c r="BA19"/>
  <c r="AW19"/>
  <c r="AU19"/>
  <c r="AR19"/>
  <c r="AP19"/>
  <c r="AN19"/>
  <c r="AL19"/>
  <c r="AK19"/>
  <c r="AD19"/>
  <c r="BE18"/>
  <c r="BD18"/>
  <c r="BC18"/>
  <c r="BB18"/>
  <c r="BA18"/>
  <c r="AT18"/>
  <c r="AX18" s="1"/>
  <c r="AW18"/>
  <c r="AU18"/>
  <c r="AS18"/>
  <c r="AR18"/>
  <c r="AP18"/>
  <c r="AN18"/>
  <c r="AM18"/>
  <c r="AL18"/>
  <c r="AK18"/>
  <c r="AD18"/>
  <c r="BD17"/>
  <c r="BC17"/>
  <c r="BB17"/>
  <c r="BA17"/>
  <c r="AW17"/>
  <c r="AL17"/>
  <c r="AD17"/>
  <c r="BE16"/>
  <c r="BD16"/>
  <c r="BC16"/>
  <c r="BB16"/>
  <c r="BA16"/>
  <c r="AT16"/>
  <c r="AW16"/>
  <c r="AU16"/>
  <c r="AS16"/>
  <c r="AR16"/>
  <c r="AN16"/>
  <c r="AM16"/>
  <c r="AL16"/>
  <c r="AD16"/>
  <c r="BE15"/>
  <c r="BD15"/>
  <c r="BC15"/>
  <c r="BB15"/>
  <c r="BA15"/>
  <c r="AV15"/>
  <c r="AS15"/>
  <c r="AR15"/>
  <c r="AP15"/>
  <c r="AM15"/>
  <c r="AL15"/>
  <c r="AK15"/>
  <c r="AD15"/>
  <c r="BE14"/>
  <c r="BD14"/>
  <c r="BC14"/>
  <c r="BB14"/>
  <c r="BA14"/>
  <c r="AT14"/>
  <c r="AX14" s="1"/>
  <c r="AW14"/>
  <c r="AU14"/>
  <c r="AS14"/>
  <c r="AR14"/>
  <c r="AP14"/>
  <c r="AN14"/>
  <c r="AM14"/>
  <c r="AL14"/>
  <c r="AK14"/>
  <c r="AD14"/>
  <c r="BE13"/>
  <c r="BD13"/>
  <c r="BC13"/>
  <c r="BB13"/>
  <c r="BA13"/>
  <c r="AT13"/>
  <c r="AX13" s="1"/>
  <c r="AW13"/>
  <c r="AU13"/>
  <c r="AS13"/>
  <c r="AR13"/>
  <c r="AP13"/>
  <c r="AN13"/>
  <c r="AM13"/>
  <c r="AL13"/>
  <c r="AK13"/>
  <c r="AD13"/>
  <c r="BE12"/>
  <c r="BD12"/>
  <c r="BC12"/>
  <c r="BB12"/>
  <c r="BA12"/>
  <c r="AT12"/>
  <c r="AW12"/>
  <c r="AX12" s="1"/>
  <c r="AU12"/>
  <c r="AS12"/>
  <c r="AR12"/>
  <c r="AP12"/>
  <c r="AN12"/>
  <c r="AM12"/>
  <c r="AL12"/>
  <c r="AK12"/>
  <c r="AD12"/>
  <c r="BE11"/>
  <c r="BD11"/>
  <c r="BC11"/>
  <c r="BB11"/>
  <c r="BA11"/>
  <c r="AT11"/>
  <c r="AW11"/>
  <c r="AX11"/>
  <c r="AU11"/>
  <c r="AS11"/>
  <c r="AR11"/>
  <c r="AP11"/>
  <c r="AN11"/>
  <c r="AM11"/>
  <c r="AL11"/>
  <c r="AK11"/>
  <c r="AD11"/>
  <c r="BE10"/>
  <c r="BD10"/>
  <c r="BC10"/>
  <c r="BB10"/>
  <c r="BA10"/>
  <c r="AT10"/>
  <c r="AW10"/>
  <c r="AU10"/>
  <c r="AS10"/>
  <c r="AR10"/>
  <c r="AN10"/>
  <c r="AM10"/>
  <c r="AL10"/>
  <c r="AD10"/>
  <c r="BE9"/>
  <c r="BD9"/>
  <c r="BC9"/>
  <c r="BB9"/>
  <c r="BA9"/>
  <c r="AT9"/>
  <c r="AX9" s="1"/>
  <c r="AW9"/>
  <c r="AU9"/>
  <c r="AS9"/>
  <c r="AR9"/>
  <c r="AP9"/>
  <c r="AN9"/>
  <c r="AM9"/>
  <c r="AL9"/>
  <c r="AK9"/>
  <c r="AD9"/>
  <c r="BE8"/>
  <c r="BD8"/>
  <c r="BC8"/>
  <c r="BB8"/>
  <c r="BA8"/>
  <c r="AW8"/>
  <c r="AU8"/>
  <c r="AR8"/>
  <c r="AP8"/>
  <c r="AN8"/>
  <c r="AL8"/>
  <c r="AK8"/>
  <c r="AD8"/>
  <c r="BE7"/>
  <c r="BD7"/>
  <c r="BC7"/>
  <c r="BB7"/>
  <c r="BA7"/>
  <c r="AT7"/>
  <c r="AX7" s="1"/>
  <c r="AW7"/>
  <c r="AS7"/>
  <c r="AR7"/>
  <c r="AP7"/>
  <c r="AM7"/>
  <c r="AL7"/>
  <c r="AK7"/>
  <c r="AD7"/>
  <c r="BE6"/>
  <c r="BD6"/>
  <c r="BC6"/>
  <c r="BB6"/>
  <c r="BA6"/>
  <c r="AT6"/>
  <c r="AW6"/>
  <c r="AU6"/>
  <c r="AS6"/>
  <c r="AR6"/>
  <c r="AP6"/>
  <c r="AN6"/>
  <c r="AM6"/>
  <c r="AL6"/>
  <c r="AK6"/>
  <c r="AD6"/>
  <c r="BE5"/>
  <c r="BD5"/>
  <c r="BC5"/>
  <c r="BB5"/>
  <c r="BA5"/>
  <c r="AT5"/>
  <c r="AU5"/>
  <c r="AS5"/>
  <c r="AP5"/>
  <c r="AN5"/>
  <c r="AM5"/>
  <c r="AK5"/>
  <c r="AD5"/>
  <c r="BE4"/>
  <c r="BD4"/>
  <c r="BC4"/>
  <c r="BB4"/>
  <c r="BA4"/>
  <c r="AV4"/>
  <c r="AU4"/>
  <c r="AS4"/>
  <c r="AR4"/>
  <c r="AP4"/>
  <c r="AN4"/>
  <c r="AM4"/>
  <c r="AL4"/>
  <c r="AK4"/>
  <c r="AD4"/>
  <c r="BE3"/>
  <c r="BD3"/>
  <c r="BC3"/>
  <c r="BB3"/>
  <c r="BA3"/>
  <c r="AV3"/>
  <c r="AU3"/>
  <c r="AS3"/>
  <c r="AR3"/>
  <c r="AP3"/>
  <c r="AN3"/>
  <c r="AM3"/>
  <c r="AL3"/>
  <c r="AK3"/>
  <c r="AD3"/>
  <c r="BE2"/>
  <c r="BD2"/>
  <c r="BC2"/>
  <c r="BB2"/>
  <c r="BA2"/>
  <c r="AV2"/>
  <c r="AU2"/>
  <c r="AR2"/>
  <c r="AP2"/>
  <c r="AN2"/>
  <c r="AL2"/>
  <c r="AK2"/>
  <c r="AD2"/>
  <c r="AE1857" i="7"/>
  <c r="AD1857"/>
  <c r="AB1857"/>
  <c r="AA1857"/>
  <c r="W1857"/>
  <c r="Z1857" s="1"/>
  <c r="Y1857"/>
  <c r="U1857" s="1"/>
  <c r="X1857"/>
  <c r="T1857"/>
  <c r="S1857"/>
  <c r="AE1856"/>
  <c r="AD1856"/>
  <c r="AB1856"/>
  <c r="AA1856"/>
  <c r="W1856"/>
  <c r="Z1856" s="1"/>
  <c r="X1856"/>
  <c r="T1856"/>
  <c r="S1856"/>
  <c r="AE1855"/>
  <c r="AD1855"/>
  <c r="AB1855"/>
  <c r="AA1855"/>
  <c r="W1855"/>
  <c r="Z1855" s="1"/>
  <c r="Y1855"/>
  <c r="X1855"/>
  <c r="T1855"/>
  <c r="S1855"/>
  <c r="AE1854"/>
  <c r="AD1854"/>
  <c r="AB1854"/>
  <c r="AA1854"/>
  <c r="W1854"/>
  <c r="Z1854" s="1"/>
  <c r="X1854"/>
  <c r="T1854"/>
  <c r="S1854"/>
  <c r="AE1853"/>
  <c r="AD1853"/>
  <c r="AB1853"/>
  <c r="AA1853"/>
  <c r="W1853"/>
  <c r="Z1853"/>
  <c r="Y1853"/>
  <c r="X1853"/>
  <c r="T1853"/>
  <c r="S1853"/>
  <c r="AE1852"/>
  <c r="AD1852"/>
  <c r="AB1852"/>
  <c r="AA1852"/>
  <c r="W1852"/>
  <c r="Y1852" s="1"/>
  <c r="V1852" s="1"/>
  <c r="Z1852"/>
  <c r="X1852"/>
  <c r="T1852"/>
  <c r="S1852"/>
  <c r="AE1851"/>
  <c r="AD1851"/>
  <c r="AB1851"/>
  <c r="AA1851"/>
  <c r="W1851"/>
  <c r="Z1851"/>
  <c r="Y1851"/>
  <c r="X1851"/>
  <c r="T1851"/>
  <c r="S1851"/>
  <c r="AE1850"/>
  <c r="AD1850"/>
  <c r="AB1850"/>
  <c r="AA1850"/>
  <c r="W1850"/>
  <c r="Y1850" s="1"/>
  <c r="Z1850"/>
  <c r="X1850"/>
  <c r="T1850"/>
  <c r="S1850"/>
  <c r="AE1849"/>
  <c r="AD1849"/>
  <c r="AB1849"/>
  <c r="AA1849"/>
  <c r="W1849"/>
  <c r="Z1849" s="1"/>
  <c r="X1849"/>
  <c r="T1849"/>
  <c r="S1849"/>
  <c r="AE1848"/>
  <c r="AD1848"/>
  <c r="AB1848"/>
  <c r="AA1848"/>
  <c r="W1848"/>
  <c r="Z1848" s="1"/>
  <c r="Y1848"/>
  <c r="V1848" s="1"/>
  <c r="X1848"/>
  <c r="T1848"/>
  <c r="S1848"/>
  <c r="AE1847"/>
  <c r="AD1847"/>
  <c r="AB1847"/>
  <c r="AA1847"/>
  <c r="W1847"/>
  <c r="Z1847" s="1"/>
  <c r="X1847"/>
  <c r="T1847"/>
  <c r="S1847"/>
  <c r="AE1846"/>
  <c r="AD1846"/>
  <c r="AB1846"/>
  <c r="AA1846"/>
  <c r="W1846"/>
  <c r="Z1846" s="1"/>
  <c r="Y1846"/>
  <c r="V1846" s="1"/>
  <c r="X1846"/>
  <c r="T1846"/>
  <c r="S1846"/>
  <c r="AE1845"/>
  <c r="AD1845"/>
  <c r="AB1845"/>
  <c r="AA1845"/>
  <c r="W1845"/>
  <c r="Y1845" s="1"/>
  <c r="Z1845"/>
  <c r="U1845" s="1"/>
  <c r="X1845"/>
  <c r="T1845"/>
  <c r="S1845"/>
  <c r="AE1844"/>
  <c r="AD1844"/>
  <c r="AB1844"/>
  <c r="AA1844"/>
  <c r="W1844"/>
  <c r="Z1844"/>
  <c r="Y1844"/>
  <c r="X1844"/>
  <c r="T1844"/>
  <c r="S1844"/>
  <c r="AE1843"/>
  <c r="AD1843"/>
  <c r="AB1843"/>
  <c r="AA1843"/>
  <c r="W1843"/>
  <c r="Y1843" s="1"/>
  <c r="Z1843"/>
  <c r="X1843"/>
  <c r="T1843"/>
  <c r="S1843"/>
  <c r="AE1842"/>
  <c r="AD1842"/>
  <c r="AB1842"/>
  <c r="AA1842"/>
  <c r="W1842"/>
  <c r="Z1842"/>
  <c r="Y1842"/>
  <c r="X1842"/>
  <c r="T1842"/>
  <c r="S1842"/>
  <c r="AE1841"/>
  <c r="AD1841"/>
  <c r="AB1841"/>
  <c r="AA1841"/>
  <c r="W1841"/>
  <c r="Z1841" s="1"/>
  <c r="Y1841"/>
  <c r="X1841"/>
  <c r="T1841"/>
  <c r="S1841"/>
  <c r="AE1840"/>
  <c r="AD1840"/>
  <c r="AB1840"/>
  <c r="AA1840"/>
  <c r="W1840"/>
  <c r="Z1840" s="1"/>
  <c r="X1840"/>
  <c r="T1840"/>
  <c r="S1840"/>
  <c r="AE1839"/>
  <c r="AD1839"/>
  <c r="AB1839"/>
  <c r="AA1839"/>
  <c r="W1839"/>
  <c r="Z1839" s="1"/>
  <c r="Y1839"/>
  <c r="X1839"/>
  <c r="T1839"/>
  <c r="S1839"/>
  <c r="AE1838"/>
  <c r="AD1838"/>
  <c r="AB1838"/>
  <c r="AA1838"/>
  <c r="W1838"/>
  <c r="Z1838" s="1"/>
  <c r="X1838"/>
  <c r="T1838"/>
  <c r="S1838"/>
  <c r="AE1837"/>
  <c r="AD1837"/>
  <c r="AB1837"/>
  <c r="AA1837"/>
  <c r="W1837"/>
  <c r="Z1837"/>
  <c r="Y1837"/>
  <c r="X1837"/>
  <c r="T1837"/>
  <c r="S1837"/>
  <c r="AE1836"/>
  <c r="AD1836"/>
  <c r="AB1836"/>
  <c r="AA1836"/>
  <c r="W1836"/>
  <c r="Y1836" s="1"/>
  <c r="Z1836"/>
  <c r="X1836"/>
  <c r="T1836"/>
  <c r="S1836"/>
  <c r="AE1835"/>
  <c r="AD1835"/>
  <c r="AB1835"/>
  <c r="AA1835"/>
  <c r="W1835"/>
  <c r="Z1835"/>
  <c r="Y1835"/>
  <c r="X1835"/>
  <c r="T1835"/>
  <c r="S1835"/>
  <c r="AE1834"/>
  <c r="AD1834"/>
  <c r="AB1834"/>
  <c r="AA1834"/>
  <c r="W1834"/>
  <c r="Y1834" s="1"/>
  <c r="Z1834"/>
  <c r="X1834"/>
  <c r="T1834"/>
  <c r="S1834"/>
  <c r="AE1833"/>
  <c r="AD1833"/>
  <c r="AB1833"/>
  <c r="AA1833"/>
  <c r="W1833"/>
  <c r="Z1833"/>
  <c r="Y1833"/>
  <c r="U1833" s="1"/>
  <c r="X1833"/>
  <c r="T1833"/>
  <c r="S1833"/>
  <c r="AE1832"/>
  <c r="AD1832"/>
  <c r="AB1832"/>
  <c r="AA1832"/>
  <c r="W1832"/>
  <c r="Z1832" s="1"/>
  <c r="X1832"/>
  <c r="T1832"/>
  <c r="S1832"/>
  <c r="AE1831"/>
  <c r="AD1831"/>
  <c r="AB1831"/>
  <c r="AA1831"/>
  <c r="W1831"/>
  <c r="Z1831" s="1"/>
  <c r="Y1831"/>
  <c r="V1831" s="1"/>
  <c r="X1831"/>
  <c r="T1831"/>
  <c r="S1831"/>
  <c r="AE1830"/>
  <c r="AD1830"/>
  <c r="AB1830"/>
  <c r="AA1830"/>
  <c r="W1830"/>
  <c r="Z1830" s="1"/>
  <c r="X1830"/>
  <c r="T1830"/>
  <c r="S1830"/>
  <c r="AE1829"/>
  <c r="AD1829"/>
  <c r="AB1829"/>
  <c r="AA1829"/>
  <c r="W1829"/>
  <c r="Z1829" s="1"/>
  <c r="Y1829"/>
  <c r="U1829" s="1"/>
  <c r="X1829"/>
  <c r="T1829"/>
  <c r="S1829"/>
  <c r="AE1828"/>
  <c r="AD1828"/>
  <c r="AB1828"/>
  <c r="AA1828"/>
  <c r="W1828"/>
  <c r="Z1828"/>
  <c r="Y1828"/>
  <c r="X1828"/>
  <c r="T1828"/>
  <c r="S1828"/>
  <c r="AE1827"/>
  <c r="AD1827"/>
  <c r="AB1827"/>
  <c r="AA1827"/>
  <c r="W1827"/>
  <c r="Y1827" s="1"/>
  <c r="Z1827"/>
  <c r="X1827"/>
  <c r="T1827"/>
  <c r="S1827"/>
  <c r="AE1826"/>
  <c r="AD1826"/>
  <c r="AB1826"/>
  <c r="AA1826"/>
  <c r="W1826"/>
  <c r="Z1826"/>
  <c r="Y1826"/>
  <c r="X1826"/>
  <c r="U1826" s="1"/>
  <c r="T1826"/>
  <c r="S1826"/>
  <c r="AE1825"/>
  <c r="AD1825"/>
  <c r="AB1825"/>
  <c r="AA1825"/>
  <c r="W1825"/>
  <c r="Y1825" s="1"/>
  <c r="Z1825"/>
  <c r="X1825"/>
  <c r="T1825"/>
  <c r="S1825"/>
  <c r="AE1824"/>
  <c r="AD1824"/>
  <c r="AB1824"/>
  <c r="AA1824"/>
  <c r="W1824"/>
  <c r="Z1824" s="1"/>
  <c r="Y1824"/>
  <c r="U1824" s="1"/>
  <c r="X1824"/>
  <c r="T1824"/>
  <c r="S1824"/>
  <c r="AE1823"/>
  <c r="AD1823"/>
  <c r="AB1823"/>
  <c r="AA1823"/>
  <c r="W1823"/>
  <c r="Z1823" s="1"/>
  <c r="X1823"/>
  <c r="T1823"/>
  <c r="S1823"/>
  <c r="AE1822"/>
  <c r="AD1822"/>
  <c r="AB1822"/>
  <c r="AA1822"/>
  <c r="W1822"/>
  <c r="Z1822" s="1"/>
  <c r="Y1822"/>
  <c r="V1822" s="1"/>
  <c r="X1822"/>
  <c r="T1822"/>
  <c r="S1822"/>
  <c r="AE1821"/>
  <c r="AD1821"/>
  <c r="AB1821"/>
  <c r="AA1821"/>
  <c r="W1821"/>
  <c r="Z1821" s="1"/>
  <c r="X1821"/>
  <c r="T1821"/>
  <c r="S1821"/>
  <c r="AE1820"/>
  <c r="AD1820"/>
  <c r="AB1820"/>
  <c r="AA1820"/>
  <c r="W1820"/>
  <c r="Y1820" s="1"/>
  <c r="V1820" s="1"/>
  <c r="Z1820"/>
  <c r="X1820"/>
  <c r="T1820"/>
  <c r="S1820"/>
  <c r="AE1819"/>
  <c r="AD1819"/>
  <c r="AB1819"/>
  <c r="AA1819"/>
  <c r="W1819"/>
  <c r="Z1819"/>
  <c r="Y1819"/>
  <c r="X1819"/>
  <c r="T1819"/>
  <c r="S1819"/>
  <c r="AE1818"/>
  <c r="AD1818"/>
  <c r="AB1818"/>
  <c r="AA1818"/>
  <c r="W1818"/>
  <c r="Y1818" s="1"/>
  <c r="Z1818"/>
  <c r="X1818"/>
  <c r="T1818"/>
  <c r="S1818"/>
  <c r="AE1817"/>
  <c r="AD1817"/>
  <c r="AB1817"/>
  <c r="AA1817"/>
  <c r="W1817"/>
  <c r="Z1817"/>
  <c r="Y1817"/>
  <c r="U1817" s="1"/>
  <c r="X1817"/>
  <c r="T1817"/>
  <c r="S1817"/>
  <c r="AE1816"/>
  <c r="AD1816"/>
  <c r="AB1816"/>
  <c r="AA1816"/>
  <c r="W1816"/>
  <c r="Z1816" s="1"/>
  <c r="X1816"/>
  <c r="T1816"/>
  <c r="S1816"/>
  <c r="AE1815"/>
  <c r="AD1815"/>
  <c r="AB1815"/>
  <c r="AA1815"/>
  <c r="W1815"/>
  <c r="Z1815" s="1"/>
  <c r="Y1815"/>
  <c r="V1815" s="1"/>
  <c r="X1815"/>
  <c r="T1815"/>
  <c r="S1815"/>
  <c r="AE1814"/>
  <c r="AD1814"/>
  <c r="AB1814"/>
  <c r="AA1814"/>
  <c r="W1814"/>
  <c r="Z1814" s="1"/>
  <c r="X1814"/>
  <c r="T1814"/>
  <c r="S1814"/>
  <c r="AE1813"/>
  <c r="AD1813"/>
  <c r="AB1813"/>
  <c r="AA1813"/>
  <c r="W1813"/>
  <c r="Z1813" s="1"/>
  <c r="Y1813"/>
  <c r="X1813"/>
  <c r="U1813"/>
  <c r="T1813"/>
  <c r="S1813"/>
  <c r="AE1812"/>
  <c r="AD1812"/>
  <c r="AB1812"/>
  <c r="AA1812"/>
  <c r="W1812"/>
  <c r="Z1812"/>
  <c r="Y1812"/>
  <c r="X1812"/>
  <c r="T1812"/>
  <c r="S1812"/>
  <c r="AE1811"/>
  <c r="AD1811"/>
  <c r="AB1811"/>
  <c r="AA1811"/>
  <c r="W1811"/>
  <c r="Y1811" s="1"/>
  <c r="Z1811"/>
  <c r="X1811"/>
  <c r="T1811"/>
  <c r="S1811"/>
  <c r="AE1810"/>
  <c r="AD1810"/>
  <c r="AB1810"/>
  <c r="AA1810"/>
  <c r="W1810"/>
  <c r="Z1810"/>
  <c r="Y1810"/>
  <c r="U1810" s="1"/>
  <c r="X1810"/>
  <c r="T1810"/>
  <c r="S1810"/>
  <c r="AE1809"/>
  <c r="AD1809"/>
  <c r="AB1809"/>
  <c r="AA1809"/>
  <c r="W1809"/>
  <c r="Z1809" s="1"/>
  <c r="X1809"/>
  <c r="T1809"/>
  <c r="S1809"/>
  <c r="AE1808"/>
  <c r="AD1808"/>
  <c r="AB1808"/>
  <c r="AA1808"/>
  <c r="W1808"/>
  <c r="Z1808" s="1"/>
  <c r="Y1808"/>
  <c r="V1808" s="1"/>
  <c r="X1808"/>
  <c r="T1808"/>
  <c r="S1808"/>
  <c r="AE1807"/>
  <c r="AD1807"/>
  <c r="AB1807"/>
  <c r="AA1807"/>
  <c r="W1807"/>
  <c r="Z1807" s="1"/>
  <c r="X1807"/>
  <c r="T1807"/>
  <c r="S1807"/>
  <c r="AE1806"/>
  <c r="AD1806"/>
  <c r="AB1806"/>
  <c r="AA1806"/>
  <c r="W1806"/>
  <c r="Z1806" s="1"/>
  <c r="Y1806"/>
  <c r="V1806" s="1"/>
  <c r="X1806"/>
  <c r="T1806"/>
  <c r="S1806"/>
  <c r="AE1805"/>
  <c r="AD1805"/>
  <c r="AB1805"/>
  <c r="AA1805"/>
  <c r="W1805"/>
  <c r="Z1805"/>
  <c r="Y1805"/>
  <c r="X1805"/>
  <c r="T1805"/>
  <c r="S1805"/>
  <c r="AE1804"/>
  <c r="AD1804"/>
  <c r="AB1804"/>
  <c r="AA1804"/>
  <c r="W1804"/>
  <c r="Y1804" s="1"/>
  <c r="Z1804"/>
  <c r="X1804"/>
  <c r="T1804"/>
  <c r="S1804"/>
  <c r="AE1803"/>
  <c r="AD1803"/>
  <c r="AB1803"/>
  <c r="AA1803"/>
  <c r="W1803"/>
  <c r="Z1803"/>
  <c r="Y1803"/>
  <c r="X1803"/>
  <c r="T1803"/>
  <c r="S1803"/>
  <c r="AE1802"/>
  <c r="AD1802"/>
  <c r="AB1802"/>
  <c r="AA1802"/>
  <c r="W1802"/>
  <c r="Y1802" s="1"/>
  <c r="Z1802"/>
  <c r="X1802"/>
  <c r="T1802"/>
  <c r="S1802"/>
  <c r="AE1801"/>
  <c r="AD1801"/>
  <c r="AB1801"/>
  <c r="AA1801"/>
  <c r="W1801"/>
  <c r="Z1801" s="1"/>
  <c r="Y1801"/>
  <c r="X1801"/>
  <c r="T1801"/>
  <c r="S1801"/>
  <c r="AE1800"/>
  <c r="AD1800"/>
  <c r="AB1800"/>
  <c r="AA1800"/>
  <c r="W1800"/>
  <c r="Z1800" s="1"/>
  <c r="X1800"/>
  <c r="T1800"/>
  <c r="S1800"/>
  <c r="AE1799"/>
  <c r="AD1799"/>
  <c r="AB1799"/>
  <c r="AA1799"/>
  <c r="W1799"/>
  <c r="Z1799" s="1"/>
  <c r="Y1799"/>
  <c r="V1799" s="1"/>
  <c r="X1799"/>
  <c r="T1799"/>
  <c r="S1799"/>
  <c r="AE1798"/>
  <c r="AD1798"/>
  <c r="AB1798"/>
  <c r="AA1798"/>
  <c r="W1798"/>
  <c r="Z1798" s="1"/>
  <c r="X1798"/>
  <c r="T1798"/>
  <c r="S1798"/>
  <c r="AE1797"/>
  <c r="AD1797"/>
  <c r="AB1797"/>
  <c r="AA1797"/>
  <c r="W1797"/>
  <c r="Y1797" s="1"/>
  <c r="Z1797"/>
  <c r="X1797"/>
  <c r="T1797"/>
  <c r="S1797"/>
  <c r="AE1796"/>
  <c r="AD1796"/>
  <c r="AB1796"/>
  <c r="AA1796"/>
  <c r="W1796"/>
  <c r="Z1796"/>
  <c r="Y1796"/>
  <c r="X1796"/>
  <c r="T1796"/>
  <c r="S1796"/>
  <c r="AE1795"/>
  <c r="AD1795"/>
  <c r="AB1795"/>
  <c r="AA1795"/>
  <c r="W1795"/>
  <c r="Y1795" s="1"/>
  <c r="Z1795"/>
  <c r="X1795"/>
  <c r="T1795"/>
  <c r="S1795"/>
  <c r="AE1794"/>
  <c r="AD1794"/>
  <c r="AB1794"/>
  <c r="AA1794"/>
  <c r="W1794"/>
  <c r="Z1794"/>
  <c r="Y1794"/>
  <c r="U1794" s="1"/>
  <c r="X1794"/>
  <c r="T1794"/>
  <c r="S1794"/>
  <c r="AE1793"/>
  <c r="AD1793"/>
  <c r="AB1793"/>
  <c r="AA1793"/>
  <c r="W1793"/>
  <c r="Z1793" s="1"/>
  <c r="X1793"/>
  <c r="T1793"/>
  <c r="S1793"/>
  <c r="AE1792"/>
  <c r="AD1792"/>
  <c r="AB1792"/>
  <c r="AA1792"/>
  <c r="W1792"/>
  <c r="Z1792" s="1"/>
  <c r="Y1792"/>
  <c r="V1792" s="1"/>
  <c r="X1792"/>
  <c r="T1792"/>
  <c r="S1792"/>
  <c r="AE1791"/>
  <c r="AD1791"/>
  <c r="AB1791"/>
  <c r="AA1791"/>
  <c r="W1791"/>
  <c r="Z1791" s="1"/>
  <c r="X1791"/>
  <c r="T1791"/>
  <c r="S1791"/>
  <c r="AE1790"/>
  <c r="AD1790"/>
  <c r="AB1790"/>
  <c r="AA1790"/>
  <c r="W1790"/>
  <c r="Z1790" s="1"/>
  <c r="Y1790"/>
  <c r="V1790" s="1"/>
  <c r="X1790"/>
  <c r="U1790"/>
  <c r="T1790"/>
  <c r="S1790"/>
  <c r="AE1789"/>
  <c r="AD1789"/>
  <c r="AB1789"/>
  <c r="AA1789"/>
  <c r="W1789"/>
  <c r="Z1789"/>
  <c r="U1789" s="1"/>
  <c r="Y1789"/>
  <c r="X1789"/>
  <c r="T1789"/>
  <c r="S1789"/>
  <c r="AE1788"/>
  <c r="AD1788"/>
  <c r="AB1788"/>
  <c r="AA1788"/>
  <c r="W1788"/>
  <c r="Y1788" s="1"/>
  <c r="Z1788"/>
  <c r="X1788"/>
  <c r="T1788"/>
  <c r="S1788"/>
  <c r="AE1787"/>
  <c r="AD1787"/>
  <c r="AB1787"/>
  <c r="AA1787"/>
  <c r="W1787"/>
  <c r="Z1787"/>
  <c r="Y1787"/>
  <c r="X1787"/>
  <c r="T1787"/>
  <c r="S1787"/>
  <c r="AE1786"/>
  <c r="AD1786"/>
  <c r="AB1786"/>
  <c r="AA1786"/>
  <c r="W1786"/>
  <c r="Y1786" s="1"/>
  <c r="Z1786"/>
  <c r="X1786"/>
  <c r="T1786"/>
  <c r="S1786"/>
  <c r="AE1785"/>
  <c r="AD1785"/>
  <c r="AB1785"/>
  <c r="AA1785"/>
  <c r="W1785"/>
  <c r="Z1785" s="1"/>
  <c r="Y1785"/>
  <c r="X1785"/>
  <c r="T1785"/>
  <c r="S1785"/>
  <c r="AE1784"/>
  <c r="AD1784"/>
  <c r="AB1784"/>
  <c r="AA1784"/>
  <c r="W1784"/>
  <c r="Z1784" s="1"/>
  <c r="X1784"/>
  <c r="T1784"/>
  <c r="S1784"/>
  <c r="AE1783"/>
  <c r="AD1783"/>
  <c r="AB1783"/>
  <c r="AA1783"/>
  <c r="W1783"/>
  <c r="Z1783" s="1"/>
  <c r="Y1783"/>
  <c r="V1783" s="1"/>
  <c r="X1783"/>
  <c r="T1783"/>
  <c r="S1783"/>
  <c r="AE1782"/>
  <c r="AD1782"/>
  <c r="AB1782"/>
  <c r="AA1782"/>
  <c r="W1782"/>
  <c r="Z1782" s="1"/>
  <c r="X1782"/>
  <c r="T1782"/>
  <c r="S1782"/>
  <c r="AE1781"/>
  <c r="AD1781"/>
  <c r="AB1781"/>
  <c r="AA1781"/>
  <c r="W1781"/>
  <c r="Y1781" s="1"/>
  <c r="Z1781"/>
  <c r="X1781"/>
  <c r="T1781"/>
  <c r="S1781"/>
  <c r="AE1780"/>
  <c r="AD1780"/>
  <c r="AB1780"/>
  <c r="AA1780"/>
  <c r="W1780"/>
  <c r="Z1780"/>
  <c r="Y1780"/>
  <c r="X1780"/>
  <c r="T1780"/>
  <c r="S1780"/>
  <c r="AE1779"/>
  <c r="AD1779"/>
  <c r="AB1779"/>
  <c r="AA1779"/>
  <c r="W1779"/>
  <c r="Y1779" s="1"/>
  <c r="Z1779"/>
  <c r="X1779"/>
  <c r="T1779"/>
  <c r="S1779"/>
  <c r="AE1778"/>
  <c r="AD1778"/>
  <c r="AB1778"/>
  <c r="AA1778"/>
  <c r="W1778"/>
  <c r="Z1778"/>
  <c r="Y1778"/>
  <c r="U1778" s="1"/>
  <c r="X1778"/>
  <c r="T1778"/>
  <c r="S1778"/>
  <c r="AE1777"/>
  <c r="AD1777"/>
  <c r="AB1777"/>
  <c r="AA1777"/>
  <c r="W1777"/>
  <c r="Z1777" s="1"/>
  <c r="X1777"/>
  <c r="T1777"/>
  <c r="S1777"/>
  <c r="AE1776"/>
  <c r="AD1776"/>
  <c r="AB1776"/>
  <c r="AA1776"/>
  <c r="W1776"/>
  <c r="Z1776" s="1"/>
  <c r="Y1776"/>
  <c r="V1776" s="1"/>
  <c r="X1776"/>
  <c r="T1776"/>
  <c r="S1776"/>
  <c r="AE1775"/>
  <c r="AD1775"/>
  <c r="AB1775"/>
  <c r="AA1775"/>
  <c r="W1775"/>
  <c r="Z1775" s="1"/>
  <c r="X1775"/>
  <c r="T1775"/>
  <c r="S1775"/>
  <c r="AE1774"/>
  <c r="AD1774"/>
  <c r="AB1774"/>
  <c r="AA1774"/>
  <c r="W1774"/>
  <c r="Z1774" s="1"/>
  <c r="Y1774"/>
  <c r="V1774" s="1"/>
  <c r="X1774"/>
  <c r="T1774"/>
  <c r="S1774"/>
  <c r="AE1773"/>
  <c r="AD1773"/>
  <c r="AB1773"/>
  <c r="AA1773"/>
  <c r="W1773"/>
  <c r="Z1773"/>
  <c r="Y1773"/>
  <c r="X1773"/>
  <c r="T1773"/>
  <c r="S1773"/>
  <c r="AE1772"/>
  <c r="AD1772"/>
  <c r="AB1772"/>
  <c r="AA1772"/>
  <c r="W1772"/>
  <c r="Y1772" s="1"/>
  <c r="Z1772"/>
  <c r="X1772"/>
  <c r="T1772"/>
  <c r="S1772"/>
  <c r="AE1771"/>
  <c r="AD1771"/>
  <c r="AB1771"/>
  <c r="AA1771"/>
  <c r="W1771"/>
  <c r="Z1771"/>
  <c r="Y1771"/>
  <c r="X1771"/>
  <c r="T1771"/>
  <c r="S1771"/>
  <c r="AE1770"/>
  <c r="AD1770"/>
  <c r="AB1770"/>
  <c r="AA1770"/>
  <c r="W1770"/>
  <c r="Y1770" s="1"/>
  <c r="Z1770"/>
  <c r="X1770"/>
  <c r="T1770"/>
  <c r="S1770"/>
  <c r="AE1769"/>
  <c r="AD1769"/>
  <c r="AB1769"/>
  <c r="AA1769"/>
  <c r="W1769"/>
  <c r="Z1769" s="1"/>
  <c r="Y1769"/>
  <c r="X1769"/>
  <c r="T1769"/>
  <c r="S1769"/>
  <c r="AE1768"/>
  <c r="AD1768"/>
  <c r="AB1768"/>
  <c r="AA1768"/>
  <c r="W1768"/>
  <c r="Z1768" s="1"/>
  <c r="X1768"/>
  <c r="T1768"/>
  <c r="S1768"/>
  <c r="AE1767"/>
  <c r="AD1767"/>
  <c r="AB1767"/>
  <c r="AA1767"/>
  <c r="W1767"/>
  <c r="Z1767" s="1"/>
  <c r="Y1767"/>
  <c r="V1767" s="1"/>
  <c r="X1767"/>
  <c r="T1767"/>
  <c r="S1767"/>
  <c r="AE1766"/>
  <c r="AD1766"/>
  <c r="AB1766"/>
  <c r="AA1766"/>
  <c r="W1766"/>
  <c r="Z1766" s="1"/>
  <c r="X1766"/>
  <c r="T1766"/>
  <c r="S1766"/>
  <c r="AE1765"/>
  <c r="AD1765"/>
  <c r="AB1765"/>
  <c r="AA1765"/>
  <c r="W1765"/>
  <c r="Y1765" s="1"/>
  <c r="Z1765"/>
  <c r="X1765"/>
  <c r="T1765"/>
  <c r="S1765"/>
  <c r="AE1764"/>
  <c r="AD1764"/>
  <c r="AB1764"/>
  <c r="AA1764"/>
  <c r="W1764"/>
  <c r="Z1764"/>
  <c r="Y1764"/>
  <c r="X1764"/>
  <c r="T1764"/>
  <c r="S1764"/>
  <c r="AE1763"/>
  <c r="AD1763"/>
  <c r="AB1763"/>
  <c r="AA1763"/>
  <c r="W1763"/>
  <c r="Y1763" s="1"/>
  <c r="Z1763"/>
  <c r="X1763"/>
  <c r="T1763"/>
  <c r="S1763"/>
  <c r="AE1762"/>
  <c r="AD1762"/>
  <c r="AB1762"/>
  <c r="AA1762"/>
  <c r="W1762"/>
  <c r="Z1762"/>
  <c r="Y1762"/>
  <c r="U1762" s="1"/>
  <c r="X1762"/>
  <c r="T1762"/>
  <c r="S1762"/>
  <c r="AE1761"/>
  <c r="AD1761"/>
  <c r="AB1761"/>
  <c r="AA1761"/>
  <c r="W1761"/>
  <c r="Z1761" s="1"/>
  <c r="X1761"/>
  <c r="T1761"/>
  <c r="S1761"/>
  <c r="AE1760"/>
  <c r="AD1760"/>
  <c r="AB1760"/>
  <c r="AA1760"/>
  <c r="W1760"/>
  <c r="Z1760" s="1"/>
  <c r="Y1760"/>
  <c r="V1760" s="1"/>
  <c r="X1760"/>
  <c r="T1760"/>
  <c r="S1760"/>
  <c r="AE1759"/>
  <c r="AD1759"/>
  <c r="AB1759"/>
  <c r="AA1759"/>
  <c r="W1759"/>
  <c r="Z1759" s="1"/>
  <c r="X1759"/>
  <c r="T1759"/>
  <c r="S1759"/>
  <c r="AE1758"/>
  <c r="AD1758"/>
  <c r="AB1758"/>
  <c r="AA1758"/>
  <c r="W1758"/>
  <c r="Z1758" s="1"/>
  <c r="Y1758"/>
  <c r="V1758" s="1"/>
  <c r="X1758"/>
  <c r="U1758"/>
  <c r="T1758"/>
  <c r="S1758"/>
  <c r="AE1757"/>
  <c r="AD1757"/>
  <c r="AB1757"/>
  <c r="AA1757"/>
  <c r="W1757"/>
  <c r="Z1757"/>
  <c r="U1757" s="1"/>
  <c r="Y1757"/>
  <c r="X1757"/>
  <c r="T1757"/>
  <c r="S1757"/>
  <c r="AE1756"/>
  <c r="AD1756"/>
  <c r="AB1756"/>
  <c r="AA1756"/>
  <c r="W1756"/>
  <c r="Y1756" s="1"/>
  <c r="Z1756"/>
  <c r="X1756"/>
  <c r="T1756"/>
  <c r="S1756"/>
  <c r="AE1755"/>
  <c r="AD1755"/>
  <c r="AB1755"/>
  <c r="AA1755"/>
  <c r="W1755"/>
  <c r="Z1755"/>
  <c r="Y1755"/>
  <c r="X1755"/>
  <c r="T1755"/>
  <c r="S1755"/>
  <c r="AE1754"/>
  <c r="AD1754"/>
  <c r="AB1754"/>
  <c r="AA1754"/>
  <c r="W1754"/>
  <c r="Y1754" s="1"/>
  <c r="Z1754"/>
  <c r="X1754"/>
  <c r="T1754"/>
  <c r="S1754"/>
  <c r="AE1753"/>
  <c r="AD1753"/>
  <c r="AB1753"/>
  <c r="AA1753"/>
  <c r="W1753"/>
  <c r="Z1753" s="1"/>
  <c r="Y1753"/>
  <c r="X1753"/>
  <c r="T1753"/>
  <c r="S1753"/>
  <c r="AE1752"/>
  <c r="AD1752"/>
  <c r="AB1752"/>
  <c r="AA1752"/>
  <c r="W1752"/>
  <c r="Z1752" s="1"/>
  <c r="X1752"/>
  <c r="T1752"/>
  <c r="S1752"/>
  <c r="AE1751"/>
  <c r="AD1751"/>
  <c r="AB1751"/>
  <c r="AA1751"/>
  <c r="W1751"/>
  <c r="Z1751" s="1"/>
  <c r="Y1751"/>
  <c r="V1751" s="1"/>
  <c r="X1751"/>
  <c r="T1751"/>
  <c r="S1751"/>
  <c r="AE1750"/>
  <c r="AD1750"/>
  <c r="AB1750"/>
  <c r="AA1750"/>
  <c r="W1750"/>
  <c r="Z1750" s="1"/>
  <c r="X1750"/>
  <c r="T1750"/>
  <c r="S1750"/>
  <c r="AE1749"/>
  <c r="AD1749"/>
  <c r="AB1749"/>
  <c r="AA1749"/>
  <c r="W1749"/>
  <c r="Y1749" s="1"/>
  <c r="Z1749"/>
  <c r="X1749"/>
  <c r="T1749"/>
  <c r="S1749"/>
  <c r="AE1748"/>
  <c r="AD1748"/>
  <c r="AB1748"/>
  <c r="AA1748"/>
  <c r="W1748"/>
  <c r="Z1748"/>
  <c r="Y1748"/>
  <c r="X1748"/>
  <c r="T1748"/>
  <c r="S1748"/>
  <c r="AE1747"/>
  <c r="AD1747"/>
  <c r="AB1747"/>
  <c r="AA1747"/>
  <c r="W1747"/>
  <c r="Y1747" s="1"/>
  <c r="Z1747"/>
  <c r="X1747"/>
  <c r="T1747"/>
  <c r="S1747"/>
  <c r="AE1746"/>
  <c r="AD1746"/>
  <c r="AB1746"/>
  <c r="AA1746"/>
  <c r="W1746"/>
  <c r="Z1746"/>
  <c r="Y1746"/>
  <c r="U1746" s="1"/>
  <c r="X1746"/>
  <c r="T1746"/>
  <c r="S1746"/>
  <c r="AE1745"/>
  <c r="AD1745"/>
  <c r="AB1745"/>
  <c r="AA1745"/>
  <c r="W1745"/>
  <c r="Z1745" s="1"/>
  <c r="X1745"/>
  <c r="T1745"/>
  <c r="S1745"/>
  <c r="AE1744"/>
  <c r="AD1744"/>
  <c r="AB1744"/>
  <c r="AA1744"/>
  <c r="W1744"/>
  <c r="Z1744" s="1"/>
  <c r="Y1744"/>
  <c r="V1744" s="1"/>
  <c r="X1744"/>
  <c r="T1744"/>
  <c r="S1744"/>
  <c r="AE1743"/>
  <c r="AD1743"/>
  <c r="AB1743"/>
  <c r="AA1743"/>
  <c r="W1743"/>
  <c r="Z1743" s="1"/>
  <c r="X1743"/>
  <c r="T1743"/>
  <c r="S1743"/>
  <c r="AE1742"/>
  <c r="AD1742"/>
  <c r="AB1742"/>
  <c r="AA1742"/>
  <c r="W1742"/>
  <c r="Z1742" s="1"/>
  <c r="Y1742"/>
  <c r="V1742" s="1"/>
  <c r="X1742"/>
  <c r="T1742"/>
  <c r="S1742"/>
  <c r="AE1741"/>
  <c r="AD1741"/>
  <c r="AB1741"/>
  <c r="AA1741"/>
  <c r="W1741"/>
  <c r="Z1741"/>
  <c r="Y1741"/>
  <c r="X1741"/>
  <c r="T1741"/>
  <c r="S1741"/>
  <c r="AE1740"/>
  <c r="AD1740"/>
  <c r="AB1740"/>
  <c r="AA1740"/>
  <c r="W1740"/>
  <c r="Y1740" s="1"/>
  <c r="Z1740"/>
  <c r="X1740"/>
  <c r="T1740"/>
  <c r="S1740"/>
  <c r="AE1739"/>
  <c r="AD1739"/>
  <c r="AB1739"/>
  <c r="AA1739"/>
  <c r="W1739"/>
  <c r="Z1739"/>
  <c r="Y1739"/>
  <c r="X1739"/>
  <c r="T1739"/>
  <c r="S1739"/>
  <c r="AE1738"/>
  <c r="AD1738"/>
  <c r="AB1738"/>
  <c r="AA1738"/>
  <c r="W1738"/>
  <c r="Y1738" s="1"/>
  <c r="Z1738"/>
  <c r="X1738"/>
  <c r="T1738"/>
  <c r="S1738"/>
  <c r="AE1737"/>
  <c r="AD1737"/>
  <c r="AB1737"/>
  <c r="AA1737"/>
  <c r="W1737"/>
  <c r="Z1737" s="1"/>
  <c r="Y1737"/>
  <c r="X1737"/>
  <c r="T1737"/>
  <c r="S1737"/>
  <c r="AE1736"/>
  <c r="AD1736"/>
  <c r="AB1736"/>
  <c r="AA1736"/>
  <c r="W1736"/>
  <c r="Z1736" s="1"/>
  <c r="X1736"/>
  <c r="T1736"/>
  <c r="S1736"/>
  <c r="AE1735"/>
  <c r="AD1735"/>
  <c r="AB1735"/>
  <c r="AA1735"/>
  <c r="W1735"/>
  <c r="Z1735" s="1"/>
  <c r="Y1735"/>
  <c r="V1735" s="1"/>
  <c r="X1735"/>
  <c r="T1735"/>
  <c r="S1735"/>
  <c r="AE1734"/>
  <c r="AD1734"/>
  <c r="AB1734"/>
  <c r="AA1734"/>
  <c r="W1734"/>
  <c r="Z1734" s="1"/>
  <c r="X1734"/>
  <c r="T1734"/>
  <c r="S1734"/>
  <c r="AE1733"/>
  <c r="AD1733"/>
  <c r="AB1733"/>
  <c r="AA1733"/>
  <c r="W1733"/>
  <c r="Y1733" s="1"/>
  <c r="Z1733"/>
  <c r="X1733"/>
  <c r="T1733"/>
  <c r="S1733"/>
  <c r="AE1732"/>
  <c r="AD1732"/>
  <c r="AB1732"/>
  <c r="AA1732"/>
  <c r="W1732"/>
  <c r="Z1732"/>
  <c r="Y1732"/>
  <c r="X1732"/>
  <c r="T1732"/>
  <c r="S1732"/>
  <c r="AE1731"/>
  <c r="AD1731"/>
  <c r="AB1731"/>
  <c r="AA1731"/>
  <c r="W1731"/>
  <c r="Y1731" s="1"/>
  <c r="Z1731"/>
  <c r="X1731"/>
  <c r="T1731"/>
  <c r="S1731"/>
  <c r="AE1730"/>
  <c r="AD1730"/>
  <c r="AB1730"/>
  <c r="AA1730"/>
  <c r="W1730"/>
  <c r="Z1730"/>
  <c r="Y1730"/>
  <c r="U1730" s="1"/>
  <c r="X1730"/>
  <c r="T1730"/>
  <c r="S1730"/>
  <c r="AE1729"/>
  <c r="AD1729"/>
  <c r="AB1729"/>
  <c r="AA1729"/>
  <c r="W1729"/>
  <c r="Z1729" s="1"/>
  <c r="X1729"/>
  <c r="T1729"/>
  <c r="S1729"/>
  <c r="AE1728"/>
  <c r="AD1728"/>
  <c r="AB1728"/>
  <c r="AA1728"/>
  <c r="W1728"/>
  <c r="Z1728" s="1"/>
  <c r="Y1728"/>
  <c r="V1728" s="1"/>
  <c r="X1728"/>
  <c r="T1728"/>
  <c r="S1728"/>
  <c r="AE1727"/>
  <c r="AD1727"/>
  <c r="AB1727"/>
  <c r="AA1727"/>
  <c r="W1727"/>
  <c r="Z1727" s="1"/>
  <c r="X1727"/>
  <c r="T1727"/>
  <c r="S1727"/>
  <c r="AE1726"/>
  <c r="AD1726"/>
  <c r="AB1726"/>
  <c r="AA1726"/>
  <c r="W1726"/>
  <c r="Z1726" s="1"/>
  <c r="Y1726"/>
  <c r="V1726" s="1"/>
  <c r="X1726"/>
  <c r="U1726"/>
  <c r="T1726"/>
  <c r="S1726"/>
  <c r="AE1725"/>
  <c r="AD1725"/>
  <c r="AB1725"/>
  <c r="AA1725"/>
  <c r="W1725"/>
  <c r="Z1725"/>
  <c r="U1725" s="1"/>
  <c r="Y1725"/>
  <c r="X1725"/>
  <c r="T1725"/>
  <c r="S1725"/>
  <c r="AE1724"/>
  <c r="AD1724"/>
  <c r="AB1724"/>
  <c r="AA1724"/>
  <c r="W1724"/>
  <c r="Y1724" s="1"/>
  <c r="Z1724"/>
  <c r="X1724"/>
  <c r="T1724"/>
  <c r="S1724"/>
  <c r="AE1723"/>
  <c r="AD1723"/>
  <c r="AB1723"/>
  <c r="AA1723"/>
  <c r="W1723"/>
  <c r="Z1723"/>
  <c r="Y1723"/>
  <c r="X1723"/>
  <c r="T1723"/>
  <c r="S1723"/>
  <c r="AE1722"/>
  <c r="AD1722"/>
  <c r="AB1722"/>
  <c r="AA1722"/>
  <c r="W1722"/>
  <c r="Y1722" s="1"/>
  <c r="Z1722"/>
  <c r="X1722"/>
  <c r="T1722"/>
  <c r="S1722"/>
  <c r="AE1721"/>
  <c r="AD1721"/>
  <c r="AB1721"/>
  <c r="AA1721"/>
  <c r="W1721"/>
  <c r="Z1721" s="1"/>
  <c r="Y1721"/>
  <c r="X1721"/>
  <c r="T1721"/>
  <c r="S1721"/>
  <c r="AE1720"/>
  <c r="AD1720"/>
  <c r="AB1720"/>
  <c r="AA1720"/>
  <c r="W1720"/>
  <c r="Z1720" s="1"/>
  <c r="X1720"/>
  <c r="T1720"/>
  <c r="S1720"/>
  <c r="AE1719"/>
  <c r="AD1719"/>
  <c r="AB1719"/>
  <c r="AA1719"/>
  <c r="W1719"/>
  <c r="Z1719" s="1"/>
  <c r="Y1719"/>
  <c r="V1719" s="1"/>
  <c r="X1719"/>
  <c r="T1719"/>
  <c r="S1719"/>
  <c r="AE1718"/>
  <c r="AD1718"/>
  <c r="AB1718"/>
  <c r="AA1718"/>
  <c r="W1718"/>
  <c r="Z1718" s="1"/>
  <c r="X1718"/>
  <c r="T1718"/>
  <c r="S1718"/>
  <c r="AE1717"/>
  <c r="AD1717"/>
  <c r="AB1717"/>
  <c r="AA1717"/>
  <c r="W1717"/>
  <c r="Y1717" s="1"/>
  <c r="Z1717"/>
  <c r="X1717"/>
  <c r="T1717"/>
  <c r="S1717"/>
  <c r="AE1716"/>
  <c r="AD1716"/>
  <c r="AB1716"/>
  <c r="AA1716"/>
  <c r="W1716"/>
  <c r="Z1716"/>
  <c r="Y1716"/>
  <c r="X1716"/>
  <c r="T1716"/>
  <c r="S1716"/>
  <c r="AE1715"/>
  <c r="AD1715"/>
  <c r="AB1715"/>
  <c r="AA1715"/>
  <c r="W1715"/>
  <c r="Y1715" s="1"/>
  <c r="Z1715"/>
  <c r="X1715"/>
  <c r="T1715"/>
  <c r="S1715"/>
  <c r="AE1714"/>
  <c r="AD1714"/>
  <c r="AB1714"/>
  <c r="AA1714"/>
  <c r="W1714"/>
  <c r="Z1714"/>
  <c r="Y1714"/>
  <c r="U1714" s="1"/>
  <c r="X1714"/>
  <c r="T1714"/>
  <c r="S1714"/>
  <c r="AE1713"/>
  <c r="AD1713"/>
  <c r="AB1713"/>
  <c r="AA1713"/>
  <c r="W1713"/>
  <c r="Z1713" s="1"/>
  <c r="X1713"/>
  <c r="T1713"/>
  <c r="S1713"/>
  <c r="AE1712"/>
  <c r="AD1712"/>
  <c r="AB1712"/>
  <c r="AA1712"/>
  <c r="W1712"/>
  <c r="Z1712" s="1"/>
  <c r="Y1712"/>
  <c r="V1712" s="1"/>
  <c r="X1712"/>
  <c r="T1712"/>
  <c r="S1712"/>
  <c r="AE1711"/>
  <c r="AD1711"/>
  <c r="AB1711"/>
  <c r="AA1711"/>
  <c r="W1711"/>
  <c r="Z1711" s="1"/>
  <c r="X1711"/>
  <c r="T1711"/>
  <c r="S1711"/>
  <c r="AE1710"/>
  <c r="AD1710"/>
  <c r="AB1710"/>
  <c r="AA1710"/>
  <c r="W1710"/>
  <c r="Z1710" s="1"/>
  <c r="Y1710"/>
  <c r="V1710" s="1"/>
  <c r="X1710"/>
  <c r="T1710"/>
  <c r="S1710"/>
  <c r="AE1709"/>
  <c r="AD1709"/>
  <c r="AB1709"/>
  <c r="AA1709"/>
  <c r="W1709"/>
  <c r="Z1709" s="1"/>
  <c r="X1709"/>
  <c r="T1709"/>
  <c r="S1709"/>
  <c r="AE1708"/>
  <c r="AD1708"/>
  <c r="AB1708"/>
  <c r="AA1708"/>
  <c r="W1708"/>
  <c r="Z1708" s="1"/>
  <c r="Y1708"/>
  <c r="V1708" s="1"/>
  <c r="X1708"/>
  <c r="T1708"/>
  <c r="S1708"/>
  <c r="AE1707"/>
  <c r="AD1707"/>
  <c r="AB1707"/>
  <c r="AA1707"/>
  <c r="W1707"/>
  <c r="Z1707" s="1"/>
  <c r="X1707"/>
  <c r="T1707"/>
  <c r="S1707"/>
  <c r="AE1706"/>
  <c r="AD1706"/>
  <c r="AB1706"/>
  <c r="AA1706"/>
  <c r="W1706"/>
  <c r="Z1706" s="1"/>
  <c r="Y1706"/>
  <c r="V1706" s="1"/>
  <c r="X1706"/>
  <c r="T1706"/>
  <c r="S1706"/>
  <c r="AE1705"/>
  <c r="AD1705"/>
  <c r="AB1705"/>
  <c r="AA1705"/>
  <c r="W1705"/>
  <c r="Z1705" s="1"/>
  <c r="X1705"/>
  <c r="T1705"/>
  <c r="S1705"/>
  <c r="AE1704"/>
  <c r="AD1704"/>
  <c r="AB1704"/>
  <c r="AA1704"/>
  <c r="W1704"/>
  <c r="Z1704" s="1"/>
  <c r="Y1704"/>
  <c r="V1704" s="1"/>
  <c r="X1704"/>
  <c r="T1704"/>
  <c r="S1704"/>
  <c r="AE1703"/>
  <c r="AD1703"/>
  <c r="AB1703"/>
  <c r="AA1703"/>
  <c r="W1703"/>
  <c r="Z1703" s="1"/>
  <c r="X1703"/>
  <c r="T1703"/>
  <c r="S1703"/>
  <c r="AE1702"/>
  <c r="AD1702"/>
  <c r="AB1702"/>
  <c r="AA1702"/>
  <c r="W1702"/>
  <c r="Z1702" s="1"/>
  <c r="Y1702"/>
  <c r="V1702" s="1"/>
  <c r="X1702"/>
  <c r="T1702"/>
  <c r="S1702"/>
  <c r="AE1701"/>
  <c r="AD1701"/>
  <c r="AB1701"/>
  <c r="AA1701"/>
  <c r="W1701"/>
  <c r="Z1701" s="1"/>
  <c r="X1701"/>
  <c r="T1701"/>
  <c r="S1701"/>
  <c r="AE1700"/>
  <c r="AD1700"/>
  <c r="AB1700"/>
  <c r="AA1700"/>
  <c r="W1700"/>
  <c r="Z1700" s="1"/>
  <c r="Y1700"/>
  <c r="V1700" s="1"/>
  <c r="X1700"/>
  <c r="T1700"/>
  <c r="S1700"/>
  <c r="AE1699"/>
  <c r="AD1699"/>
  <c r="AB1699"/>
  <c r="AA1699"/>
  <c r="W1699"/>
  <c r="Z1699" s="1"/>
  <c r="X1699"/>
  <c r="T1699"/>
  <c r="S1699"/>
  <c r="AE1698"/>
  <c r="AD1698"/>
  <c r="AB1698"/>
  <c r="AA1698"/>
  <c r="W1698"/>
  <c r="Z1698" s="1"/>
  <c r="Y1698"/>
  <c r="V1698" s="1"/>
  <c r="X1698"/>
  <c r="T1698"/>
  <c r="S1698"/>
  <c r="AE1697"/>
  <c r="AD1697"/>
  <c r="AB1697"/>
  <c r="AA1697"/>
  <c r="W1697"/>
  <c r="Z1697" s="1"/>
  <c r="X1697"/>
  <c r="T1697"/>
  <c r="S1697"/>
  <c r="AE1696"/>
  <c r="AD1696"/>
  <c r="AB1696"/>
  <c r="AA1696"/>
  <c r="W1696"/>
  <c r="Y1696" s="1"/>
  <c r="V1696" s="1"/>
  <c r="Z1696"/>
  <c r="X1696"/>
  <c r="T1696"/>
  <c r="S1696"/>
  <c r="AE1695"/>
  <c r="AD1695"/>
  <c r="AB1695"/>
  <c r="AA1695"/>
  <c r="W1695"/>
  <c r="Z1695"/>
  <c r="Y1695"/>
  <c r="X1695"/>
  <c r="T1695"/>
  <c r="S1695"/>
  <c r="AE1694"/>
  <c r="AD1694"/>
  <c r="AB1694"/>
  <c r="AA1694"/>
  <c r="W1694"/>
  <c r="Y1694" s="1"/>
  <c r="Z1694"/>
  <c r="X1694"/>
  <c r="T1694"/>
  <c r="S1694"/>
  <c r="AE1693"/>
  <c r="AD1693"/>
  <c r="AB1693"/>
  <c r="AA1693"/>
  <c r="W1693"/>
  <c r="Z1693"/>
  <c r="Y1693"/>
  <c r="U1693" s="1"/>
  <c r="X1693"/>
  <c r="T1693"/>
  <c r="S1693"/>
  <c r="AE1692"/>
  <c r="AD1692"/>
  <c r="AB1692"/>
  <c r="AA1692"/>
  <c r="W1692"/>
  <c r="Z1692" s="1"/>
  <c r="X1692"/>
  <c r="T1692"/>
  <c r="S1692"/>
  <c r="AE1691"/>
  <c r="AD1691"/>
  <c r="AB1691"/>
  <c r="AA1691"/>
  <c r="W1691"/>
  <c r="Z1691" s="1"/>
  <c r="Y1691"/>
  <c r="V1691" s="1"/>
  <c r="X1691"/>
  <c r="T1691"/>
  <c r="S1691"/>
  <c r="AE1690"/>
  <c r="AD1690"/>
  <c r="AB1690"/>
  <c r="AA1690"/>
  <c r="W1690"/>
  <c r="Z1690" s="1"/>
  <c r="X1690"/>
  <c r="T1690"/>
  <c r="S1690"/>
  <c r="AE1689"/>
  <c r="AD1689"/>
  <c r="AB1689"/>
  <c r="AA1689"/>
  <c r="W1689"/>
  <c r="Z1689" s="1"/>
  <c r="Y1689"/>
  <c r="U1689" s="1"/>
  <c r="X1689"/>
  <c r="T1689"/>
  <c r="S1689"/>
  <c r="AE1688"/>
  <c r="AD1688"/>
  <c r="AB1688"/>
  <c r="AA1688"/>
  <c r="W1688"/>
  <c r="Z1688"/>
  <c r="Y1688"/>
  <c r="X1688"/>
  <c r="T1688"/>
  <c r="S1688"/>
  <c r="AE1687"/>
  <c r="AD1687"/>
  <c r="AB1687"/>
  <c r="AA1687"/>
  <c r="W1687"/>
  <c r="Y1687" s="1"/>
  <c r="Z1687"/>
  <c r="X1687"/>
  <c r="T1687"/>
  <c r="S1687"/>
  <c r="AE1686"/>
  <c r="AD1686"/>
  <c r="AB1686"/>
  <c r="AA1686"/>
  <c r="W1686"/>
  <c r="Z1686"/>
  <c r="Y1686"/>
  <c r="X1686"/>
  <c r="U1686" s="1"/>
  <c r="T1686"/>
  <c r="S1686"/>
  <c r="AE1685"/>
  <c r="AD1685"/>
  <c r="AB1685"/>
  <c r="AA1685"/>
  <c r="W1685"/>
  <c r="Y1685" s="1"/>
  <c r="Z1685"/>
  <c r="X1685"/>
  <c r="T1685"/>
  <c r="S1685"/>
  <c r="AE1684"/>
  <c r="AD1684"/>
  <c r="AB1684"/>
  <c r="AA1684"/>
  <c r="W1684"/>
  <c r="Z1684" s="1"/>
  <c r="Y1684"/>
  <c r="V1684" s="1"/>
  <c r="X1684"/>
  <c r="T1684"/>
  <c r="S1684"/>
  <c r="AE1683"/>
  <c r="AD1683"/>
  <c r="AB1683"/>
  <c r="AA1683"/>
  <c r="W1683"/>
  <c r="Z1683" s="1"/>
  <c r="X1683"/>
  <c r="T1683"/>
  <c r="S1683"/>
  <c r="AE1682"/>
  <c r="AD1682"/>
  <c r="AB1682"/>
  <c r="AA1682"/>
  <c r="W1682"/>
  <c r="Z1682" s="1"/>
  <c r="Y1682"/>
  <c r="V1682" s="1"/>
  <c r="X1682"/>
  <c r="T1682"/>
  <c r="S1682"/>
  <c r="AE1681"/>
  <c r="AD1681"/>
  <c r="AB1681"/>
  <c r="AA1681"/>
  <c r="W1681"/>
  <c r="Z1681" s="1"/>
  <c r="X1681"/>
  <c r="T1681"/>
  <c r="S1681"/>
  <c r="AE1680"/>
  <c r="AD1680"/>
  <c r="AB1680"/>
  <c r="AA1680"/>
  <c r="W1680"/>
  <c r="Y1680" s="1"/>
  <c r="V1680" s="1"/>
  <c r="Z1680"/>
  <c r="X1680"/>
  <c r="T1680"/>
  <c r="S1680"/>
  <c r="AE1679"/>
  <c r="AD1679"/>
  <c r="AB1679"/>
  <c r="AA1679"/>
  <c r="W1679"/>
  <c r="Z1679"/>
  <c r="Y1679"/>
  <c r="X1679"/>
  <c r="T1679"/>
  <c r="S1679"/>
  <c r="AE1678"/>
  <c r="AD1678"/>
  <c r="AB1678"/>
  <c r="AA1678"/>
  <c r="W1678"/>
  <c r="Y1678" s="1"/>
  <c r="Z1678"/>
  <c r="X1678"/>
  <c r="T1678"/>
  <c r="S1678"/>
  <c r="AE1677"/>
  <c r="AD1677"/>
  <c r="AB1677"/>
  <c r="AA1677"/>
  <c r="W1677"/>
  <c r="Z1677"/>
  <c r="Y1677"/>
  <c r="U1677" s="1"/>
  <c r="X1677"/>
  <c r="T1677"/>
  <c r="S1677"/>
  <c r="AE1676"/>
  <c r="AD1676"/>
  <c r="AB1676"/>
  <c r="AA1676"/>
  <c r="W1676"/>
  <c r="Z1676" s="1"/>
  <c r="X1676"/>
  <c r="T1676"/>
  <c r="S1676"/>
  <c r="AE1675"/>
  <c r="AD1675"/>
  <c r="AB1675"/>
  <c r="AA1675"/>
  <c r="W1675"/>
  <c r="Z1675" s="1"/>
  <c r="Y1675"/>
  <c r="V1675" s="1"/>
  <c r="X1675"/>
  <c r="T1675"/>
  <c r="S1675"/>
  <c r="AE1674"/>
  <c r="AD1674"/>
  <c r="AB1674"/>
  <c r="AA1674"/>
  <c r="W1674"/>
  <c r="Z1674" s="1"/>
  <c r="X1674"/>
  <c r="T1674"/>
  <c r="S1674"/>
  <c r="AE1673"/>
  <c r="AD1673"/>
  <c r="AB1673"/>
  <c r="AA1673"/>
  <c r="W1673"/>
  <c r="Z1673" s="1"/>
  <c r="Y1673"/>
  <c r="X1673"/>
  <c r="U1673"/>
  <c r="T1673"/>
  <c r="S1673"/>
  <c r="AE1672"/>
  <c r="AD1672"/>
  <c r="AB1672"/>
  <c r="AA1672"/>
  <c r="W1672"/>
  <c r="Z1672"/>
  <c r="Y1672"/>
  <c r="X1672"/>
  <c r="T1672"/>
  <c r="S1672"/>
  <c r="AE1671"/>
  <c r="AD1671"/>
  <c r="AB1671"/>
  <c r="AA1671"/>
  <c r="W1671"/>
  <c r="Y1671" s="1"/>
  <c r="Z1671"/>
  <c r="X1671"/>
  <c r="T1671"/>
  <c r="S1671"/>
  <c r="AE1670"/>
  <c r="AD1670"/>
  <c r="AB1670"/>
  <c r="AA1670"/>
  <c r="W1670"/>
  <c r="Z1670"/>
  <c r="Y1670"/>
  <c r="X1670"/>
  <c r="T1670"/>
  <c r="S1670"/>
  <c r="AE1669"/>
  <c r="AD1669"/>
  <c r="AB1669"/>
  <c r="AA1669"/>
  <c r="W1669"/>
  <c r="Y1669" s="1"/>
  <c r="Z1669"/>
  <c r="X1669"/>
  <c r="T1669"/>
  <c r="S1669"/>
  <c r="AE1668"/>
  <c r="AD1668"/>
  <c r="AB1668"/>
  <c r="AA1668"/>
  <c r="W1668"/>
  <c r="Z1668" s="1"/>
  <c r="Y1668"/>
  <c r="V1668" s="1"/>
  <c r="X1668"/>
  <c r="T1668"/>
  <c r="S1668"/>
  <c r="AE1667"/>
  <c r="AD1667"/>
  <c r="AB1667"/>
  <c r="AA1667"/>
  <c r="W1667"/>
  <c r="Z1667" s="1"/>
  <c r="X1667"/>
  <c r="T1667"/>
  <c r="S1667"/>
  <c r="AE1666"/>
  <c r="AD1666"/>
  <c r="AB1666"/>
  <c r="AA1666"/>
  <c r="W1666"/>
  <c r="Z1666" s="1"/>
  <c r="Y1666"/>
  <c r="V1666" s="1"/>
  <c r="X1666"/>
  <c r="T1666"/>
  <c r="S1666"/>
  <c r="AE1665"/>
  <c r="AD1665"/>
  <c r="AB1665"/>
  <c r="AA1665"/>
  <c r="W1665"/>
  <c r="Z1665" s="1"/>
  <c r="X1665"/>
  <c r="T1665"/>
  <c r="S1665"/>
  <c r="AE1664"/>
  <c r="AD1664"/>
  <c r="AB1664"/>
  <c r="AA1664"/>
  <c r="W1664"/>
  <c r="Y1664" s="1"/>
  <c r="V1664" s="1"/>
  <c r="Z1664"/>
  <c r="X1664"/>
  <c r="T1664"/>
  <c r="S1664"/>
  <c r="AE1663"/>
  <c r="AD1663"/>
  <c r="AB1663"/>
  <c r="AA1663"/>
  <c r="W1663"/>
  <c r="Z1663"/>
  <c r="Y1663"/>
  <c r="X1663"/>
  <c r="T1663"/>
  <c r="S1663"/>
  <c r="AE1662"/>
  <c r="AD1662"/>
  <c r="AB1662"/>
  <c r="AA1662"/>
  <c r="W1662"/>
  <c r="Y1662" s="1"/>
  <c r="Z1662"/>
  <c r="X1662"/>
  <c r="T1662"/>
  <c r="S1662"/>
  <c r="AE1661"/>
  <c r="AD1661"/>
  <c r="AB1661"/>
  <c r="AA1661"/>
  <c r="W1661"/>
  <c r="Z1661"/>
  <c r="Y1661"/>
  <c r="U1661" s="1"/>
  <c r="X1661"/>
  <c r="T1661"/>
  <c r="S1661"/>
  <c r="AE1660"/>
  <c r="AD1660"/>
  <c r="AB1660"/>
  <c r="AA1660"/>
  <c r="W1660"/>
  <c r="Z1660" s="1"/>
  <c r="X1660"/>
  <c r="T1660"/>
  <c r="S1660"/>
  <c r="AE1659"/>
  <c r="AD1659"/>
  <c r="AB1659"/>
  <c r="AA1659"/>
  <c r="W1659"/>
  <c r="Z1659" s="1"/>
  <c r="Y1659"/>
  <c r="V1659" s="1"/>
  <c r="X1659"/>
  <c r="T1659"/>
  <c r="S1659"/>
  <c r="AE1658"/>
  <c r="AD1658"/>
  <c r="AB1658"/>
  <c r="AA1658"/>
  <c r="W1658"/>
  <c r="Z1658" s="1"/>
  <c r="X1658"/>
  <c r="T1658"/>
  <c r="S1658"/>
  <c r="AE1657"/>
  <c r="AD1657"/>
  <c r="AB1657"/>
  <c r="AA1657"/>
  <c r="W1657"/>
  <c r="Z1657" s="1"/>
  <c r="Y1657"/>
  <c r="V1657" s="1"/>
  <c r="X1657"/>
  <c r="T1657"/>
  <c r="S1657"/>
  <c r="AE1656"/>
  <c r="AD1656"/>
  <c r="AB1656"/>
  <c r="AA1656"/>
  <c r="W1656"/>
  <c r="Z1656"/>
  <c r="Y1656"/>
  <c r="X1656"/>
  <c r="T1656"/>
  <c r="S1656"/>
  <c r="AE1655"/>
  <c r="AD1655"/>
  <c r="AB1655"/>
  <c r="AA1655"/>
  <c r="W1655"/>
  <c r="Y1655" s="1"/>
  <c r="Z1655"/>
  <c r="X1655"/>
  <c r="T1655"/>
  <c r="S1655"/>
  <c r="AE1654"/>
  <c r="AD1654"/>
  <c r="AB1654"/>
  <c r="AA1654"/>
  <c r="W1654"/>
  <c r="Z1654"/>
  <c r="Y1654"/>
  <c r="X1654"/>
  <c r="U1654" s="1"/>
  <c r="T1654"/>
  <c r="S1654"/>
  <c r="AE1653"/>
  <c r="AD1653"/>
  <c r="AB1653"/>
  <c r="AA1653"/>
  <c r="W1653"/>
  <c r="Y1653" s="1"/>
  <c r="Z1653"/>
  <c r="X1653"/>
  <c r="T1653"/>
  <c r="S1653"/>
  <c r="AE1652"/>
  <c r="AD1652"/>
  <c r="AB1652"/>
  <c r="AA1652"/>
  <c r="W1652"/>
  <c r="Z1652" s="1"/>
  <c r="Y1652"/>
  <c r="U1652" s="1"/>
  <c r="X1652"/>
  <c r="T1652"/>
  <c r="S1652"/>
  <c r="AE1651"/>
  <c r="AD1651"/>
  <c r="AB1651"/>
  <c r="AA1651"/>
  <c r="W1651"/>
  <c r="Z1651" s="1"/>
  <c r="X1651"/>
  <c r="T1651"/>
  <c r="S1651"/>
  <c r="AE1650"/>
  <c r="AD1650"/>
  <c r="AB1650"/>
  <c r="AA1650"/>
  <c r="W1650"/>
  <c r="Z1650" s="1"/>
  <c r="Y1650"/>
  <c r="V1650" s="1"/>
  <c r="X1650"/>
  <c r="T1650"/>
  <c r="S1650"/>
  <c r="AE1649"/>
  <c r="AD1649"/>
  <c r="AB1649"/>
  <c r="AA1649"/>
  <c r="W1649"/>
  <c r="Z1649" s="1"/>
  <c r="X1649"/>
  <c r="T1649"/>
  <c r="S1649"/>
  <c r="AE1648"/>
  <c r="AD1648"/>
  <c r="AB1648"/>
  <c r="AA1648"/>
  <c r="W1648"/>
  <c r="Z1648" s="1"/>
  <c r="Y1648"/>
  <c r="U1648" s="1"/>
  <c r="X1648"/>
  <c r="T1648"/>
  <c r="S1648"/>
  <c r="AE1647"/>
  <c r="AD1647"/>
  <c r="AB1647"/>
  <c r="AA1647"/>
  <c r="W1647"/>
  <c r="Z1647"/>
  <c r="Y1647"/>
  <c r="X1647"/>
  <c r="T1647"/>
  <c r="S1647"/>
  <c r="AE1646"/>
  <c r="AD1646"/>
  <c r="AB1646"/>
  <c r="AA1646"/>
  <c r="W1646"/>
  <c r="Y1646" s="1"/>
  <c r="Z1646"/>
  <c r="X1646"/>
  <c r="T1646"/>
  <c r="S1646"/>
  <c r="AE1645"/>
  <c r="AD1645"/>
  <c r="AB1645"/>
  <c r="AA1645"/>
  <c r="W1645"/>
  <c r="Z1645"/>
  <c r="Y1645"/>
  <c r="X1645"/>
  <c r="U1645" s="1"/>
  <c r="T1645"/>
  <c r="S1645"/>
  <c r="AE1644"/>
  <c r="AD1644"/>
  <c r="AB1644"/>
  <c r="AA1644"/>
  <c r="W1644"/>
  <c r="Y1644" s="1"/>
  <c r="Z1644"/>
  <c r="X1644"/>
  <c r="U1644" s="1"/>
  <c r="T1644"/>
  <c r="S1644"/>
  <c r="AE1643"/>
  <c r="AD1643"/>
  <c r="AB1643"/>
  <c r="AA1643"/>
  <c r="W1643"/>
  <c r="Z1643"/>
  <c r="Y1643"/>
  <c r="X1643"/>
  <c r="T1643"/>
  <c r="S1643"/>
  <c r="AE1642"/>
  <c r="AD1642"/>
  <c r="AB1642"/>
  <c r="AA1642"/>
  <c r="W1642"/>
  <c r="Z1642" s="1"/>
  <c r="Y1642"/>
  <c r="V1642" s="1"/>
  <c r="X1642"/>
  <c r="T1642"/>
  <c r="S1642"/>
  <c r="AE1641"/>
  <c r="AD1641"/>
  <c r="AB1641"/>
  <c r="AA1641"/>
  <c r="W1641"/>
  <c r="Z1641" s="1"/>
  <c r="X1641"/>
  <c r="T1641"/>
  <c r="S1641"/>
  <c r="AE1640"/>
  <c r="AD1640"/>
  <c r="AB1640"/>
  <c r="AA1640"/>
  <c r="W1640"/>
  <c r="Z1640" s="1"/>
  <c r="Y1640"/>
  <c r="X1640"/>
  <c r="T1640"/>
  <c r="S1640"/>
  <c r="AE1639"/>
  <c r="AD1639"/>
  <c r="AB1639"/>
  <c r="AA1639"/>
  <c r="W1639"/>
  <c r="Z1639" s="1"/>
  <c r="X1639"/>
  <c r="T1639"/>
  <c r="S1639"/>
  <c r="AE1638"/>
  <c r="AD1638"/>
  <c r="AB1638"/>
  <c r="AA1638"/>
  <c r="W1638"/>
  <c r="Z1638"/>
  <c r="Y1638"/>
  <c r="X1638"/>
  <c r="T1638"/>
  <c r="S1638"/>
  <c r="AE1637"/>
  <c r="AD1637"/>
  <c r="AB1637"/>
  <c r="AA1637"/>
  <c r="W1637"/>
  <c r="Y1637" s="1"/>
  <c r="V1637" s="1"/>
  <c r="Z1637"/>
  <c r="X1637"/>
  <c r="T1637"/>
  <c r="S1637"/>
  <c r="AE1636"/>
  <c r="AD1636"/>
  <c r="AB1636"/>
  <c r="AA1636"/>
  <c r="W1636"/>
  <c r="Z1636"/>
  <c r="Y1636"/>
  <c r="X1636"/>
  <c r="U1636" s="1"/>
  <c r="T1636"/>
  <c r="S1636"/>
  <c r="AE1635"/>
  <c r="AD1635"/>
  <c r="AB1635"/>
  <c r="AA1635"/>
  <c r="W1635"/>
  <c r="Y1635" s="1"/>
  <c r="Z1635"/>
  <c r="X1635"/>
  <c r="T1635"/>
  <c r="S1635"/>
  <c r="AE1634"/>
  <c r="AD1634"/>
  <c r="AB1634"/>
  <c r="AA1634"/>
  <c r="W1634"/>
  <c r="Z1634"/>
  <c r="Y1634"/>
  <c r="X1634"/>
  <c r="T1634"/>
  <c r="S1634"/>
  <c r="AE1633"/>
  <c r="AD1633"/>
  <c r="AB1633"/>
  <c r="AA1633"/>
  <c r="W1633"/>
  <c r="Y1633" s="1"/>
  <c r="V1633" s="1"/>
  <c r="Z1633"/>
  <c r="X1633"/>
  <c r="U1633" s="1"/>
  <c r="T1633"/>
  <c r="S1633"/>
  <c r="AE1632"/>
  <c r="AD1632"/>
  <c r="AB1632"/>
  <c r="AA1632"/>
  <c r="W1632"/>
  <c r="Z1632"/>
  <c r="Y1632"/>
  <c r="X1632"/>
  <c r="T1632"/>
  <c r="S1632"/>
  <c r="AE1631"/>
  <c r="AD1631"/>
  <c r="AB1631"/>
  <c r="AA1631"/>
  <c r="W1631"/>
  <c r="Y1631" s="1"/>
  <c r="Z1631"/>
  <c r="X1631"/>
  <c r="T1631"/>
  <c r="S1631"/>
  <c r="AE1630"/>
  <c r="AD1630"/>
  <c r="AB1630"/>
  <c r="AA1630"/>
  <c r="W1630"/>
  <c r="Z1630"/>
  <c r="Y1630"/>
  <c r="X1630"/>
  <c r="T1630"/>
  <c r="S1630"/>
  <c r="AE1629"/>
  <c r="AD1629"/>
  <c r="AB1629"/>
  <c r="AA1629"/>
  <c r="W1629"/>
  <c r="Y1629" s="1"/>
  <c r="V1629" s="1"/>
  <c r="Z1629"/>
  <c r="X1629"/>
  <c r="T1629"/>
  <c r="S1629"/>
  <c r="AE1628"/>
  <c r="AD1628"/>
  <c r="AB1628"/>
  <c r="AA1628"/>
  <c r="W1628"/>
  <c r="Z1628"/>
  <c r="Y1628"/>
  <c r="X1628"/>
  <c r="U1628" s="1"/>
  <c r="T1628"/>
  <c r="S1628"/>
  <c r="AE1627"/>
  <c r="AD1627"/>
  <c r="AB1627"/>
  <c r="AA1627"/>
  <c r="W1627"/>
  <c r="Y1627" s="1"/>
  <c r="Z1627"/>
  <c r="X1627"/>
  <c r="T1627"/>
  <c r="S1627"/>
  <c r="AE1626"/>
  <c r="AD1626"/>
  <c r="AB1626"/>
  <c r="AA1626"/>
  <c r="W1626"/>
  <c r="Z1626"/>
  <c r="Y1626"/>
  <c r="X1626"/>
  <c r="T1626"/>
  <c r="S1626"/>
  <c r="AE1625"/>
  <c r="AD1625"/>
  <c r="AB1625"/>
  <c r="AA1625"/>
  <c r="W1625"/>
  <c r="Y1625" s="1"/>
  <c r="V1625" s="1"/>
  <c r="Z1625"/>
  <c r="X1625"/>
  <c r="U1625" s="1"/>
  <c r="T1625"/>
  <c r="S1625"/>
  <c r="AE1624"/>
  <c r="AD1624"/>
  <c r="AB1624"/>
  <c r="AA1624"/>
  <c r="W1624"/>
  <c r="Z1624"/>
  <c r="Y1624"/>
  <c r="X1624"/>
  <c r="T1624"/>
  <c r="S1624"/>
  <c r="AE1623"/>
  <c r="AD1623"/>
  <c r="AB1623"/>
  <c r="AA1623"/>
  <c r="W1623"/>
  <c r="Y1623" s="1"/>
  <c r="Z1623"/>
  <c r="X1623"/>
  <c r="T1623"/>
  <c r="S1623"/>
  <c r="AE1622"/>
  <c r="AD1622"/>
  <c r="AB1622"/>
  <c r="AA1622"/>
  <c r="W1622"/>
  <c r="Z1622"/>
  <c r="Y1622"/>
  <c r="X1622"/>
  <c r="T1622"/>
  <c r="S1622"/>
  <c r="AE1621"/>
  <c r="AD1621"/>
  <c r="AB1621"/>
  <c r="AA1621"/>
  <c r="W1621"/>
  <c r="Y1621" s="1"/>
  <c r="V1621" s="1"/>
  <c r="Z1621"/>
  <c r="X1621"/>
  <c r="T1621"/>
  <c r="S1621"/>
  <c r="AE1620"/>
  <c r="AD1620"/>
  <c r="AB1620"/>
  <c r="AA1620"/>
  <c r="W1620"/>
  <c r="Z1620"/>
  <c r="Y1620"/>
  <c r="X1620"/>
  <c r="U1620" s="1"/>
  <c r="T1620"/>
  <c r="S1620"/>
  <c r="AE1619"/>
  <c r="AD1619"/>
  <c r="AB1619"/>
  <c r="AA1619"/>
  <c r="W1619"/>
  <c r="Y1619" s="1"/>
  <c r="Z1619"/>
  <c r="X1619"/>
  <c r="T1619"/>
  <c r="S1619"/>
  <c r="AE1618"/>
  <c r="AD1618"/>
  <c r="AB1618"/>
  <c r="AA1618"/>
  <c r="W1618"/>
  <c r="Z1618"/>
  <c r="Y1618"/>
  <c r="X1618"/>
  <c r="T1618"/>
  <c r="S1618"/>
  <c r="AE1617"/>
  <c r="AD1617"/>
  <c r="AB1617"/>
  <c r="AA1617"/>
  <c r="W1617"/>
  <c r="Y1617" s="1"/>
  <c r="Z1617"/>
  <c r="X1617"/>
  <c r="T1617"/>
  <c r="S1617"/>
  <c r="AE1616"/>
  <c r="AD1616"/>
  <c r="AB1616"/>
  <c r="AA1616"/>
  <c r="W1616"/>
  <c r="Z1616" s="1"/>
  <c r="Y1616"/>
  <c r="X1616"/>
  <c r="T1616"/>
  <c r="S1616"/>
  <c r="AE1615"/>
  <c r="AD1615"/>
  <c r="AB1615"/>
  <c r="AA1615"/>
  <c r="W1615"/>
  <c r="Z1615" s="1"/>
  <c r="X1615"/>
  <c r="T1615"/>
  <c r="S1615"/>
  <c r="AE1614"/>
  <c r="AD1614"/>
  <c r="AB1614"/>
  <c r="AA1614"/>
  <c r="W1614"/>
  <c r="Z1614" s="1"/>
  <c r="Y1614"/>
  <c r="V1614" s="1"/>
  <c r="X1614"/>
  <c r="T1614"/>
  <c r="S1614"/>
  <c r="AE1613"/>
  <c r="AD1613"/>
  <c r="AB1613"/>
  <c r="AA1613"/>
  <c r="W1613"/>
  <c r="Z1613" s="1"/>
  <c r="X1613"/>
  <c r="T1613"/>
  <c r="S1613"/>
  <c r="AE1612"/>
  <c r="AD1612"/>
  <c r="AB1612"/>
  <c r="AA1612"/>
  <c r="W1612"/>
  <c r="Y1612" s="1"/>
  <c r="Z1612"/>
  <c r="X1612"/>
  <c r="T1612"/>
  <c r="S1612"/>
  <c r="AE1611"/>
  <c r="AD1611"/>
  <c r="AB1611"/>
  <c r="AA1611"/>
  <c r="W1611"/>
  <c r="Z1611"/>
  <c r="Y1611"/>
  <c r="X1611"/>
  <c r="T1611"/>
  <c r="S1611"/>
  <c r="AE1610"/>
  <c r="AD1610"/>
  <c r="AB1610"/>
  <c r="AA1610"/>
  <c r="W1610"/>
  <c r="Y1610" s="1"/>
  <c r="Z1610"/>
  <c r="X1610"/>
  <c r="T1610"/>
  <c r="S1610"/>
  <c r="AE1609"/>
  <c r="AD1609"/>
  <c r="AB1609"/>
  <c r="AA1609"/>
  <c r="W1609"/>
  <c r="Z1609"/>
  <c r="Y1609"/>
  <c r="U1609" s="1"/>
  <c r="X1609"/>
  <c r="T1609"/>
  <c r="S1609"/>
  <c r="AE1608"/>
  <c r="AD1608"/>
  <c r="AB1608"/>
  <c r="AA1608"/>
  <c r="W1608"/>
  <c r="Z1608" s="1"/>
  <c r="X1608"/>
  <c r="T1608"/>
  <c r="S1608"/>
  <c r="AE1607"/>
  <c r="AD1607"/>
  <c r="AB1607"/>
  <c r="AA1607"/>
  <c r="W1607"/>
  <c r="Z1607" s="1"/>
  <c r="Y1607"/>
  <c r="V1607" s="1"/>
  <c r="X1607"/>
  <c r="T1607"/>
  <c r="S1607"/>
  <c r="AE1606"/>
  <c r="AD1606"/>
  <c r="AB1606"/>
  <c r="AA1606"/>
  <c r="W1606"/>
  <c r="Z1606" s="1"/>
  <c r="X1606"/>
  <c r="T1606"/>
  <c r="S1606"/>
  <c r="AE1605"/>
  <c r="AD1605"/>
  <c r="AB1605"/>
  <c r="AA1605"/>
  <c r="W1605"/>
  <c r="Z1605" s="1"/>
  <c r="Y1605"/>
  <c r="V1605" s="1"/>
  <c r="X1605"/>
  <c r="U1605"/>
  <c r="T1605"/>
  <c r="S1605"/>
  <c r="AE1604"/>
  <c r="AD1604"/>
  <c r="AB1604"/>
  <c r="AA1604"/>
  <c r="W1604"/>
  <c r="Z1604"/>
  <c r="U1604" s="1"/>
  <c r="Y1604"/>
  <c r="X1604"/>
  <c r="T1604"/>
  <c r="S1604"/>
  <c r="AE1603"/>
  <c r="AD1603"/>
  <c r="AB1603"/>
  <c r="AA1603"/>
  <c r="W1603"/>
  <c r="Y1603" s="1"/>
  <c r="Z1603"/>
  <c r="X1603"/>
  <c r="T1603"/>
  <c r="S1603"/>
  <c r="AE1602"/>
  <c r="AD1602"/>
  <c r="AB1602"/>
  <c r="AA1602"/>
  <c r="W1602"/>
  <c r="Z1602"/>
  <c r="Y1602"/>
  <c r="X1602"/>
  <c r="T1602"/>
  <c r="S1602"/>
  <c r="AE1601"/>
  <c r="AD1601"/>
  <c r="AB1601"/>
  <c r="AA1601"/>
  <c r="W1601"/>
  <c r="Y1601" s="1"/>
  <c r="Z1601"/>
  <c r="X1601"/>
  <c r="T1601"/>
  <c r="S1601"/>
  <c r="AE1600"/>
  <c r="AD1600"/>
  <c r="AB1600"/>
  <c r="AA1600"/>
  <c r="W1600"/>
  <c r="Z1600" s="1"/>
  <c r="Y1600"/>
  <c r="X1600"/>
  <c r="T1600"/>
  <c r="S1600"/>
  <c r="AE1599"/>
  <c r="AD1599"/>
  <c r="AB1599"/>
  <c r="AA1599"/>
  <c r="W1599"/>
  <c r="Z1599" s="1"/>
  <c r="X1599"/>
  <c r="T1599"/>
  <c r="S1599"/>
  <c r="AE1598"/>
  <c r="AD1598"/>
  <c r="AB1598"/>
  <c r="AA1598"/>
  <c r="W1598"/>
  <c r="Z1598" s="1"/>
  <c r="Y1598"/>
  <c r="X1598"/>
  <c r="T1598"/>
  <c r="S1598"/>
  <c r="AE1597"/>
  <c r="AD1597"/>
  <c r="AB1597"/>
  <c r="AA1597"/>
  <c r="W1597"/>
  <c r="Z1597" s="1"/>
  <c r="X1597"/>
  <c r="T1597"/>
  <c r="S1597"/>
  <c r="AE1596"/>
  <c r="AD1596"/>
  <c r="AB1596"/>
  <c r="AA1596"/>
  <c r="W1596"/>
  <c r="Y1596" s="1"/>
  <c r="Z1596"/>
  <c r="X1596"/>
  <c r="T1596"/>
  <c r="S1596"/>
  <c r="AE1595"/>
  <c r="AD1595"/>
  <c r="AB1595"/>
  <c r="AA1595"/>
  <c r="W1595"/>
  <c r="Z1595"/>
  <c r="Y1595"/>
  <c r="X1595"/>
  <c r="T1595"/>
  <c r="S1595"/>
  <c r="AE1594"/>
  <c r="AD1594"/>
  <c r="AB1594"/>
  <c r="AA1594"/>
  <c r="W1594"/>
  <c r="Y1594" s="1"/>
  <c r="Z1594"/>
  <c r="X1594"/>
  <c r="T1594"/>
  <c r="S1594"/>
  <c r="AE1593"/>
  <c r="AD1593"/>
  <c r="AB1593"/>
  <c r="AA1593"/>
  <c r="W1593"/>
  <c r="Z1593"/>
  <c r="Y1593"/>
  <c r="U1593" s="1"/>
  <c r="X1593"/>
  <c r="T1593"/>
  <c r="S1593"/>
  <c r="AE1592"/>
  <c r="AD1592"/>
  <c r="AB1592"/>
  <c r="AA1592"/>
  <c r="W1592"/>
  <c r="Z1592" s="1"/>
  <c r="X1592"/>
  <c r="T1592"/>
  <c r="S1592"/>
  <c r="AE1591"/>
  <c r="AD1591"/>
  <c r="AB1591"/>
  <c r="AA1591"/>
  <c r="W1591"/>
  <c r="Z1591" s="1"/>
  <c r="Y1591"/>
  <c r="V1591" s="1"/>
  <c r="X1591"/>
  <c r="T1591"/>
  <c r="S1591"/>
  <c r="AE1590"/>
  <c r="AD1590"/>
  <c r="AB1590"/>
  <c r="AA1590"/>
  <c r="W1590"/>
  <c r="Z1590" s="1"/>
  <c r="X1590"/>
  <c r="T1590"/>
  <c r="S1590"/>
  <c r="AE1589"/>
  <c r="AD1589"/>
  <c r="AB1589"/>
  <c r="AA1589"/>
  <c r="W1589"/>
  <c r="Z1589" s="1"/>
  <c r="Y1589"/>
  <c r="V1589" s="1"/>
  <c r="X1589"/>
  <c r="T1589"/>
  <c r="S1589"/>
  <c r="AE1588"/>
  <c r="AD1588"/>
  <c r="AB1588"/>
  <c r="AA1588"/>
  <c r="W1588"/>
  <c r="Z1588"/>
  <c r="Y1588"/>
  <c r="X1588"/>
  <c r="T1588"/>
  <c r="S1588"/>
  <c r="AE1587"/>
  <c r="AD1587"/>
  <c r="AB1587"/>
  <c r="AA1587"/>
  <c r="W1587"/>
  <c r="Y1587" s="1"/>
  <c r="Z1587"/>
  <c r="X1587"/>
  <c r="T1587"/>
  <c r="S1587"/>
  <c r="AE1586"/>
  <c r="AD1586"/>
  <c r="AB1586"/>
  <c r="AA1586"/>
  <c r="W1586"/>
  <c r="Z1586"/>
  <c r="Y1586"/>
  <c r="X1586"/>
  <c r="T1586"/>
  <c r="S1586"/>
  <c r="AE1585"/>
  <c r="AD1585"/>
  <c r="AB1585"/>
  <c r="AA1585"/>
  <c r="W1585"/>
  <c r="Y1585" s="1"/>
  <c r="Z1585"/>
  <c r="X1585"/>
  <c r="T1585"/>
  <c r="S1585"/>
  <c r="AE1584"/>
  <c r="AD1584"/>
  <c r="AB1584"/>
  <c r="AA1584"/>
  <c r="W1584"/>
  <c r="Z1584" s="1"/>
  <c r="Y1584"/>
  <c r="X1584"/>
  <c r="T1584"/>
  <c r="S1584"/>
  <c r="AE1583"/>
  <c r="AD1583"/>
  <c r="AB1583"/>
  <c r="AA1583"/>
  <c r="W1583"/>
  <c r="Z1583" s="1"/>
  <c r="X1583"/>
  <c r="T1583"/>
  <c r="S1583"/>
  <c r="AE1582"/>
  <c r="AD1582"/>
  <c r="AB1582"/>
  <c r="AA1582"/>
  <c r="W1582"/>
  <c r="Z1582" s="1"/>
  <c r="Y1582"/>
  <c r="X1582"/>
  <c r="T1582"/>
  <c r="S1582"/>
  <c r="AE1581"/>
  <c r="AD1581"/>
  <c r="AB1581"/>
  <c r="AA1581"/>
  <c r="W1581"/>
  <c r="Z1581" s="1"/>
  <c r="X1581"/>
  <c r="T1581"/>
  <c r="S1581"/>
  <c r="AE1580"/>
  <c r="AD1580"/>
  <c r="AB1580"/>
  <c r="AA1580"/>
  <c r="W1580"/>
  <c r="Y1580" s="1"/>
  <c r="Z1580"/>
  <c r="X1580"/>
  <c r="T1580"/>
  <c r="S1580"/>
  <c r="AE1579"/>
  <c r="AD1579"/>
  <c r="AB1579"/>
  <c r="AA1579"/>
  <c r="W1579"/>
  <c r="Z1579"/>
  <c r="Y1579"/>
  <c r="X1579"/>
  <c r="T1579"/>
  <c r="S1579"/>
  <c r="AE1578"/>
  <c r="AD1578"/>
  <c r="AB1578"/>
  <c r="AA1578"/>
  <c r="W1578"/>
  <c r="Z1578" s="1"/>
  <c r="Y1578"/>
  <c r="V1578" s="1"/>
  <c r="X1578"/>
  <c r="T1578"/>
  <c r="S1578"/>
  <c r="AE1577"/>
  <c r="AD1577"/>
  <c r="AB1577"/>
  <c r="AA1577"/>
  <c r="W1577"/>
  <c r="Z1577" s="1"/>
  <c r="X1577"/>
  <c r="T1577"/>
  <c r="S1577"/>
  <c r="AE1576"/>
  <c r="AD1576"/>
  <c r="AB1576"/>
  <c r="AA1576"/>
  <c r="W1576"/>
  <c r="Z1576" s="1"/>
  <c r="Y1576"/>
  <c r="X1576"/>
  <c r="T1576"/>
  <c r="S1576"/>
  <c r="AE1575"/>
  <c r="AD1575"/>
  <c r="AB1575"/>
  <c r="AA1575"/>
  <c r="W1575"/>
  <c r="Z1575" s="1"/>
  <c r="X1575"/>
  <c r="T1575"/>
  <c r="S1575"/>
  <c r="AE1574"/>
  <c r="AD1574"/>
  <c r="AB1574"/>
  <c r="AA1574"/>
  <c r="W1574"/>
  <c r="Z1574" s="1"/>
  <c r="Y1574"/>
  <c r="V1574" s="1"/>
  <c r="X1574"/>
  <c r="T1574"/>
  <c r="S1574"/>
  <c r="AE1573"/>
  <c r="AD1573"/>
  <c r="AB1573"/>
  <c r="AA1573"/>
  <c r="W1573"/>
  <c r="Z1573" s="1"/>
  <c r="X1573"/>
  <c r="T1573"/>
  <c r="S1573"/>
  <c r="AE1572"/>
  <c r="AD1572"/>
  <c r="AB1572"/>
  <c r="AA1572"/>
  <c r="W1572"/>
  <c r="Z1572" s="1"/>
  <c r="Y1572"/>
  <c r="X1572"/>
  <c r="T1572"/>
  <c r="S1572"/>
  <c r="AE1571"/>
  <c r="AD1571"/>
  <c r="AB1571"/>
  <c r="AA1571"/>
  <c r="W1571"/>
  <c r="Z1571" s="1"/>
  <c r="X1571"/>
  <c r="T1571"/>
  <c r="S1571"/>
  <c r="AE1570"/>
  <c r="AD1570"/>
  <c r="AB1570"/>
  <c r="AA1570"/>
  <c r="W1570"/>
  <c r="Z1570" s="1"/>
  <c r="Y1570"/>
  <c r="V1570" s="1"/>
  <c r="X1570"/>
  <c r="T1570"/>
  <c r="S1570"/>
  <c r="AE1569"/>
  <c r="AD1569"/>
  <c r="AB1569"/>
  <c r="AA1569"/>
  <c r="W1569"/>
  <c r="Z1569" s="1"/>
  <c r="X1569"/>
  <c r="T1569"/>
  <c r="S1569"/>
  <c r="AE1568"/>
  <c r="AD1568"/>
  <c r="AB1568"/>
  <c r="AA1568"/>
  <c r="W1568"/>
  <c r="Z1568" s="1"/>
  <c r="Y1568"/>
  <c r="X1568"/>
  <c r="U1568"/>
  <c r="T1568"/>
  <c r="S1568"/>
  <c r="AE1567"/>
  <c r="AD1567"/>
  <c r="AB1567"/>
  <c r="AA1567"/>
  <c r="W1567"/>
  <c r="Y1567" s="1"/>
  <c r="Z1567"/>
  <c r="X1567"/>
  <c r="T1567"/>
  <c r="S1567"/>
  <c r="AE1566"/>
  <c r="AD1566"/>
  <c r="AB1566"/>
  <c r="AA1566"/>
  <c r="W1566"/>
  <c r="Z1566"/>
  <c r="Y1566"/>
  <c r="X1566"/>
  <c r="T1566"/>
  <c r="S1566"/>
  <c r="AE1565"/>
  <c r="AD1565"/>
  <c r="AB1565"/>
  <c r="AA1565"/>
  <c r="W1565"/>
  <c r="Y1565" s="1"/>
  <c r="V1565" s="1"/>
  <c r="Z1565"/>
  <c r="X1565"/>
  <c r="U1565" s="1"/>
  <c r="T1565"/>
  <c r="S1565"/>
  <c r="AE1564"/>
  <c r="AD1564"/>
  <c r="AB1564"/>
  <c r="AA1564"/>
  <c r="W1564"/>
  <c r="Z1564"/>
  <c r="Y1564"/>
  <c r="X1564"/>
  <c r="T1564"/>
  <c r="S1564"/>
  <c r="AE1563"/>
  <c r="AD1563"/>
  <c r="AB1563"/>
  <c r="AA1563"/>
  <c r="W1563"/>
  <c r="Z1563" s="1"/>
  <c r="Y1563"/>
  <c r="V1563" s="1"/>
  <c r="X1563"/>
  <c r="T1563"/>
  <c r="S1563"/>
  <c r="AE1562"/>
  <c r="AD1562"/>
  <c r="AB1562"/>
  <c r="AA1562"/>
  <c r="W1562"/>
  <c r="Z1562" s="1"/>
  <c r="X1562"/>
  <c r="T1562"/>
  <c r="S1562"/>
  <c r="AE1561"/>
  <c r="AD1561"/>
  <c r="AB1561"/>
  <c r="AA1561"/>
  <c r="W1561"/>
  <c r="Z1561" s="1"/>
  <c r="Y1561"/>
  <c r="V1561" s="1"/>
  <c r="X1561"/>
  <c r="T1561"/>
  <c r="S1561"/>
  <c r="AE1560"/>
  <c r="AD1560"/>
  <c r="AB1560"/>
  <c r="AA1560"/>
  <c r="W1560"/>
  <c r="Z1560" s="1"/>
  <c r="X1560"/>
  <c r="T1560"/>
  <c r="S1560"/>
  <c r="AE1559"/>
  <c r="AD1559"/>
  <c r="AB1559"/>
  <c r="AA1559"/>
  <c r="W1559"/>
  <c r="Z1559" s="1"/>
  <c r="Y1559"/>
  <c r="V1559" s="1"/>
  <c r="X1559"/>
  <c r="T1559"/>
  <c r="S1559"/>
  <c r="AE1558"/>
  <c r="AD1558"/>
  <c r="AB1558"/>
  <c r="AA1558"/>
  <c r="W1558"/>
  <c r="Z1558" s="1"/>
  <c r="X1558"/>
  <c r="T1558"/>
  <c r="S1558"/>
  <c r="AE1557"/>
  <c r="AD1557"/>
  <c r="AB1557"/>
  <c r="AA1557"/>
  <c r="W1557"/>
  <c r="Z1557" s="1"/>
  <c r="Y1557"/>
  <c r="V1557" s="1"/>
  <c r="X1557"/>
  <c r="T1557"/>
  <c r="S1557"/>
  <c r="AE1556"/>
  <c r="AD1556"/>
  <c r="AB1556"/>
  <c r="AA1556"/>
  <c r="W1556"/>
  <c r="Z1556" s="1"/>
  <c r="X1556"/>
  <c r="T1556"/>
  <c r="S1556"/>
  <c r="AE1555"/>
  <c r="AD1555"/>
  <c r="AB1555"/>
  <c r="AA1555"/>
  <c r="W1555"/>
  <c r="Z1555"/>
  <c r="Y1555"/>
  <c r="X1555"/>
  <c r="T1555"/>
  <c r="S1555"/>
  <c r="AE1554"/>
  <c r="AD1554"/>
  <c r="AB1554"/>
  <c r="AA1554"/>
  <c r="W1554"/>
  <c r="Y1554" s="1"/>
  <c r="V1554" s="1"/>
  <c r="Z1554"/>
  <c r="X1554"/>
  <c r="T1554"/>
  <c r="S1554"/>
  <c r="AE1553"/>
  <c r="AD1553"/>
  <c r="AB1553"/>
  <c r="AA1553"/>
  <c r="W1553"/>
  <c r="Z1553"/>
  <c r="Y1553"/>
  <c r="X1553"/>
  <c r="U1553" s="1"/>
  <c r="T1553"/>
  <c r="S1553"/>
  <c r="AE1552"/>
  <c r="AD1552"/>
  <c r="AB1552"/>
  <c r="AA1552"/>
  <c r="W1552"/>
  <c r="Y1552" s="1"/>
  <c r="Z1552"/>
  <c r="X1552"/>
  <c r="T1552"/>
  <c r="S1552"/>
  <c r="AE1551"/>
  <c r="AD1551"/>
  <c r="AB1551"/>
  <c r="AA1551"/>
  <c r="W1551"/>
  <c r="Z1551" s="1"/>
  <c r="X1551"/>
  <c r="T1551"/>
  <c r="S1551"/>
  <c r="AE1550"/>
  <c r="AD1550"/>
  <c r="AB1550"/>
  <c r="AA1550"/>
  <c r="W1550"/>
  <c r="Z1550" s="1"/>
  <c r="Y1550"/>
  <c r="V1550" s="1"/>
  <c r="X1550"/>
  <c r="T1550"/>
  <c r="S1550"/>
  <c r="AE1549"/>
  <c r="AD1549"/>
  <c r="AB1549"/>
  <c r="AA1549"/>
  <c r="W1549"/>
  <c r="Z1549" s="1"/>
  <c r="X1549"/>
  <c r="T1549"/>
  <c r="S1549"/>
  <c r="AE1548"/>
  <c r="AD1548"/>
  <c r="AB1548"/>
  <c r="AA1548"/>
  <c r="W1548"/>
  <c r="Z1548" s="1"/>
  <c r="Y1548"/>
  <c r="U1548" s="1"/>
  <c r="X1548"/>
  <c r="T1548"/>
  <c r="S1548"/>
  <c r="AE1547"/>
  <c r="AD1547"/>
  <c r="AB1547"/>
  <c r="AA1547"/>
  <c r="W1547"/>
  <c r="Y1547" s="1"/>
  <c r="Z1547"/>
  <c r="X1547"/>
  <c r="T1547"/>
  <c r="S1547"/>
  <c r="AE1546"/>
  <c r="AD1546"/>
  <c r="AB1546"/>
  <c r="AA1546"/>
  <c r="W1546"/>
  <c r="Z1546"/>
  <c r="Y1546"/>
  <c r="X1546"/>
  <c r="T1546"/>
  <c r="S1546"/>
  <c r="AE1545"/>
  <c r="AD1545"/>
  <c r="AB1545"/>
  <c r="AA1545"/>
  <c r="W1545"/>
  <c r="Y1545" s="1"/>
  <c r="V1545" s="1"/>
  <c r="Z1545"/>
  <c r="X1545"/>
  <c r="T1545"/>
  <c r="S1545"/>
  <c r="AE1544"/>
  <c r="AD1544"/>
  <c r="AB1544"/>
  <c r="AA1544"/>
  <c r="W1544"/>
  <c r="Z1544"/>
  <c r="Y1544"/>
  <c r="X1544"/>
  <c r="T1544"/>
  <c r="S1544"/>
  <c r="AE1543"/>
  <c r="AD1543"/>
  <c r="AB1543"/>
  <c r="AA1543"/>
  <c r="W1543"/>
  <c r="Z1543" s="1"/>
  <c r="Y1543"/>
  <c r="U1543" s="1"/>
  <c r="X1543"/>
  <c r="T1543"/>
  <c r="S1543"/>
  <c r="AE1542"/>
  <c r="AD1542"/>
  <c r="AB1542"/>
  <c r="AA1542"/>
  <c r="W1542"/>
  <c r="Z1542" s="1"/>
  <c r="X1542"/>
  <c r="T1542"/>
  <c r="S1542"/>
  <c r="AE1541"/>
  <c r="AD1541"/>
  <c r="AB1541"/>
  <c r="AA1541"/>
  <c r="W1541"/>
  <c r="Z1541" s="1"/>
  <c r="Y1541"/>
  <c r="V1541" s="1"/>
  <c r="X1541"/>
  <c r="T1541"/>
  <c r="S1541"/>
  <c r="AE1540"/>
  <c r="AD1540"/>
  <c r="AB1540"/>
  <c r="AA1540"/>
  <c r="W1540"/>
  <c r="Z1540" s="1"/>
  <c r="X1540"/>
  <c r="T1540"/>
  <c r="S1540"/>
  <c r="AE1539"/>
  <c r="AD1539"/>
  <c r="AB1539"/>
  <c r="AA1539"/>
  <c r="W1539"/>
  <c r="Z1539"/>
  <c r="Y1539"/>
  <c r="X1539"/>
  <c r="T1539"/>
  <c r="S1539"/>
  <c r="AE1538"/>
  <c r="AD1538"/>
  <c r="AB1538"/>
  <c r="AA1538"/>
  <c r="W1538"/>
  <c r="Y1538" s="1"/>
  <c r="V1538" s="1"/>
  <c r="Z1538"/>
  <c r="X1538"/>
  <c r="T1538"/>
  <c r="S1538"/>
  <c r="AE1537"/>
  <c r="AD1537"/>
  <c r="AB1537"/>
  <c r="AA1537"/>
  <c r="W1537"/>
  <c r="Z1537"/>
  <c r="Y1537"/>
  <c r="X1537"/>
  <c r="T1537"/>
  <c r="S1537"/>
  <c r="AE1536"/>
  <c r="AD1536"/>
  <c r="AB1536"/>
  <c r="AA1536"/>
  <c r="W1536"/>
  <c r="Y1536" s="1"/>
  <c r="Z1536"/>
  <c r="X1536"/>
  <c r="T1536"/>
  <c r="S1536"/>
  <c r="AE1535"/>
  <c r="AD1535"/>
  <c r="AB1535"/>
  <c r="AA1535"/>
  <c r="W1535"/>
  <c r="Z1535" s="1"/>
  <c r="X1535"/>
  <c r="T1535"/>
  <c r="S1535"/>
  <c r="AE1534"/>
  <c r="AD1534"/>
  <c r="AB1534"/>
  <c r="AA1534"/>
  <c r="W1534"/>
  <c r="Z1534" s="1"/>
  <c r="Y1534"/>
  <c r="V1534" s="1"/>
  <c r="X1534"/>
  <c r="T1534"/>
  <c r="S1534"/>
  <c r="AE1533"/>
  <c r="AD1533"/>
  <c r="AB1533"/>
  <c r="AA1533"/>
  <c r="W1533"/>
  <c r="Z1533" s="1"/>
  <c r="X1533"/>
  <c r="T1533"/>
  <c r="S1533"/>
  <c r="AE1532"/>
  <c r="AD1532"/>
  <c r="AB1532"/>
  <c r="AA1532"/>
  <c r="W1532"/>
  <c r="Z1532" s="1"/>
  <c r="Y1532"/>
  <c r="X1532"/>
  <c r="U1532"/>
  <c r="T1532"/>
  <c r="S1532"/>
  <c r="AE1531"/>
  <c r="AD1531"/>
  <c r="AB1531"/>
  <c r="AA1531"/>
  <c r="W1531"/>
  <c r="Y1531" s="1"/>
  <c r="Z1531"/>
  <c r="X1531"/>
  <c r="T1531"/>
  <c r="S1531"/>
  <c r="AE1530"/>
  <c r="AD1530"/>
  <c r="AB1530"/>
  <c r="AA1530"/>
  <c r="W1530"/>
  <c r="Z1530"/>
  <c r="Y1530"/>
  <c r="X1530"/>
  <c r="T1530"/>
  <c r="S1530"/>
  <c r="AE1529"/>
  <c r="AD1529"/>
  <c r="AB1529"/>
  <c r="AA1529"/>
  <c r="W1529"/>
  <c r="Y1529" s="1"/>
  <c r="V1529" s="1"/>
  <c r="Z1529"/>
  <c r="X1529"/>
  <c r="U1529" s="1"/>
  <c r="T1529"/>
  <c r="S1529"/>
  <c r="AE1528"/>
  <c r="AD1528"/>
  <c r="AB1528"/>
  <c r="AA1528"/>
  <c r="W1528"/>
  <c r="Z1528"/>
  <c r="Y1528"/>
  <c r="X1528"/>
  <c r="T1528"/>
  <c r="S1528"/>
  <c r="AE1527"/>
  <c r="AD1527"/>
  <c r="AB1527"/>
  <c r="AA1527"/>
  <c r="W1527"/>
  <c r="Z1527" s="1"/>
  <c r="Y1527"/>
  <c r="U1527" s="1"/>
  <c r="X1527"/>
  <c r="T1527"/>
  <c r="S1527"/>
  <c r="AE1526"/>
  <c r="AD1526"/>
  <c r="AB1526"/>
  <c r="AA1526"/>
  <c r="W1526"/>
  <c r="Z1526" s="1"/>
  <c r="X1526"/>
  <c r="T1526"/>
  <c r="S1526"/>
  <c r="AE1525"/>
  <c r="AD1525"/>
  <c r="AB1525"/>
  <c r="AA1525"/>
  <c r="W1525"/>
  <c r="Z1525" s="1"/>
  <c r="Y1525"/>
  <c r="V1525" s="1"/>
  <c r="X1525"/>
  <c r="T1525"/>
  <c r="S1525"/>
  <c r="AE1524"/>
  <c r="AD1524"/>
  <c r="AB1524"/>
  <c r="AA1524"/>
  <c r="W1524"/>
  <c r="Z1524" s="1"/>
  <c r="X1524"/>
  <c r="T1524"/>
  <c r="S1524"/>
  <c r="AE1523"/>
  <c r="AD1523"/>
  <c r="AB1523"/>
  <c r="AA1523"/>
  <c r="W1523"/>
  <c r="Z1523"/>
  <c r="Y1523"/>
  <c r="U1523" s="1"/>
  <c r="X1523"/>
  <c r="T1523"/>
  <c r="S1523"/>
  <c r="AE1522"/>
  <c r="AD1522"/>
  <c r="AB1522"/>
  <c r="AA1522"/>
  <c r="W1522"/>
  <c r="Y1522" s="1"/>
  <c r="X1522"/>
  <c r="T1522"/>
  <c r="S1522"/>
  <c r="AE1521"/>
  <c r="AD1521"/>
  <c r="AB1521"/>
  <c r="AA1521"/>
  <c r="W1521"/>
  <c r="Z1521"/>
  <c r="Y1521"/>
  <c r="X1521"/>
  <c r="U1521" s="1"/>
  <c r="T1521"/>
  <c r="S1521"/>
  <c r="AE1520"/>
  <c r="AD1520"/>
  <c r="AB1520"/>
  <c r="AA1520"/>
  <c r="W1520"/>
  <c r="Y1520" s="1"/>
  <c r="Z1520"/>
  <c r="U1520" s="1"/>
  <c r="X1520"/>
  <c r="T1520"/>
  <c r="S1520"/>
  <c r="AE1519"/>
  <c r="AD1519"/>
  <c r="AB1519"/>
  <c r="AA1519"/>
  <c r="W1519"/>
  <c r="Z1519"/>
  <c r="Y1519"/>
  <c r="X1519"/>
  <c r="T1519"/>
  <c r="S1519"/>
  <c r="AE1518"/>
  <c r="AD1518"/>
  <c r="AB1518"/>
  <c r="AA1518"/>
  <c r="W1518"/>
  <c r="Z1518" s="1"/>
  <c r="Y1518"/>
  <c r="V1518" s="1"/>
  <c r="X1518"/>
  <c r="T1518"/>
  <c r="S1518"/>
  <c r="AE1517"/>
  <c r="AD1517"/>
  <c r="AB1517"/>
  <c r="AA1517"/>
  <c r="W1517"/>
  <c r="Y1517" s="1"/>
  <c r="X1517"/>
  <c r="T1517"/>
  <c r="S1517"/>
  <c r="AE1516"/>
  <c r="AD1516"/>
  <c r="AB1516"/>
  <c r="AA1516"/>
  <c r="W1516"/>
  <c r="Z1516" s="1"/>
  <c r="X1516"/>
  <c r="T1516"/>
  <c r="S1516"/>
  <c r="AE1515"/>
  <c r="AD1515"/>
  <c r="AB1515"/>
  <c r="AA1515"/>
  <c r="W1515"/>
  <c r="Y1515" s="1"/>
  <c r="X1515"/>
  <c r="T1515"/>
  <c r="S1515"/>
  <c r="AE1514"/>
  <c r="AD1514"/>
  <c r="AB1514"/>
  <c r="AA1514"/>
  <c r="W1514"/>
  <c r="Z1514"/>
  <c r="Y1514"/>
  <c r="X1514"/>
  <c r="T1514"/>
  <c r="S1514"/>
  <c r="AE1513"/>
  <c r="AD1513"/>
  <c r="AB1513"/>
  <c r="AA1513"/>
  <c r="W1513"/>
  <c r="Y1513" s="1"/>
  <c r="Z1513"/>
  <c r="X1513"/>
  <c r="T1513"/>
  <c r="S1513"/>
  <c r="AE1512"/>
  <c r="AD1512"/>
  <c r="AB1512"/>
  <c r="AA1512"/>
  <c r="W1512"/>
  <c r="Z1512"/>
  <c r="Y1512"/>
  <c r="U1512" s="1"/>
  <c r="X1512"/>
  <c r="T1512"/>
  <c r="S1512"/>
  <c r="AE1511"/>
  <c r="AD1511"/>
  <c r="AB1511"/>
  <c r="AA1511"/>
  <c r="W1511"/>
  <c r="Z1511" s="1"/>
  <c r="X1511"/>
  <c r="T1511"/>
  <c r="S1511"/>
  <c r="AE1510"/>
  <c r="AD1510"/>
  <c r="AB1510"/>
  <c r="AA1510"/>
  <c r="W1510"/>
  <c r="Y1510" s="1"/>
  <c r="V1510" s="1"/>
  <c r="Z1510"/>
  <c r="X1510"/>
  <c r="T1510"/>
  <c r="S1510"/>
  <c r="AE1509"/>
  <c r="AD1509"/>
  <c r="AB1509"/>
  <c r="AA1509"/>
  <c r="W1509"/>
  <c r="Z1509" s="1"/>
  <c r="Y1509"/>
  <c r="V1509" s="1"/>
  <c r="X1509"/>
  <c r="T1509"/>
  <c r="S1509"/>
  <c r="AE1508"/>
  <c r="AD1508"/>
  <c r="AB1508"/>
  <c r="AA1508"/>
  <c r="W1508"/>
  <c r="Z1508" s="1"/>
  <c r="Y1508"/>
  <c r="X1508"/>
  <c r="T1508"/>
  <c r="S1508"/>
  <c r="AE1507"/>
  <c r="AD1507"/>
  <c r="AB1507"/>
  <c r="AA1507"/>
  <c r="W1507"/>
  <c r="Z1507"/>
  <c r="Y1507"/>
  <c r="X1507"/>
  <c r="T1507"/>
  <c r="S1507"/>
  <c r="AE1506"/>
  <c r="AD1506"/>
  <c r="AB1506"/>
  <c r="AA1506"/>
  <c r="W1506"/>
  <c r="Y1506" s="1"/>
  <c r="Z1506"/>
  <c r="X1506"/>
  <c r="T1506"/>
  <c r="S1506"/>
  <c r="AE1505"/>
  <c r="AD1505"/>
  <c r="AB1505"/>
  <c r="AA1505"/>
  <c r="W1505"/>
  <c r="Z1505"/>
  <c r="Y1505"/>
  <c r="V1505" s="1"/>
  <c r="X1505"/>
  <c r="T1505"/>
  <c r="S1505"/>
  <c r="AE1504"/>
  <c r="AD1504"/>
  <c r="AB1504"/>
  <c r="AA1504"/>
  <c r="W1504"/>
  <c r="Y1504" s="1"/>
  <c r="X1504"/>
  <c r="T1504"/>
  <c r="S1504"/>
  <c r="AE1503"/>
  <c r="AD1503"/>
  <c r="AB1503"/>
  <c r="AA1503"/>
  <c r="W1503"/>
  <c r="Y1503" s="1"/>
  <c r="X1503"/>
  <c r="T1503"/>
  <c r="S1503"/>
  <c r="AE1502"/>
  <c r="AD1502"/>
  <c r="AB1502"/>
  <c r="AA1502"/>
  <c r="W1502"/>
  <c r="Z1502" s="1"/>
  <c r="X1502"/>
  <c r="T1502"/>
  <c r="S1502"/>
  <c r="AE1501"/>
  <c r="AD1501"/>
  <c r="AB1501"/>
  <c r="AA1501"/>
  <c r="W1501"/>
  <c r="Y1501" s="1"/>
  <c r="V1501" s="1"/>
  <c r="Z1501"/>
  <c r="X1501"/>
  <c r="T1501"/>
  <c r="S1501"/>
  <c r="AE1500"/>
  <c r="AD1500"/>
  <c r="AB1500"/>
  <c r="AA1500"/>
  <c r="W1500"/>
  <c r="Z1500" s="1"/>
  <c r="Y1500"/>
  <c r="X1500"/>
  <c r="U1500"/>
  <c r="T1500"/>
  <c r="S1500"/>
  <c r="AE1499"/>
  <c r="AD1499"/>
  <c r="AB1499"/>
  <c r="AA1499"/>
  <c r="W1499"/>
  <c r="Y1499" s="1"/>
  <c r="Z1499"/>
  <c r="X1499"/>
  <c r="T1499"/>
  <c r="S1499"/>
  <c r="AE1498"/>
  <c r="AD1498"/>
  <c r="AB1498"/>
  <c r="AA1498"/>
  <c r="W1498"/>
  <c r="Z1498"/>
  <c r="Y1498"/>
  <c r="V1498" s="1"/>
  <c r="X1498"/>
  <c r="T1498"/>
  <c r="S1498"/>
  <c r="AE1497"/>
  <c r="AD1497"/>
  <c r="AB1497"/>
  <c r="AA1497"/>
  <c r="W1497"/>
  <c r="Y1497" s="1"/>
  <c r="X1497"/>
  <c r="T1497"/>
  <c r="S1497"/>
  <c r="AE1496"/>
  <c r="AD1496"/>
  <c r="AB1496"/>
  <c r="AA1496"/>
  <c r="W1496"/>
  <c r="Z1496"/>
  <c r="Y1496"/>
  <c r="X1496"/>
  <c r="T1496"/>
  <c r="S1496"/>
  <c r="AE1495"/>
  <c r="AD1495"/>
  <c r="AB1495"/>
  <c r="AA1495"/>
  <c r="W1495"/>
  <c r="Z1495" s="1"/>
  <c r="Y1495"/>
  <c r="U1495" s="1"/>
  <c r="X1495"/>
  <c r="T1495"/>
  <c r="S1495"/>
  <c r="AE1494"/>
  <c r="AD1494"/>
  <c r="AB1494"/>
  <c r="AA1494"/>
  <c r="W1494"/>
  <c r="Z1494" s="1"/>
  <c r="Y1494"/>
  <c r="X1494"/>
  <c r="T1494"/>
  <c r="S1494"/>
  <c r="AE1493"/>
  <c r="AD1493"/>
  <c r="AB1493"/>
  <c r="AA1493"/>
  <c r="W1493"/>
  <c r="Z1493" s="1"/>
  <c r="X1493"/>
  <c r="T1493"/>
  <c r="S1493"/>
  <c r="AE1492"/>
  <c r="AD1492"/>
  <c r="AB1492"/>
  <c r="AA1492"/>
  <c r="W1492"/>
  <c r="Z1492"/>
  <c r="Y1492"/>
  <c r="U1492" s="1"/>
  <c r="X1492"/>
  <c r="T1492"/>
  <c r="S1492"/>
  <c r="AE1491"/>
  <c r="AD1491"/>
  <c r="AB1491"/>
  <c r="AA1491"/>
  <c r="W1491"/>
  <c r="Z1491"/>
  <c r="Y1491"/>
  <c r="U1491" s="1"/>
  <c r="X1491"/>
  <c r="T1491"/>
  <c r="S1491"/>
  <c r="AE1490"/>
  <c r="AD1490"/>
  <c r="AB1490"/>
  <c r="AA1490"/>
  <c r="W1490"/>
  <c r="Y1490" s="1"/>
  <c r="X1490"/>
  <c r="T1490"/>
  <c r="S1490"/>
  <c r="AE1489"/>
  <c r="AD1489"/>
  <c r="AB1489"/>
  <c r="AA1489"/>
  <c r="W1489"/>
  <c r="Z1489"/>
  <c r="Y1489"/>
  <c r="X1489"/>
  <c r="T1489"/>
  <c r="S1489"/>
  <c r="AE1488"/>
  <c r="AD1488"/>
  <c r="AB1488"/>
  <c r="AA1488"/>
  <c r="W1488"/>
  <c r="Y1488" s="1"/>
  <c r="Z1488"/>
  <c r="X1488"/>
  <c r="U1488"/>
  <c r="T1488"/>
  <c r="S1488"/>
  <c r="AE1487"/>
  <c r="AD1487"/>
  <c r="AB1487"/>
  <c r="AA1487"/>
  <c r="W1487"/>
  <c r="Y1487" s="1"/>
  <c r="U1487" s="1"/>
  <c r="Z1487"/>
  <c r="X1487"/>
  <c r="T1487"/>
  <c r="S1487"/>
  <c r="AE1486"/>
  <c r="AD1486"/>
  <c r="AB1486"/>
  <c r="AA1486"/>
  <c r="W1486"/>
  <c r="Z1486" s="1"/>
  <c r="Y1486"/>
  <c r="V1486" s="1"/>
  <c r="X1486"/>
  <c r="T1486"/>
  <c r="S1486"/>
  <c r="AE1485"/>
  <c r="AD1485"/>
  <c r="AB1485"/>
  <c r="AA1485"/>
  <c r="W1485"/>
  <c r="Z1485" s="1"/>
  <c r="Y1485"/>
  <c r="X1485"/>
  <c r="T1485"/>
  <c r="S1485"/>
  <c r="AE1484"/>
  <c r="AD1484"/>
  <c r="AB1484"/>
  <c r="AA1484"/>
  <c r="W1484"/>
  <c r="Z1484" s="1"/>
  <c r="X1484"/>
  <c r="T1484"/>
  <c r="S1484"/>
  <c r="AE1483"/>
  <c r="AD1483"/>
  <c r="AB1483"/>
  <c r="AA1483"/>
  <c r="W1483"/>
  <c r="Y1483" s="1"/>
  <c r="X1483"/>
  <c r="T1483"/>
  <c r="S1483"/>
  <c r="AE1482"/>
  <c r="AD1482"/>
  <c r="AB1482"/>
  <c r="AA1482"/>
  <c r="W1482"/>
  <c r="Z1482"/>
  <c r="Y1482"/>
  <c r="X1482"/>
  <c r="T1482"/>
  <c r="S1482"/>
  <c r="AE1481"/>
  <c r="AD1481"/>
  <c r="AB1481"/>
  <c r="AA1481"/>
  <c r="W1481"/>
  <c r="Y1481" s="1"/>
  <c r="Z1481"/>
  <c r="X1481"/>
  <c r="T1481"/>
  <c r="S1481"/>
  <c r="AE1480"/>
  <c r="AD1480"/>
  <c r="AB1480"/>
  <c r="AA1480"/>
  <c r="W1480"/>
  <c r="Z1480"/>
  <c r="Y1480"/>
  <c r="U1480" s="1"/>
  <c r="X1480"/>
  <c r="T1480"/>
  <c r="S1480"/>
  <c r="AE1479"/>
  <c r="AD1479"/>
  <c r="AB1479"/>
  <c r="AA1479"/>
  <c r="W1479"/>
  <c r="Z1479" s="1"/>
  <c r="X1479"/>
  <c r="T1479"/>
  <c r="S1479"/>
  <c r="AE1478"/>
  <c r="AD1478"/>
  <c r="AB1478"/>
  <c r="AA1478"/>
  <c r="W1478"/>
  <c r="Z1478"/>
  <c r="Y1478"/>
  <c r="X1478"/>
  <c r="T1478"/>
  <c r="S1478"/>
  <c r="AE1477"/>
  <c r="AD1477"/>
  <c r="AB1477"/>
  <c r="AA1477"/>
  <c r="W1477"/>
  <c r="Z1477" s="1"/>
  <c r="Y1477"/>
  <c r="V1477" s="1"/>
  <c r="X1477"/>
  <c r="T1477"/>
  <c r="S1477"/>
  <c r="AE1476"/>
  <c r="AD1476"/>
  <c r="AB1476"/>
  <c r="AA1476"/>
  <c r="W1476"/>
  <c r="Y1476" s="1"/>
  <c r="X1476"/>
  <c r="T1476"/>
  <c r="S1476"/>
  <c r="AE1475"/>
  <c r="AD1475"/>
  <c r="AB1475"/>
  <c r="AA1475"/>
  <c r="W1475"/>
  <c r="Z1475"/>
  <c r="Y1475"/>
  <c r="X1475"/>
  <c r="T1475"/>
  <c r="S1475"/>
  <c r="AE1474"/>
  <c r="AD1474"/>
  <c r="AB1474"/>
  <c r="AA1474"/>
  <c r="W1474"/>
  <c r="Y1474" s="1"/>
  <c r="Z1474"/>
  <c r="X1474"/>
  <c r="T1474"/>
  <c r="S1474"/>
  <c r="AE1473"/>
  <c r="AD1473"/>
  <c r="AB1473"/>
  <c r="AA1473"/>
  <c r="W1473"/>
  <c r="Z1473"/>
  <c r="Y1473"/>
  <c r="V1473" s="1"/>
  <c r="X1473"/>
  <c r="T1473"/>
  <c r="S1473"/>
  <c r="AE1472"/>
  <c r="AD1472"/>
  <c r="AB1472"/>
  <c r="AA1472"/>
  <c r="W1472"/>
  <c r="Y1472" s="1"/>
  <c r="X1472"/>
  <c r="T1472"/>
  <c r="S1472"/>
  <c r="AE1471"/>
  <c r="AD1471"/>
  <c r="AB1471"/>
  <c r="AA1471"/>
  <c r="W1471"/>
  <c r="Z1471" s="1"/>
  <c r="Y1471"/>
  <c r="X1471"/>
  <c r="T1471"/>
  <c r="S1471"/>
  <c r="AE1470"/>
  <c r="AD1470"/>
  <c r="AB1470"/>
  <c r="AA1470"/>
  <c r="W1470"/>
  <c r="Y1470" s="1"/>
  <c r="X1470"/>
  <c r="T1470"/>
  <c r="S1470"/>
  <c r="AE1469"/>
  <c r="AD1469"/>
  <c r="AB1469"/>
  <c r="AA1469"/>
  <c r="W1469"/>
  <c r="Z1469" s="1"/>
  <c r="Y1469"/>
  <c r="X1469"/>
  <c r="T1469"/>
  <c r="S1469"/>
  <c r="AE1468"/>
  <c r="AD1468"/>
  <c r="AB1468"/>
  <c r="AA1468"/>
  <c r="W1468"/>
  <c r="Y1468" s="1"/>
  <c r="X1468"/>
  <c r="T1468"/>
  <c r="S1468"/>
  <c r="AE1467"/>
  <c r="AD1467"/>
  <c r="AB1467"/>
  <c r="AA1467"/>
  <c r="W1467"/>
  <c r="Z1467"/>
  <c r="Y1467"/>
  <c r="X1467"/>
  <c r="T1467"/>
  <c r="S1467"/>
  <c r="AE1466"/>
  <c r="AD1466"/>
  <c r="AB1466"/>
  <c r="AA1466"/>
  <c r="W1466"/>
  <c r="Z1466"/>
  <c r="Y1466"/>
  <c r="X1466"/>
  <c r="T1466"/>
  <c r="S1466"/>
  <c r="AE1465"/>
  <c r="AD1465"/>
  <c r="AB1465"/>
  <c r="AA1465"/>
  <c r="W1465"/>
  <c r="Z1465"/>
  <c r="Y1465"/>
  <c r="X1465"/>
  <c r="T1465"/>
  <c r="S1465"/>
  <c r="AE1464"/>
  <c r="AD1464"/>
  <c r="AB1464"/>
  <c r="AA1464"/>
  <c r="W1464"/>
  <c r="Z1464"/>
  <c r="Y1464"/>
  <c r="U1464" s="1"/>
  <c r="X1464"/>
  <c r="T1464"/>
  <c r="S1464"/>
  <c r="AE1463"/>
  <c r="AD1463"/>
  <c r="AB1463"/>
  <c r="AA1463"/>
  <c r="W1463"/>
  <c r="Y1463" s="1"/>
  <c r="X1463"/>
  <c r="T1463"/>
  <c r="S1463"/>
  <c r="AE1462"/>
  <c r="AD1462"/>
  <c r="AB1462"/>
  <c r="AA1462"/>
  <c r="W1462"/>
  <c r="Z1462" s="1"/>
  <c r="Y1462"/>
  <c r="X1462"/>
  <c r="T1462"/>
  <c r="S1462"/>
  <c r="AE1461"/>
  <c r="AD1461"/>
  <c r="AB1461"/>
  <c r="AA1461"/>
  <c r="W1461"/>
  <c r="Y1461" s="1"/>
  <c r="X1461"/>
  <c r="T1461"/>
  <c r="S1461"/>
  <c r="AE1460"/>
  <c r="AD1460"/>
  <c r="AB1460"/>
  <c r="AA1460"/>
  <c r="W1460"/>
  <c r="Z1460" s="1"/>
  <c r="Y1460"/>
  <c r="U1460" s="1"/>
  <c r="X1460"/>
  <c r="T1460"/>
  <c r="S1460"/>
  <c r="AE1459"/>
  <c r="AD1459"/>
  <c r="AB1459"/>
  <c r="AA1459"/>
  <c r="W1459"/>
  <c r="Z1459"/>
  <c r="Y1459"/>
  <c r="X1459"/>
  <c r="T1459"/>
  <c r="S1459"/>
  <c r="AE1458"/>
  <c r="AD1458"/>
  <c r="AB1458"/>
  <c r="AA1458"/>
  <c r="W1458"/>
  <c r="Y1458" s="1"/>
  <c r="V1458" s="1"/>
  <c r="Z1458"/>
  <c r="X1458"/>
  <c r="T1458"/>
  <c r="S1458"/>
  <c r="AE1457"/>
  <c r="AD1457"/>
  <c r="AB1457"/>
  <c r="AA1457"/>
  <c r="W1457"/>
  <c r="Z1457"/>
  <c r="Y1457"/>
  <c r="X1457"/>
  <c r="U1457" s="1"/>
  <c r="T1457"/>
  <c r="S1457"/>
  <c r="AE1456"/>
  <c r="AD1456"/>
  <c r="AB1456"/>
  <c r="AA1456"/>
  <c r="W1456"/>
  <c r="Y1456" s="1"/>
  <c r="U1456" s="1"/>
  <c r="Z1456"/>
  <c r="X1456"/>
  <c r="T1456"/>
  <c r="S1456"/>
  <c r="AE1455"/>
  <c r="AD1455"/>
  <c r="AB1455"/>
  <c r="AA1455"/>
  <c r="W1455"/>
  <c r="Z1455" s="1"/>
  <c r="Y1455"/>
  <c r="X1455"/>
  <c r="T1455"/>
  <c r="S1455"/>
  <c r="AE1454"/>
  <c r="AD1454"/>
  <c r="AB1454"/>
  <c r="AA1454"/>
  <c r="W1454"/>
  <c r="Y1454" s="1"/>
  <c r="X1454"/>
  <c r="T1454"/>
  <c r="S1454"/>
  <c r="AE1453"/>
  <c r="AD1453"/>
  <c r="AB1453"/>
  <c r="AA1453"/>
  <c r="W1453"/>
  <c r="Z1453" s="1"/>
  <c r="Y1453"/>
  <c r="X1453"/>
  <c r="T1453"/>
  <c r="S1453"/>
  <c r="AE1452"/>
  <c r="AD1452"/>
  <c r="AB1452"/>
  <c r="AA1452"/>
  <c r="W1452"/>
  <c r="Y1452" s="1"/>
  <c r="X1452"/>
  <c r="T1452"/>
  <c r="S1452"/>
  <c r="AE1451"/>
  <c r="AD1451"/>
  <c r="AB1451"/>
  <c r="AA1451"/>
  <c r="W1451"/>
  <c r="Z1451"/>
  <c r="Y1451"/>
  <c r="X1451"/>
  <c r="T1451"/>
  <c r="S1451"/>
  <c r="AE1450"/>
  <c r="AD1450"/>
  <c r="AB1450"/>
  <c r="AA1450"/>
  <c r="W1450"/>
  <c r="Z1450"/>
  <c r="Y1450"/>
  <c r="X1450"/>
  <c r="T1450"/>
  <c r="S1450"/>
  <c r="AE1449"/>
  <c r="AD1449"/>
  <c r="AB1449"/>
  <c r="AA1449"/>
  <c r="W1449"/>
  <c r="Z1449"/>
  <c r="Y1449"/>
  <c r="X1449"/>
  <c r="T1449"/>
  <c r="S1449"/>
  <c r="AE1448"/>
  <c r="AD1448"/>
  <c r="AB1448"/>
  <c r="AA1448"/>
  <c r="W1448"/>
  <c r="Z1448"/>
  <c r="Y1448"/>
  <c r="U1448" s="1"/>
  <c r="X1448"/>
  <c r="T1448"/>
  <c r="S1448"/>
  <c r="AE1447"/>
  <c r="AD1447"/>
  <c r="AB1447"/>
  <c r="AA1447"/>
  <c r="W1447"/>
  <c r="Y1447" s="1"/>
  <c r="X1447"/>
  <c r="T1447"/>
  <c r="S1447"/>
  <c r="AE1446"/>
  <c r="AD1446"/>
  <c r="AB1446"/>
  <c r="AA1446"/>
  <c r="W1446"/>
  <c r="Z1446" s="1"/>
  <c r="Y1446"/>
  <c r="X1446"/>
  <c r="T1446"/>
  <c r="S1446"/>
  <c r="AE1445"/>
  <c r="AD1445"/>
  <c r="AB1445"/>
  <c r="AA1445"/>
  <c r="W1445"/>
  <c r="Y1445" s="1"/>
  <c r="X1445"/>
  <c r="T1445"/>
  <c r="S1445"/>
  <c r="AE1444"/>
  <c r="AD1444"/>
  <c r="AB1444"/>
  <c r="AA1444"/>
  <c r="W1444"/>
  <c r="Z1444" s="1"/>
  <c r="Y1444"/>
  <c r="U1444" s="1"/>
  <c r="X1444"/>
  <c r="T1444"/>
  <c r="S1444"/>
  <c r="AE1443"/>
  <c r="AD1443"/>
  <c r="AB1443"/>
  <c r="AA1443"/>
  <c r="W1443"/>
  <c r="Z1443"/>
  <c r="Y1443"/>
  <c r="X1443"/>
  <c r="T1443"/>
  <c r="S1443"/>
  <c r="AE1442"/>
  <c r="AD1442"/>
  <c r="AB1442"/>
  <c r="AA1442"/>
  <c r="W1442"/>
  <c r="Y1442" s="1"/>
  <c r="V1442" s="1"/>
  <c r="Z1442"/>
  <c r="X1442"/>
  <c r="T1442"/>
  <c r="S1442"/>
  <c r="AE1441"/>
  <c r="AD1441"/>
  <c r="AB1441"/>
  <c r="AA1441"/>
  <c r="W1441"/>
  <c r="Z1441"/>
  <c r="Y1441"/>
  <c r="X1441"/>
  <c r="U1441" s="1"/>
  <c r="T1441"/>
  <c r="S1441"/>
  <c r="AE1440"/>
  <c r="AD1440"/>
  <c r="AB1440"/>
  <c r="AA1440"/>
  <c r="W1440"/>
  <c r="Y1440" s="1"/>
  <c r="U1440" s="1"/>
  <c r="Z1440"/>
  <c r="X1440"/>
  <c r="T1440"/>
  <c r="S1440"/>
  <c r="AE1439"/>
  <c r="AD1439"/>
  <c r="AB1439"/>
  <c r="AA1439"/>
  <c r="W1439"/>
  <c r="Z1439" s="1"/>
  <c r="Y1439"/>
  <c r="X1439"/>
  <c r="T1439"/>
  <c r="S1439"/>
  <c r="AE1438"/>
  <c r="AD1438"/>
  <c r="AB1438"/>
  <c r="AA1438"/>
  <c r="W1438"/>
  <c r="Y1438" s="1"/>
  <c r="X1438"/>
  <c r="T1438"/>
  <c r="S1438"/>
  <c r="AE1437"/>
  <c r="AD1437"/>
  <c r="AB1437"/>
  <c r="AA1437"/>
  <c r="W1437"/>
  <c r="Z1437" s="1"/>
  <c r="Y1437"/>
  <c r="X1437"/>
  <c r="T1437"/>
  <c r="S1437"/>
  <c r="AE1436"/>
  <c r="AD1436"/>
  <c r="AB1436"/>
  <c r="AA1436"/>
  <c r="W1436"/>
  <c r="Y1436" s="1"/>
  <c r="X1436"/>
  <c r="T1436"/>
  <c r="S1436"/>
  <c r="AE1435"/>
  <c r="AD1435"/>
  <c r="AB1435"/>
  <c r="AA1435"/>
  <c r="W1435"/>
  <c r="Z1435"/>
  <c r="Y1435"/>
  <c r="X1435"/>
  <c r="T1435"/>
  <c r="S1435"/>
  <c r="AE1434"/>
  <c r="AD1434"/>
  <c r="AB1434"/>
  <c r="AA1434"/>
  <c r="W1434"/>
  <c r="Z1434"/>
  <c r="Y1434"/>
  <c r="X1434"/>
  <c r="T1434"/>
  <c r="S1434"/>
  <c r="AE1433"/>
  <c r="AD1433"/>
  <c r="AB1433"/>
  <c r="AA1433"/>
  <c r="W1433"/>
  <c r="Z1433"/>
  <c r="Y1433"/>
  <c r="X1433"/>
  <c r="T1433"/>
  <c r="S1433"/>
  <c r="AE1432"/>
  <c r="AD1432"/>
  <c r="AB1432"/>
  <c r="AA1432"/>
  <c r="W1432"/>
  <c r="Z1432"/>
  <c r="Y1432"/>
  <c r="U1432" s="1"/>
  <c r="X1432"/>
  <c r="T1432"/>
  <c r="S1432"/>
  <c r="AE1431"/>
  <c r="AD1431"/>
  <c r="AB1431"/>
  <c r="AA1431"/>
  <c r="W1431"/>
  <c r="Y1431" s="1"/>
  <c r="X1431"/>
  <c r="T1431"/>
  <c r="S1431"/>
  <c r="AE1430"/>
  <c r="AD1430"/>
  <c r="AB1430"/>
  <c r="AA1430"/>
  <c r="W1430"/>
  <c r="Z1430" s="1"/>
  <c r="Y1430"/>
  <c r="X1430"/>
  <c r="T1430"/>
  <c r="S1430"/>
  <c r="AE1429"/>
  <c r="AD1429"/>
  <c r="AB1429"/>
  <c r="AA1429"/>
  <c r="W1429"/>
  <c r="Y1429" s="1"/>
  <c r="X1429"/>
  <c r="T1429"/>
  <c r="S1429"/>
  <c r="AE1428"/>
  <c r="AD1428"/>
  <c r="AB1428"/>
  <c r="AA1428"/>
  <c r="W1428"/>
  <c r="Z1428" s="1"/>
  <c r="Y1428"/>
  <c r="U1428" s="1"/>
  <c r="X1428"/>
  <c r="T1428"/>
  <c r="S1428"/>
  <c r="AE1427"/>
  <c r="AD1427"/>
  <c r="AB1427"/>
  <c r="AA1427"/>
  <c r="W1427"/>
  <c r="Z1427"/>
  <c r="Y1427"/>
  <c r="X1427"/>
  <c r="T1427"/>
  <c r="S1427"/>
  <c r="AE1426"/>
  <c r="AD1426"/>
  <c r="AB1426"/>
  <c r="AA1426"/>
  <c r="W1426"/>
  <c r="Y1426" s="1"/>
  <c r="V1426" s="1"/>
  <c r="Z1426"/>
  <c r="X1426"/>
  <c r="T1426"/>
  <c r="S1426"/>
  <c r="AE1425"/>
  <c r="AD1425"/>
  <c r="AB1425"/>
  <c r="AA1425"/>
  <c r="W1425"/>
  <c r="Z1425"/>
  <c r="Y1425"/>
  <c r="X1425"/>
  <c r="U1425" s="1"/>
  <c r="T1425"/>
  <c r="S1425"/>
  <c r="AE1424"/>
  <c r="AD1424"/>
  <c r="AB1424"/>
  <c r="AA1424"/>
  <c r="W1424"/>
  <c r="Y1424" s="1"/>
  <c r="U1424" s="1"/>
  <c r="Z1424"/>
  <c r="X1424"/>
  <c r="T1424"/>
  <c r="S1424"/>
  <c r="AE1423"/>
  <c r="AD1423"/>
  <c r="AB1423"/>
  <c r="AA1423"/>
  <c r="W1423"/>
  <c r="Z1423" s="1"/>
  <c r="Y1423"/>
  <c r="X1423"/>
  <c r="T1423"/>
  <c r="S1423"/>
  <c r="AE1422"/>
  <c r="AD1422"/>
  <c r="AB1422"/>
  <c r="AA1422"/>
  <c r="W1422"/>
  <c r="Y1422" s="1"/>
  <c r="X1422"/>
  <c r="T1422"/>
  <c r="S1422"/>
  <c r="AE1421"/>
  <c r="AD1421"/>
  <c r="AB1421"/>
  <c r="AA1421"/>
  <c r="W1421"/>
  <c r="Z1421" s="1"/>
  <c r="Y1421"/>
  <c r="X1421"/>
  <c r="T1421"/>
  <c r="S1421"/>
  <c r="AE1420"/>
  <c r="AD1420"/>
  <c r="AB1420"/>
  <c r="AA1420"/>
  <c r="W1420"/>
  <c r="Y1420" s="1"/>
  <c r="X1420"/>
  <c r="T1420"/>
  <c r="S1420"/>
  <c r="AE1419"/>
  <c r="AD1419"/>
  <c r="AB1419"/>
  <c r="AA1419"/>
  <c r="W1419"/>
  <c r="Z1419"/>
  <c r="Y1419"/>
  <c r="X1419"/>
  <c r="T1419"/>
  <c r="S1419"/>
  <c r="AE1418"/>
  <c r="AD1418"/>
  <c r="AB1418"/>
  <c r="AA1418"/>
  <c r="W1418"/>
  <c r="Z1418"/>
  <c r="Y1418"/>
  <c r="X1418"/>
  <c r="T1418"/>
  <c r="S1418"/>
  <c r="AE1417"/>
  <c r="AD1417"/>
  <c r="AB1417"/>
  <c r="AA1417"/>
  <c r="W1417"/>
  <c r="Z1417"/>
  <c r="Y1417"/>
  <c r="X1417"/>
  <c r="T1417"/>
  <c r="S1417"/>
  <c r="AE1416"/>
  <c r="AD1416"/>
  <c r="AB1416"/>
  <c r="AA1416"/>
  <c r="W1416"/>
  <c r="Z1416"/>
  <c r="Y1416"/>
  <c r="U1416" s="1"/>
  <c r="X1416"/>
  <c r="T1416"/>
  <c r="S1416"/>
  <c r="AE1415"/>
  <c r="AD1415"/>
  <c r="AB1415"/>
  <c r="AA1415"/>
  <c r="W1415"/>
  <c r="Y1415" s="1"/>
  <c r="X1415"/>
  <c r="T1415"/>
  <c r="S1415"/>
  <c r="AE1414"/>
  <c r="AD1414"/>
  <c r="AB1414"/>
  <c r="AA1414"/>
  <c r="W1414"/>
  <c r="Z1414" s="1"/>
  <c r="Y1414"/>
  <c r="X1414"/>
  <c r="T1414"/>
  <c r="S1414"/>
  <c r="AE1413"/>
  <c r="AD1413"/>
  <c r="AB1413"/>
  <c r="AA1413"/>
  <c r="W1413"/>
  <c r="Y1413" s="1"/>
  <c r="X1413"/>
  <c r="T1413"/>
  <c r="S1413"/>
  <c r="AE1412"/>
  <c r="AD1412"/>
  <c r="AB1412"/>
  <c r="AA1412"/>
  <c r="W1412"/>
  <c r="Z1412" s="1"/>
  <c r="Y1412"/>
  <c r="U1412" s="1"/>
  <c r="X1412"/>
  <c r="T1412"/>
  <c r="S1412"/>
  <c r="AE1411"/>
  <c r="AD1411"/>
  <c r="AB1411"/>
  <c r="AA1411"/>
  <c r="W1411"/>
  <c r="Z1411"/>
  <c r="Y1411"/>
  <c r="X1411"/>
  <c r="T1411"/>
  <c r="S1411"/>
  <c r="AE1410"/>
  <c r="AD1410"/>
  <c r="AB1410"/>
  <c r="AA1410"/>
  <c r="W1410"/>
  <c r="Y1410" s="1"/>
  <c r="V1410" s="1"/>
  <c r="Z1410"/>
  <c r="X1410"/>
  <c r="T1410"/>
  <c r="S1410"/>
  <c r="AE1409"/>
  <c r="AD1409"/>
  <c r="AB1409"/>
  <c r="AA1409"/>
  <c r="W1409"/>
  <c r="Z1409"/>
  <c r="Y1409"/>
  <c r="X1409"/>
  <c r="U1409" s="1"/>
  <c r="T1409"/>
  <c r="S1409"/>
  <c r="AE1408"/>
  <c r="AD1408"/>
  <c r="AB1408"/>
  <c r="AA1408"/>
  <c r="W1408"/>
  <c r="Y1408" s="1"/>
  <c r="U1408" s="1"/>
  <c r="Z1408"/>
  <c r="X1408"/>
  <c r="T1408"/>
  <c r="S1408"/>
  <c r="AE1407"/>
  <c r="AD1407"/>
  <c r="AB1407"/>
  <c r="AA1407"/>
  <c r="W1407"/>
  <c r="Z1407" s="1"/>
  <c r="Y1407"/>
  <c r="X1407"/>
  <c r="T1407"/>
  <c r="S1407"/>
  <c r="AE1406"/>
  <c r="AD1406"/>
  <c r="AB1406"/>
  <c r="AA1406"/>
  <c r="W1406"/>
  <c r="Y1406" s="1"/>
  <c r="X1406"/>
  <c r="T1406"/>
  <c r="S1406"/>
  <c r="AE1405"/>
  <c r="AD1405"/>
  <c r="AB1405"/>
  <c r="AA1405"/>
  <c r="W1405"/>
  <c r="Z1405" s="1"/>
  <c r="Y1405"/>
  <c r="X1405"/>
  <c r="T1405"/>
  <c r="S1405"/>
  <c r="AE1404"/>
  <c r="AD1404"/>
  <c r="AB1404"/>
  <c r="AA1404"/>
  <c r="W1404"/>
  <c r="Y1404" s="1"/>
  <c r="X1404"/>
  <c r="T1404"/>
  <c r="S1404"/>
  <c r="AE1403"/>
  <c r="AD1403"/>
  <c r="AB1403"/>
  <c r="AA1403"/>
  <c r="W1403"/>
  <c r="Z1403"/>
  <c r="Y1403"/>
  <c r="X1403"/>
  <c r="T1403"/>
  <c r="S1403"/>
  <c r="AE1402"/>
  <c r="AD1402"/>
  <c r="AB1402"/>
  <c r="AA1402"/>
  <c r="W1402"/>
  <c r="Z1402"/>
  <c r="Y1402"/>
  <c r="X1402"/>
  <c r="T1402"/>
  <c r="S1402"/>
  <c r="AE1401"/>
  <c r="AD1401"/>
  <c r="AB1401"/>
  <c r="AA1401"/>
  <c r="W1401"/>
  <c r="Z1401"/>
  <c r="Y1401"/>
  <c r="X1401"/>
  <c r="T1401"/>
  <c r="S1401"/>
  <c r="AE1400"/>
  <c r="AD1400"/>
  <c r="AB1400"/>
  <c r="AA1400"/>
  <c r="W1400"/>
  <c r="Z1400"/>
  <c r="Y1400"/>
  <c r="U1400" s="1"/>
  <c r="X1400"/>
  <c r="T1400"/>
  <c r="S1400"/>
  <c r="AE1399"/>
  <c r="AD1399"/>
  <c r="AB1399"/>
  <c r="AA1399"/>
  <c r="W1399"/>
  <c r="Y1399" s="1"/>
  <c r="X1399"/>
  <c r="T1399"/>
  <c r="S1399"/>
  <c r="AE1398"/>
  <c r="AD1398"/>
  <c r="AB1398"/>
  <c r="AA1398"/>
  <c r="W1398"/>
  <c r="Z1398" s="1"/>
  <c r="Y1398"/>
  <c r="X1398"/>
  <c r="T1398"/>
  <c r="S1398"/>
  <c r="AE1397"/>
  <c r="AD1397"/>
  <c r="AB1397"/>
  <c r="AA1397"/>
  <c r="W1397"/>
  <c r="Y1397" s="1"/>
  <c r="X1397"/>
  <c r="T1397"/>
  <c r="S1397"/>
  <c r="AE1396"/>
  <c r="AD1396"/>
  <c r="AB1396"/>
  <c r="AA1396"/>
  <c r="W1396"/>
  <c r="Z1396" s="1"/>
  <c r="Y1396"/>
  <c r="U1396" s="1"/>
  <c r="X1396"/>
  <c r="T1396"/>
  <c r="S1396"/>
  <c r="AE1395"/>
  <c r="AD1395"/>
  <c r="AB1395"/>
  <c r="AA1395"/>
  <c r="W1395"/>
  <c r="Z1395"/>
  <c r="Y1395"/>
  <c r="X1395"/>
  <c r="T1395"/>
  <c r="S1395"/>
  <c r="AE1394"/>
  <c r="AD1394"/>
  <c r="AB1394"/>
  <c r="AA1394"/>
  <c r="W1394"/>
  <c r="Y1394" s="1"/>
  <c r="V1394" s="1"/>
  <c r="Z1394"/>
  <c r="X1394"/>
  <c r="T1394"/>
  <c r="S1394"/>
  <c r="AE1393"/>
  <c r="AD1393"/>
  <c r="AB1393"/>
  <c r="AA1393"/>
  <c r="W1393"/>
  <c r="Z1393"/>
  <c r="Y1393"/>
  <c r="X1393"/>
  <c r="T1393"/>
  <c r="S1393"/>
  <c r="AE1392"/>
  <c r="AD1392"/>
  <c r="AB1392"/>
  <c r="AA1392"/>
  <c r="W1392"/>
  <c r="Y1392" s="1"/>
  <c r="U1392" s="1"/>
  <c r="Z1392"/>
  <c r="X1392"/>
  <c r="T1392"/>
  <c r="S1392"/>
  <c r="AE1391"/>
  <c r="AD1391"/>
  <c r="AB1391"/>
  <c r="AA1391"/>
  <c r="W1391"/>
  <c r="Z1391" s="1"/>
  <c r="U1391" s="1"/>
  <c r="Y1391"/>
  <c r="X1391"/>
  <c r="T1391"/>
  <c r="S1391"/>
  <c r="AE1390"/>
  <c r="AD1390"/>
  <c r="AB1390"/>
  <c r="AA1390"/>
  <c r="W1390"/>
  <c r="Y1390" s="1"/>
  <c r="X1390"/>
  <c r="T1390"/>
  <c r="S1390"/>
  <c r="AE1389"/>
  <c r="AD1389"/>
  <c r="AB1389"/>
  <c r="AA1389"/>
  <c r="W1389"/>
  <c r="Z1389" s="1"/>
  <c r="Y1389"/>
  <c r="X1389"/>
  <c r="T1389"/>
  <c r="S1389"/>
  <c r="AE1388"/>
  <c r="AD1388"/>
  <c r="AB1388"/>
  <c r="AA1388"/>
  <c r="W1388"/>
  <c r="Y1388" s="1"/>
  <c r="X1388"/>
  <c r="T1388"/>
  <c r="S1388"/>
  <c r="AE1387"/>
  <c r="AD1387"/>
  <c r="AB1387"/>
  <c r="AA1387"/>
  <c r="W1387"/>
  <c r="Z1387"/>
  <c r="U1387" s="1"/>
  <c r="Y1387"/>
  <c r="X1387"/>
  <c r="T1387"/>
  <c r="S1387"/>
  <c r="AE1386"/>
  <c r="AD1386"/>
  <c r="AB1386"/>
  <c r="AA1386"/>
  <c r="W1386"/>
  <c r="Z1386"/>
  <c r="Y1386"/>
  <c r="X1386"/>
  <c r="T1386"/>
  <c r="S1386"/>
  <c r="AE1385"/>
  <c r="AD1385"/>
  <c r="AB1385"/>
  <c r="AA1385"/>
  <c r="W1385"/>
  <c r="Z1385"/>
  <c r="Y1385"/>
  <c r="X1385"/>
  <c r="T1385"/>
  <c r="S1385"/>
  <c r="AE1384"/>
  <c r="AD1384"/>
  <c r="AB1384"/>
  <c r="AA1384"/>
  <c r="W1384"/>
  <c r="Z1384"/>
  <c r="Y1384"/>
  <c r="U1384" s="1"/>
  <c r="X1384"/>
  <c r="T1384"/>
  <c r="S1384"/>
  <c r="AE1383"/>
  <c r="AD1383"/>
  <c r="AB1383"/>
  <c r="AA1383"/>
  <c r="W1383"/>
  <c r="Y1383" s="1"/>
  <c r="X1383"/>
  <c r="T1383"/>
  <c r="S1383"/>
  <c r="AE1382"/>
  <c r="AD1382"/>
  <c r="AB1382"/>
  <c r="AA1382"/>
  <c r="W1382"/>
  <c r="Z1382" s="1"/>
  <c r="Y1382"/>
  <c r="X1382"/>
  <c r="T1382"/>
  <c r="S1382"/>
  <c r="AE1381"/>
  <c r="AD1381"/>
  <c r="AB1381"/>
  <c r="AA1381"/>
  <c r="W1381"/>
  <c r="Y1381" s="1"/>
  <c r="X1381"/>
  <c r="T1381"/>
  <c r="S1381"/>
  <c r="AE1380"/>
  <c r="AD1380"/>
  <c r="AB1380"/>
  <c r="AA1380"/>
  <c r="W1380"/>
  <c r="Z1380" s="1"/>
  <c r="Y1380"/>
  <c r="U1380" s="1"/>
  <c r="X1380"/>
  <c r="T1380"/>
  <c r="S1380"/>
  <c r="AE1379"/>
  <c r="AD1379"/>
  <c r="AB1379"/>
  <c r="AA1379"/>
  <c r="W1379"/>
  <c r="Z1379"/>
  <c r="Y1379"/>
  <c r="X1379"/>
  <c r="T1379"/>
  <c r="S1379"/>
  <c r="AE1378"/>
  <c r="AD1378"/>
  <c r="AB1378"/>
  <c r="AA1378"/>
  <c r="W1378"/>
  <c r="Y1378" s="1"/>
  <c r="V1378" s="1"/>
  <c r="Z1378"/>
  <c r="X1378"/>
  <c r="T1378"/>
  <c r="S1378"/>
  <c r="AE1377"/>
  <c r="AD1377"/>
  <c r="AB1377"/>
  <c r="AA1377"/>
  <c r="W1377"/>
  <c r="Z1377"/>
  <c r="Y1377"/>
  <c r="X1377"/>
  <c r="T1377"/>
  <c r="S1377"/>
  <c r="AE1376"/>
  <c r="AD1376"/>
  <c r="AB1376"/>
  <c r="AA1376"/>
  <c r="W1376"/>
  <c r="Y1376" s="1"/>
  <c r="U1376" s="1"/>
  <c r="Z1376"/>
  <c r="X1376"/>
  <c r="T1376"/>
  <c r="S1376"/>
  <c r="AE1375"/>
  <c r="AD1375"/>
  <c r="AB1375"/>
  <c r="AA1375"/>
  <c r="W1375"/>
  <c r="Z1375" s="1"/>
  <c r="U1375" s="1"/>
  <c r="Y1375"/>
  <c r="X1375"/>
  <c r="T1375"/>
  <c r="S1375"/>
  <c r="AE1374"/>
  <c r="AD1374"/>
  <c r="AB1374"/>
  <c r="AA1374"/>
  <c r="W1374"/>
  <c r="Y1374" s="1"/>
  <c r="X1374"/>
  <c r="T1374"/>
  <c r="S1374"/>
  <c r="AE1373"/>
  <c r="AD1373"/>
  <c r="AB1373"/>
  <c r="AA1373"/>
  <c r="W1373"/>
  <c r="Z1373" s="1"/>
  <c r="Y1373"/>
  <c r="X1373"/>
  <c r="T1373"/>
  <c r="S1373"/>
  <c r="AE1372"/>
  <c r="AD1372"/>
  <c r="AB1372"/>
  <c r="AA1372"/>
  <c r="W1372"/>
  <c r="Y1372" s="1"/>
  <c r="X1372"/>
  <c r="T1372"/>
  <c r="S1372"/>
  <c r="AE1371"/>
  <c r="AD1371"/>
  <c r="AB1371"/>
  <c r="AA1371"/>
  <c r="W1371"/>
  <c r="Z1371"/>
  <c r="U1371" s="1"/>
  <c r="Y1371"/>
  <c r="X1371"/>
  <c r="T1371"/>
  <c r="S1371"/>
  <c r="AE1370"/>
  <c r="AD1370"/>
  <c r="AB1370"/>
  <c r="AA1370"/>
  <c r="W1370"/>
  <c r="Z1370"/>
  <c r="Y1370"/>
  <c r="X1370"/>
  <c r="T1370"/>
  <c r="S1370"/>
  <c r="AE1369"/>
  <c r="AD1369"/>
  <c r="AB1369"/>
  <c r="AA1369"/>
  <c r="W1369"/>
  <c r="Z1369"/>
  <c r="Y1369"/>
  <c r="X1369"/>
  <c r="T1369"/>
  <c r="S1369"/>
  <c r="AE1368"/>
  <c r="AD1368"/>
  <c r="AB1368"/>
  <c r="AA1368"/>
  <c r="W1368"/>
  <c r="Z1368"/>
  <c r="Y1368"/>
  <c r="U1368" s="1"/>
  <c r="X1368"/>
  <c r="T1368"/>
  <c r="S1368"/>
  <c r="AE1367"/>
  <c r="AD1367"/>
  <c r="AB1367"/>
  <c r="AA1367"/>
  <c r="W1367"/>
  <c r="Y1367" s="1"/>
  <c r="X1367"/>
  <c r="T1367"/>
  <c r="S1367"/>
  <c r="AE1366"/>
  <c r="AD1366"/>
  <c r="AB1366"/>
  <c r="AA1366"/>
  <c r="W1366"/>
  <c r="Z1366" s="1"/>
  <c r="Y1366"/>
  <c r="X1366"/>
  <c r="T1366"/>
  <c r="S1366"/>
  <c r="AE1365"/>
  <c r="AD1365"/>
  <c r="AB1365"/>
  <c r="AA1365"/>
  <c r="W1365"/>
  <c r="Y1365" s="1"/>
  <c r="X1365"/>
  <c r="T1365"/>
  <c r="S1365"/>
  <c r="AE1364"/>
  <c r="AD1364"/>
  <c r="AB1364"/>
  <c r="AA1364"/>
  <c r="W1364"/>
  <c r="Z1364" s="1"/>
  <c r="Y1364"/>
  <c r="U1364" s="1"/>
  <c r="X1364"/>
  <c r="T1364"/>
  <c r="S1364"/>
  <c r="AE1363"/>
  <c r="AD1363"/>
  <c r="AB1363"/>
  <c r="AA1363"/>
  <c r="W1363"/>
  <c r="Z1363"/>
  <c r="Y1363"/>
  <c r="X1363"/>
  <c r="T1363"/>
  <c r="S1363"/>
  <c r="AE1362"/>
  <c r="AD1362"/>
  <c r="AB1362"/>
  <c r="AA1362"/>
  <c r="W1362"/>
  <c r="Y1362" s="1"/>
  <c r="V1362" s="1"/>
  <c r="Z1362"/>
  <c r="X1362"/>
  <c r="T1362"/>
  <c r="S1362"/>
  <c r="AE1361"/>
  <c r="AD1361"/>
  <c r="AB1361"/>
  <c r="AA1361"/>
  <c r="W1361"/>
  <c r="Z1361"/>
  <c r="Y1361"/>
  <c r="X1361"/>
  <c r="T1361"/>
  <c r="S1361"/>
  <c r="AE1360"/>
  <c r="AD1360"/>
  <c r="AB1360"/>
  <c r="AA1360"/>
  <c r="W1360"/>
  <c r="Y1360" s="1"/>
  <c r="U1360" s="1"/>
  <c r="Z1360"/>
  <c r="X1360"/>
  <c r="T1360"/>
  <c r="S1360"/>
  <c r="AE1359"/>
  <c r="AD1359"/>
  <c r="AB1359"/>
  <c r="AA1359"/>
  <c r="W1359"/>
  <c r="Z1359" s="1"/>
  <c r="U1359" s="1"/>
  <c r="Y1359"/>
  <c r="X1359"/>
  <c r="T1359"/>
  <c r="S1359"/>
  <c r="AE1358"/>
  <c r="AD1358"/>
  <c r="AB1358"/>
  <c r="AA1358"/>
  <c r="W1358"/>
  <c r="Y1358" s="1"/>
  <c r="X1358"/>
  <c r="T1358"/>
  <c r="S1358"/>
  <c r="AE1357"/>
  <c r="AD1357"/>
  <c r="AB1357"/>
  <c r="AA1357"/>
  <c r="W1357"/>
  <c r="Z1357" s="1"/>
  <c r="Y1357"/>
  <c r="X1357"/>
  <c r="T1357"/>
  <c r="S1357"/>
  <c r="AE1356"/>
  <c r="AD1356"/>
  <c r="AB1356"/>
  <c r="AA1356"/>
  <c r="W1356"/>
  <c r="Y1356" s="1"/>
  <c r="X1356"/>
  <c r="T1356"/>
  <c r="S1356"/>
  <c r="AE1355"/>
  <c r="AD1355"/>
  <c r="AB1355"/>
  <c r="AA1355"/>
  <c r="W1355"/>
  <c r="Z1355"/>
  <c r="U1355" s="1"/>
  <c r="Y1355"/>
  <c r="X1355"/>
  <c r="T1355"/>
  <c r="S1355"/>
  <c r="AE1354"/>
  <c r="AD1354"/>
  <c r="AB1354"/>
  <c r="AA1354"/>
  <c r="W1354"/>
  <c r="Z1354"/>
  <c r="Y1354"/>
  <c r="X1354"/>
  <c r="T1354"/>
  <c r="S1354"/>
  <c r="AE1353"/>
  <c r="AD1353"/>
  <c r="AB1353"/>
  <c r="AA1353"/>
  <c r="W1353"/>
  <c r="Z1353"/>
  <c r="Y1353"/>
  <c r="X1353"/>
  <c r="T1353"/>
  <c r="S1353"/>
  <c r="AE1352"/>
  <c r="AD1352"/>
  <c r="AB1352"/>
  <c r="AA1352"/>
  <c r="W1352"/>
  <c r="Z1352"/>
  <c r="Y1352"/>
  <c r="U1352" s="1"/>
  <c r="X1352"/>
  <c r="T1352"/>
  <c r="S1352"/>
  <c r="AE1351"/>
  <c r="AD1351"/>
  <c r="AB1351"/>
  <c r="AA1351"/>
  <c r="W1351"/>
  <c r="Y1351" s="1"/>
  <c r="X1351"/>
  <c r="T1351"/>
  <c r="S1351"/>
  <c r="AE1350"/>
  <c r="AD1350"/>
  <c r="AB1350"/>
  <c r="AA1350"/>
  <c r="W1350"/>
  <c r="Z1350" s="1"/>
  <c r="Y1350"/>
  <c r="X1350"/>
  <c r="T1350"/>
  <c r="S1350"/>
  <c r="AE1349"/>
  <c r="AD1349"/>
  <c r="AB1349"/>
  <c r="AA1349"/>
  <c r="W1349"/>
  <c r="Y1349" s="1"/>
  <c r="X1349"/>
  <c r="T1349"/>
  <c r="S1349"/>
  <c r="AE1348"/>
  <c r="AD1348"/>
  <c r="AB1348"/>
  <c r="AA1348"/>
  <c r="W1348"/>
  <c r="Z1348" s="1"/>
  <c r="Y1348"/>
  <c r="U1348" s="1"/>
  <c r="X1348"/>
  <c r="T1348"/>
  <c r="S1348"/>
  <c r="AE1347"/>
  <c r="AD1347"/>
  <c r="AB1347"/>
  <c r="AA1347"/>
  <c r="W1347"/>
  <c r="Z1347"/>
  <c r="Y1347"/>
  <c r="X1347"/>
  <c r="T1347"/>
  <c r="S1347"/>
  <c r="AE1346"/>
  <c r="AD1346"/>
  <c r="AB1346"/>
  <c r="AA1346"/>
  <c r="W1346"/>
  <c r="Y1346" s="1"/>
  <c r="V1346" s="1"/>
  <c r="Z1346"/>
  <c r="X1346"/>
  <c r="T1346"/>
  <c r="S1346"/>
  <c r="AE1345"/>
  <c r="AD1345"/>
  <c r="AB1345"/>
  <c r="AA1345"/>
  <c r="W1345"/>
  <c r="Z1345"/>
  <c r="Y1345"/>
  <c r="X1345"/>
  <c r="T1345"/>
  <c r="S1345"/>
  <c r="AE1344"/>
  <c r="AD1344"/>
  <c r="AB1344"/>
  <c r="AA1344"/>
  <c r="W1344"/>
  <c r="Y1344" s="1"/>
  <c r="U1344" s="1"/>
  <c r="Z1344"/>
  <c r="X1344"/>
  <c r="T1344"/>
  <c r="S1344"/>
  <c r="AE1343"/>
  <c r="AD1343"/>
  <c r="AB1343"/>
  <c r="AA1343"/>
  <c r="W1343"/>
  <c r="Z1343" s="1"/>
  <c r="U1343" s="1"/>
  <c r="Y1343"/>
  <c r="X1343"/>
  <c r="T1343"/>
  <c r="S1343"/>
  <c r="AE1342"/>
  <c r="AD1342"/>
  <c r="AB1342"/>
  <c r="AA1342"/>
  <c r="W1342"/>
  <c r="Y1342" s="1"/>
  <c r="X1342"/>
  <c r="T1342"/>
  <c r="S1342"/>
  <c r="AE1341"/>
  <c r="AD1341"/>
  <c r="AB1341"/>
  <c r="AA1341"/>
  <c r="W1341"/>
  <c r="Z1341" s="1"/>
  <c r="Y1341"/>
  <c r="X1341"/>
  <c r="T1341"/>
  <c r="S1341"/>
  <c r="AE1340"/>
  <c r="AD1340"/>
  <c r="AB1340"/>
  <c r="AA1340"/>
  <c r="W1340"/>
  <c r="Y1340" s="1"/>
  <c r="X1340"/>
  <c r="T1340"/>
  <c r="S1340"/>
  <c r="AE1339"/>
  <c r="AD1339"/>
  <c r="AB1339"/>
  <c r="AA1339"/>
  <c r="W1339"/>
  <c r="Z1339"/>
  <c r="U1339" s="1"/>
  <c r="Y1339"/>
  <c r="X1339"/>
  <c r="T1339"/>
  <c r="S1339"/>
  <c r="AE1338"/>
  <c r="AD1338"/>
  <c r="AB1338"/>
  <c r="AA1338"/>
  <c r="W1338"/>
  <c r="Z1338"/>
  <c r="Y1338"/>
  <c r="X1338"/>
  <c r="T1338"/>
  <c r="S1338"/>
  <c r="AE1337"/>
  <c r="AD1337"/>
  <c r="AB1337"/>
  <c r="AA1337"/>
  <c r="W1337"/>
  <c r="Z1337"/>
  <c r="Y1337"/>
  <c r="X1337"/>
  <c r="T1337"/>
  <c r="S1337"/>
  <c r="AE1336"/>
  <c r="AD1336"/>
  <c r="AB1336"/>
  <c r="AA1336"/>
  <c r="W1336"/>
  <c r="Z1336"/>
  <c r="Y1336"/>
  <c r="U1336" s="1"/>
  <c r="X1336"/>
  <c r="T1336"/>
  <c r="S1336"/>
  <c r="AE1335"/>
  <c r="AD1335"/>
  <c r="AB1335"/>
  <c r="AA1335"/>
  <c r="W1335"/>
  <c r="Y1335" s="1"/>
  <c r="X1335"/>
  <c r="T1335"/>
  <c r="S1335"/>
  <c r="AE1334"/>
  <c r="AD1334"/>
  <c r="AB1334"/>
  <c r="AA1334"/>
  <c r="W1334"/>
  <c r="Z1334" s="1"/>
  <c r="Y1334"/>
  <c r="X1334"/>
  <c r="T1334"/>
  <c r="S1334"/>
  <c r="AE1333"/>
  <c r="AD1333"/>
  <c r="AB1333"/>
  <c r="AA1333"/>
  <c r="W1333"/>
  <c r="Y1333" s="1"/>
  <c r="X1333"/>
  <c r="T1333"/>
  <c r="S1333"/>
  <c r="AE1332"/>
  <c r="AD1332"/>
  <c r="AB1332"/>
  <c r="AA1332"/>
  <c r="W1332"/>
  <c r="Z1332" s="1"/>
  <c r="Y1332"/>
  <c r="U1332" s="1"/>
  <c r="X1332"/>
  <c r="T1332"/>
  <c r="S1332"/>
  <c r="AE1331"/>
  <c r="AD1331"/>
  <c r="AB1331"/>
  <c r="AA1331"/>
  <c r="W1331"/>
  <c r="Z1331"/>
  <c r="Y1331"/>
  <c r="X1331"/>
  <c r="T1331"/>
  <c r="S1331"/>
  <c r="AE1330"/>
  <c r="AD1330"/>
  <c r="AB1330"/>
  <c r="AA1330"/>
  <c r="W1330"/>
  <c r="Y1330" s="1"/>
  <c r="V1330" s="1"/>
  <c r="Z1330"/>
  <c r="X1330"/>
  <c r="T1330"/>
  <c r="S1330"/>
  <c r="AE1329"/>
  <c r="AD1329"/>
  <c r="AB1329"/>
  <c r="AA1329"/>
  <c r="W1329"/>
  <c r="Z1329"/>
  <c r="Y1329"/>
  <c r="X1329"/>
  <c r="T1329"/>
  <c r="S1329"/>
  <c r="AE1328"/>
  <c r="AD1328"/>
  <c r="AB1328"/>
  <c r="AA1328"/>
  <c r="W1328"/>
  <c r="Y1328" s="1"/>
  <c r="U1328" s="1"/>
  <c r="Z1328"/>
  <c r="X1328"/>
  <c r="T1328"/>
  <c r="S1328"/>
  <c r="AE1327"/>
  <c r="AD1327"/>
  <c r="AB1327"/>
  <c r="AA1327"/>
  <c r="W1327"/>
  <c r="Z1327" s="1"/>
  <c r="U1327" s="1"/>
  <c r="Y1327"/>
  <c r="X1327"/>
  <c r="T1327"/>
  <c r="S1327"/>
  <c r="AE1326"/>
  <c r="AD1326"/>
  <c r="AB1326"/>
  <c r="AA1326"/>
  <c r="W1326"/>
  <c r="Y1326" s="1"/>
  <c r="X1326"/>
  <c r="T1326"/>
  <c r="S1326"/>
  <c r="AE1325"/>
  <c r="AD1325"/>
  <c r="AB1325"/>
  <c r="AA1325"/>
  <c r="W1325"/>
  <c r="Z1325" s="1"/>
  <c r="Y1325"/>
  <c r="X1325"/>
  <c r="T1325"/>
  <c r="S1325"/>
  <c r="AE1324"/>
  <c r="AD1324"/>
  <c r="AB1324"/>
  <c r="AA1324"/>
  <c r="W1324"/>
  <c r="Y1324" s="1"/>
  <c r="X1324"/>
  <c r="T1324"/>
  <c r="S1324"/>
  <c r="AE1323"/>
  <c r="AD1323"/>
  <c r="AB1323"/>
  <c r="AA1323"/>
  <c r="W1323"/>
  <c r="Z1323"/>
  <c r="U1323" s="1"/>
  <c r="Y1323"/>
  <c r="X1323"/>
  <c r="T1323"/>
  <c r="S1323"/>
  <c r="AE1322"/>
  <c r="AD1322"/>
  <c r="AB1322"/>
  <c r="AA1322"/>
  <c r="W1322"/>
  <c r="Z1322"/>
  <c r="Y1322"/>
  <c r="X1322"/>
  <c r="T1322"/>
  <c r="S1322"/>
  <c r="AE1321"/>
  <c r="AD1321"/>
  <c r="AB1321"/>
  <c r="AA1321"/>
  <c r="W1321"/>
  <c r="Z1321"/>
  <c r="Y1321"/>
  <c r="X1321"/>
  <c r="T1321"/>
  <c r="S1321"/>
  <c r="AE1320"/>
  <c r="AD1320"/>
  <c r="AB1320"/>
  <c r="AA1320"/>
  <c r="W1320"/>
  <c r="Z1320"/>
  <c r="Y1320"/>
  <c r="U1320" s="1"/>
  <c r="X1320"/>
  <c r="T1320"/>
  <c r="S1320"/>
  <c r="AE1319"/>
  <c r="AD1319"/>
  <c r="AB1319"/>
  <c r="AA1319"/>
  <c r="W1319"/>
  <c r="Y1319" s="1"/>
  <c r="X1319"/>
  <c r="T1319"/>
  <c r="S1319"/>
  <c r="AE1318"/>
  <c r="AD1318"/>
  <c r="AB1318"/>
  <c r="AA1318"/>
  <c r="W1318"/>
  <c r="Z1318" s="1"/>
  <c r="Y1318"/>
  <c r="X1318"/>
  <c r="T1318"/>
  <c r="S1318"/>
  <c r="AE1317"/>
  <c r="AD1317"/>
  <c r="AB1317"/>
  <c r="AA1317"/>
  <c r="W1317"/>
  <c r="Y1317" s="1"/>
  <c r="X1317"/>
  <c r="T1317"/>
  <c r="S1317"/>
  <c r="AE1316"/>
  <c r="AD1316"/>
  <c r="AB1316"/>
  <c r="AA1316"/>
  <c r="W1316"/>
  <c r="Z1316" s="1"/>
  <c r="Y1316"/>
  <c r="U1316" s="1"/>
  <c r="X1316"/>
  <c r="T1316"/>
  <c r="S1316"/>
  <c r="AE1315"/>
  <c r="AD1315"/>
  <c r="AB1315"/>
  <c r="AA1315"/>
  <c r="W1315"/>
  <c r="Z1315"/>
  <c r="Y1315"/>
  <c r="X1315"/>
  <c r="T1315"/>
  <c r="S1315"/>
  <c r="AE1314"/>
  <c r="AD1314"/>
  <c r="AB1314"/>
  <c r="AA1314"/>
  <c r="W1314"/>
  <c r="Y1314" s="1"/>
  <c r="V1314" s="1"/>
  <c r="Z1314"/>
  <c r="X1314"/>
  <c r="T1314"/>
  <c r="S1314"/>
  <c r="AE1313"/>
  <c r="AD1313"/>
  <c r="AB1313"/>
  <c r="AA1313"/>
  <c r="W1313"/>
  <c r="Z1313"/>
  <c r="Y1313"/>
  <c r="X1313"/>
  <c r="T1313"/>
  <c r="S1313"/>
  <c r="AE1312"/>
  <c r="AD1312"/>
  <c r="AB1312"/>
  <c r="AA1312"/>
  <c r="W1312"/>
  <c r="Y1312" s="1"/>
  <c r="U1312" s="1"/>
  <c r="Z1312"/>
  <c r="X1312"/>
  <c r="T1312"/>
  <c r="S1312"/>
  <c r="AE1311"/>
  <c r="AD1311"/>
  <c r="AB1311"/>
  <c r="AA1311"/>
  <c r="W1311"/>
  <c r="Z1311" s="1"/>
  <c r="U1311" s="1"/>
  <c r="Y1311"/>
  <c r="X1311"/>
  <c r="T1311"/>
  <c r="S1311"/>
  <c r="AE1310"/>
  <c r="AD1310"/>
  <c r="AB1310"/>
  <c r="AA1310"/>
  <c r="W1310"/>
  <c r="Y1310" s="1"/>
  <c r="X1310"/>
  <c r="T1310"/>
  <c r="S1310"/>
  <c r="AE1309"/>
  <c r="AD1309"/>
  <c r="AB1309"/>
  <c r="AA1309"/>
  <c r="W1309"/>
  <c r="Z1309" s="1"/>
  <c r="Y1309"/>
  <c r="X1309"/>
  <c r="T1309"/>
  <c r="S1309"/>
  <c r="AE1308"/>
  <c r="AD1308"/>
  <c r="AB1308"/>
  <c r="AA1308"/>
  <c r="W1308"/>
  <c r="Y1308" s="1"/>
  <c r="X1308"/>
  <c r="T1308"/>
  <c r="S1308"/>
  <c r="AE1307"/>
  <c r="AD1307"/>
  <c r="AB1307"/>
  <c r="AA1307"/>
  <c r="W1307"/>
  <c r="Z1307"/>
  <c r="U1307" s="1"/>
  <c r="Y1307"/>
  <c r="X1307"/>
  <c r="T1307"/>
  <c r="S1307"/>
  <c r="AE1306"/>
  <c r="AD1306"/>
  <c r="AB1306"/>
  <c r="AA1306"/>
  <c r="W1306"/>
  <c r="Z1306"/>
  <c r="Y1306"/>
  <c r="X1306"/>
  <c r="T1306"/>
  <c r="S1306"/>
  <c r="AE1305"/>
  <c r="AD1305"/>
  <c r="AB1305"/>
  <c r="AA1305"/>
  <c r="W1305"/>
  <c r="Z1305"/>
  <c r="Y1305"/>
  <c r="X1305"/>
  <c r="T1305"/>
  <c r="S1305"/>
  <c r="AE1304"/>
  <c r="AD1304"/>
  <c r="AB1304"/>
  <c r="AA1304"/>
  <c r="W1304"/>
  <c r="Z1304"/>
  <c r="Y1304"/>
  <c r="U1304" s="1"/>
  <c r="X1304"/>
  <c r="T1304"/>
  <c r="S1304"/>
  <c r="AE1303"/>
  <c r="AD1303"/>
  <c r="AB1303"/>
  <c r="AA1303"/>
  <c r="W1303"/>
  <c r="Y1303" s="1"/>
  <c r="X1303"/>
  <c r="T1303"/>
  <c r="S1303"/>
  <c r="AE1302"/>
  <c r="AD1302"/>
  <c r="AB1302"/>
  <c r="AA1302"/>
  <c r="W1302"/>
  <c r="Z1302" s="1"/>
  <c r="Y1302"/>
  <c r="X1302"/>
  <c r="T1302"/>
  <c r="S1302"/>
  <c r="AE1301"/>
  <c r="AD1301"/>
  <c r="AB1301"/>
  <c r="AA1301"/>
  <c r="W1301"/>
  <c r="Y1301" s="1"/>
  <c r="X1301"/>
  <c r="T1301"/>
  <c r="S1301"/>
  <c r="AE1300"/>
  <c r="AD1300"/>
  <c r="AB1300"/>
  <c r="AA1300"/>
  <c r="W1300"/>
  <c r="Z1300" s="1"/>
  <c r="Y1300"/>
  <c r="U1300" s="1"/>
  <c r="X1300"/>
  <c r="T1300"/>
  <c r="S1300"/>
  <c r="AE1299"/>
  <c r="AD1299"/>
  <c r="AB1299"/>
  <c r="AA1299"/>
  <c r="W1299"/>
  <c r="Z1299"/>
  <c r="Y1299"/>
  <c r="X1299"/>
  <c r="T1299"/>
  <c r="S1299"/>
  <c r="AE1298"/>
  <c r="AD1298"/>
  <c r="AB1298"/>
  <c r="AA1298"/>
  <c r="W1298"/>
  <c r="Z1298"/>
  <c r="Y1298"/>
  <c r="X1298"/>
  <c r="T1298"/>
  <c r="S1298"/>
  <c r="AE1297"/>
  <c r="AD1297"/>
  <c r="AB1297"/>
  <c r="AA1297"/>
  <c r="W1297"/>
  <c r="Z1297"/>
  <c r="Y1297"/>
  <c r="X1297"/>
  <c r="T1297"/>
  <c r="S1297"/>
  <c r="AE1296"/>
  <c r="AD1296"/>
  <c r="AB1296"/>
  <c r="AA1296"/>
  <c r="W1296"/>
  <c r="Z1296"/>
  <c r="Y1296"/>
  <c r="U1296" s="1"/>
  <c r="X1296"/>
  <c r="T1296"/>
  <c r="S1296"/>
  <c r="AE1295"/>
  <c r="AD1295"/>
  <c r="AB1295"/>
  <c r="AA1295"/>
  <c r="W1295"/>
  <c r="Z1295" s="1"/>
  <c r="U1295" s="1"/>
  <c r="Y1295"/>
  <c r="X1295"/>
  <c r="T1295"/>
  <c r="S1295"/>
  <c r="AE1294"/>
  <c r="AD1294"/>
  <c r="AB1294"/>
  <c r="AA1294"/>
  <c r="W1294"/>
  <c r="Y1294" s="1"/>
  <c r="X1294"/>
  <c r="T1294"/>
  <c r="S1294"/>
  <c r="AE1293"/>
  <c r="AD1293"/>
  <c r="AB1293"/>
  <c r="AA1293"/>
  <c r="W1293"/>
  <c r="Z1293" s="1"/>
  <c r="Y1293"/>
  <c r="X1293"/>
  <c r="T1293"/>
  <c r="S1293"/>
  <c r="AE1292"/>
  <c r="AD1292"/>
  <c r="AB1292"/>
  <c r="AA1292"/>
  <c r="W1292"/>
  <c r="Y1292" s="1"/>
  <c r="X1292"/>
  <c r="T1292"/>
  <c r="S1292"/>
  <c r="AE1291"/>
  <c r="AD1291"/>
  <c r="AB1291"/>
  <c r="AA1291"/>
  <c r="W1291"/>
  <c r="Z1291"/>
  <c r="U1291" s="1"/>
  <c r="Y1291"/>
  <c r="X1291"/>
  <c r="T1291"/>
  <c r="S1291"/>
  <c r="AE1290"/>
  <c r="AD1290"/>
  <c r="AB1290"/>
  <c r="AA1290"/>
  <c r="W1290"/>
  <c r="Z1290"/>
  <c r="Y1290"/>
  <c r="X1290"/>
  <c r="T1290"/>
  <c r="S1290"/>
  <c r="AE1289"/>
  <c r="AD1289"/>
  <c r="AB1289"/>
  <c r="AA1289"/>
  <c r="W1289"/>
  <c r="Z1289"/>
  <c r="Y1289"/>
  <c r="X1289"/>
  <c r="T1289"/>
  <c r="S1289"/>
  <c r="AE1288"/>
  <c r="AD1288"/>
  <c r="AB1288"/>
  <c r="AA1288"/>
  <c r="W1288"/>
  <c r="Z1288"/>
  <c r="Y1288"/>
  <c r="U1288" s="1"/>
  <c r="X1288"/>
  <c r="T1288"/>
  <c r="S1288"/>
  <c r="AE1287"/>
  <c r="AD1287"/>
  <c r="AB1287"/>
  <c r="AA1287"/>
  <c r="W1287"/>
  <c r="Y1287" s="1"/>
  <c r="X1287"/>
  <c r="T1287"/>
  <c r="S1287"/>
  <c r="AE1286"/>
  <c r="AD1286"/>
  <c r="AB1286"/>
  <c r="AA1286"/>
  <c r="W1286"/>
  <c r="Z1286" s="1"/>
  <c r="Y1286"/>
  <c r="X1286"/>
  <c r="T1286"/>
  <c r="S1286"/>
  <c r="AE1285"/>
  <c r="AD1285"/>
  <c r="AB1285"/>
  <c r="AA1285"/>
  <c r="W1285"/>
  <c r="Y1285" s="1"/>
  <c r="X1285"/>
  <c r="T1285"/>
  <c r="S1285"/>
  <c r="AE1284"/>
  <c r="AD1284"/>
  <c r="AB1284"/>
  <c r="AA1284"/>
  <c r="W1284"/>
  <c r="Z1284" s="1"/>
  <c r="Y1284"/>
  <c r="U1284" s="1"/>
  <c r="X1284"/>
  <c r="T1284"/>
  <c r="S1284"/>
  <c r="AE1283"/>
  <c r="AD1283"/>
  <c r="AB1283"/>
  <c r="AA1283"/>
  <c r="W1283"/>
  <c r="Z1283"/>
  <c r="Y1283"/>
  <c r="X1283"/>
  <c r="T1283"/>
  <c r="S1283"/>
  <c r="AE1282"/>
  <c r="AD1282"/>
  <c r="AB1282"/>
  <c r="AA1282"/>
  <c r="W1282"/>
  <c r="Y1282" s="1"/>
  <c r="V1282" s="1"/>
  <c r="Z1282"/>
  <c r="X1282"/>
  <c r="T1282"/>
  <c r="S1282"/>
  <c r="AE1281"/>
  <c r="AD1281"/>
  <c r="AB1281"/>
  <c r="AA1281"/>
  <c r="W1281"/>
  <c r="Z1281"/>
  <c r="Y1281"/>
  <c r="X1281"/>
  <c r="T1281"/>
  <c r="S1281"/>
  <c r="AE1280"/>
  <c r="AD1280"/>
  <c r="AB1280"/>
  <c r="AA1280"/>
  <c r="W1280"/>
  <c r="Y1280" s="1"/>
  <c r="U1280" s="1"/>
  <c r="Z1280"/>
  <c r="X1280"/>
  <c r="T1280"/>
  <c r="S1280"/>
  <c r="AE1279"/>
  <c r="AD1279"/>
  <c r="AB1279"/>
  <c r="AA1279"/>
  <c r="W1279"/>
  <c r="Z1279" s="1"/>
  <c r="U1279" s="1"/>
  <c r="Y1279"/>
  <c r="X1279"/>
  <c r="T1279"/>
  <c r="S1279"/>
  <c r="AE1278"/>
  <c r="AD1278"/>
  <c r="AB1278"/>
  <c r="AA1278"/>
  <c r="W1278"/>
  <c r="Y1278" s="1"/>
  <c r="X1278"/>
  <c r="T1278"/>
  <c r="S1278"/>
  <c r="AE1277"/>
  <c r="AD1277"/>
  <c r="AB1277"/>
  <c r="AA1277"/>
  <c r="W1277"/>
  <c r="Z1277" s="1"/>
  <c r="Y1277"/>
  <c r="X1277"/>
  <c r="T1277"/>
  <c r="S1277"/>
  <c r="AE1276"/>
  <c r="AD1276"/>
  <c r="AB1276"/>
  <c r="AA1276"/>
  <c r="W1276"/>
  <c r="Y1276" s="1"/>
  <c r="X1276"/>
  <c r="T1276"/>
  <c r="S1276"/>
  <c r="AE1275"/>
  <c r="AD1275"/>
  <c r="AB1275"/>
  <c r="AA1275"/>
  <c r="W1275"/>
  <c r="Z1275"/>
  <c r="U1275" s="1"/>
  <c r="Y1275"/>
  <c r="X1275"/>
  <c r="T1275"/>
  <c r="S1275"/>
  <c r="AE1274"/>
  <c r="AD1274"/>
  <c r="AB1274"/>
  <c r="AA1274"/>
  <c r="W1274"/>
  <c r="Z1274"/>
  <c r="Y1274"/>
  <c r="X1274"/>
  <c r="T1274"/>
  <c r="S1274"/>
  <c r="AE1273"/>
  <c r="AD1273"/>
  <c r="AB1273"/>
  <c r="AA1273"/>
  <c r="W1273"/>
  <c r="Z1273"/>
  <c r="Y1273"/>
  <c r="X1273"/>
  <c r="T1273"/>
  <c r="S1273"/>
  <c r="AE1272"/>
  <c r="AD1272"/>
  <c r="AB1272"/>
  <c r="AA1272"/>
  <c r="W1272"/>
  <c r="Z1272"/>
  <c r="Y1272"/>
  <c r="U1272" s="1"/>
  <c r="X1272"/>
  <c r="T1272"/>
  <c r="S1272"/>
  <c r="AE1271"/>
  <c r="AD1271"/>
  <c r="AB1271"/>
  <c r="AA1271"/>
  <c r="W1271"/>
  <c r="Y1271" s="1"/>
  <c r="X1271"/>
  <c r="T1271"/>
  <c r="S1271"/>
  <c r="AE1270"/>
  <c r="AD1270"/>
  <c r="AB1270"/>
  <c r="AA1270"/>
  <c r="W1270"/>
  <c r="Z1270" s="1"/>
  <c r="Y1270"/>
  <c r="X1270"/>
  <c r="T1270"/>
  <c r="S1270"/>
  <c r="AE1269"/>
  <c r="AD1269"/>
  <c r="AB1269"/>
  <c r="AA1269"/>
  <c r="W1269"/>
  <c r="Y1269" s="1"/>
  <c r="X1269"/>
  <c r="T1269"/>
  <c r="S1269"/>
  <c r="AE1268"/>
  <c r="AD1268"/>
  <c r="AB1268"/>
  <c r="AA1268"/>
  <c r="W1268"/>
  <c r="Z1268" s="1"/>
  <c r="Y1268"/>
  <c r="U1268" s="1"/>
  <c r="X1268"/>
  <c r="T1268"/>
  <c r="S1268"/>
  <c r="AE1267"/>
  <c r="AD1267"/>
  <c r="AB1267"/>
  <c r="AA1267"/>
  <c r="W1267"/>
  <c r="Z1267"/>
  <c r="Y1267"/>
  <c r="X1267"/>
  <c r="T1267"/>
  <c r="S1267"/>
  <c r="AE1266"/>
  <c r="AD1266"/>
  <c r="AB1266"/>
  <c r="AA1266"/>
  <c r="W1266"/>
  <c r="Y1266" s="1"/>
  <c r="V1266" s="1"/>
  <c r="Z1266"/>
  <c r="X1266"/>
  <c r="T1266"/>
  <c r="S1266"/>
  <c r="AE1265"/>
  <c r="AD1265"/>
  <c r="AB1265"/>
  <c r="AA1265"/>
  <c r="W1265"/>
  <c r="Z1265"/>
  <c r="Y1265"/>
  <c r="X1265"/>
  <c r="T1265"/>
  <c r="S1265"/>
  <c r="AE1264"/>
  <c r="AD1264"/>
  <c r="AB1264"/>
  <c r="AA1264"/>
  <c r="W1264"/>
  <c r="Y1264" s="1"/>
  <c r="U1264" s="1"/>
  <c r="Z1264"/>
  <c r="X1264"/>
  <c r="T1264"/>
  <c r="S1264"/>
  <c r="AE1263"/>
  <c r="AD1263"/>
  <c r="AB1263"/>
  <c r="AA1263"/>
  <c r="W1263"/>
  <c r="Z1263" s="1"/>
  <c r="U1263" s="1"/>
  <c r="Y1263"/>
  <c r="X1263"/>
  <c r="T1263"/>
  <c r="S1263"/>
  <c r="AE1262"/>
  <c r="AD1262"/>
  <c r="AB1262"/>
  <c r="AA1262"/>
  <c r="W1262"/>
  <c r="Y1262" s="1"/>
  <c r="X1262"/>
  <c r="T1262"/>
  <c r="S1262"/>
  <c r="AE1261"/>
  <c r="AD1261"/>
  <c r="AB1261"/>
  <c r="AA1261"/>
  <c r="W1261"/>
  <c r="Z1261" s="1"/>
  <c r="Y1261"/>
  <c r="X1261"/>
  <c r="T1261"/>
  <c r="S1261"/>
  <c r="AE1260"/>
  <c r="AD1260"/>
  <c r="AB1260"/>
  <c r="AA1260"/>
  <c r="W1260"/>
  <c r="Y1260" s="1"/>
  <c r="X1260"/>
  <c r="T1260"/>
  <c r="S1260"/>
  <c r="AE1259"/>
  <c r="AD1259"/>
  <c r="AB1259"/>
  <c r="AA1259"/>
  <c r="W1259"/>
  <c r="Z1259"/>
  <c r="U1259" s="1"/>
  <c r="Y1259"/>
  <c r="X1259"/>
  <c r="T1259"/>
  <c r="S1259"/>
  <c r="AE1258"/>
  <c r="AD1258"/>
  <c r="AB1258"/>
  <c r="AA1258"/>
  <c r="W1258"/>
  <c r="Y1258" s="1"/>
  <c r="V1258" s="1"/>
  <c r="Z1258"/>
  <c r="X1258"/>
  <c r="T1258"/>
  <c r="S1258"/>
  <c r="AE1257"/>
  <c r="AD1257"/>
  <c r="AB1257"/>
  <c r="AA1257"/>
  <c r="W1257"/>
  <c r="Z1257"/>
  <c r="Y1257"/>
  <c r="X1257"/>
  <c r="T1257"/>
  <c r="S1257"/>
  <c r="AE1256"/>
  <c r="AD1256"/>
  <c r="AB1256"/>
  <c r="AA1256"/>
  <c r="W1256"/>
  <c r="Y1256" s="1"/>
  <c r="U1256" s="1"/>
  <c r="Z1256"/>
  <c r="X1256"/>
  <c r="T1256"/>
  <c r="S1256"/>
  <c r="AE1255"/>
  <c r="AD1255"/>
  <c r="AB1255"/>
  <c r="AA1255"/>
  <c r="W1255"/>
  <c r="Y1255" s="1"/>
  <c r="X1255"/>
  <c r="T1255"/>
  <c r="S1255"/>
  <c r="AE1254"/>
  <c r="AD1254"/>
  <c r="AB1254"/>
  <c r="AA1254"/>
  <c r="W1254"/>
  <c r="Z1254" s="1"/>
  <c r="Y1254"/>
  <c r="X1254"/>
  <c r="T1254"/>
  <c r="S1254"/>
  <c r="AE1253"/>
  <c r="AD1253"/>
  <c r="AB1253"/>
  <c r="AA1253"/>
  <c r="W1253"/>
  <c r="Y1253" s="1"/>
  <c r="X1253"/>
  <c r="T1253"/>
  <c r="S1253"/>
  <c r="AE1252"/>
  <c r="AD1252"/>
  <c r="AB1252"/>
  <c r="AA1252"/>
  <c r="W1252"/>
  <c r="Z1252" s="1"/>
  <c r="Y1252"/>
  <c r="U1252" s="1"/>
  <c r="X1252"/>
  <c r="T1252"/>
  <c r="S1252"/>
  <c r="AE1251"/>
  <c r="AD1251"/>
  <c r="AB1251"/>
  <c r="AA1251"/>
  <c r="W1251"/>
  <c r="Z1251"/>
  <c r="Y1251"/>
  <c r="X1251"/>
  <c r="T1251"/>
  <c r="S1251"/>
  <c r="AE1250"/>
  <c r="AD1250"/>
  <c r="AB1250"/>
  <c r="AA1250"/>
  <c r="W1250"/>
  <c r="Z1250"/>
  <c r="Y1250"/>
  <c r="X1250"/>
  <c r="T1250"/>
  <c r="S1250"/>
  <c r="AE1249"/>
  <c r="AD1249"/>
  <c r="AB1249"/>
  <c r="AA1249"/>
  <c r="W1249"/>
  <c r="Z1249"/>
  <c r="Y1249"/>
  <c r="X1249"/>
  <c r="T1249"/>
  <c r="S1249"/>
  <c r="AE1248"/>
  <c r="AD1248"/>
  <c r="AB1248"/>
  <c r="AA1248"/>
  <c r="W1248"/>
  <c r="Z1248"/>
  <c r="Y1248"/>
  <c r="X1248"/>
  <c r="T1248"/>
  <c r="S1248"/>
  <c r="AE1247"/>
  <c r="AD1247"/>
  <c r="AB1247"/>
  <c r="AA1247"/>
  <c r="W1247"/>
  <c r="Z1247" s="1"/>
  <c r="U1247" s="1"/>
  <c r="Y1247"/>
  <c r="X1247"/>
  <c r="T1247"/>
  <c r="S1247"/>
  <c r="AE1246"/>
  <c r="AD1246"/>
  <c r="AB1246"/>
  <c r="AA1246"/>
  <c r="W1246"/>
  <c r="X1246"/>
  <c r="T1246"/>
  <c r="S1246"/>
  <c r="AE1245"/>
  <c r="AD1245"/>
  <c r="AB1245"/>
  <c r="AA1245"/>
  <c r="W1245"/>
  <c r="Z1245" s="1"/>
  <c r="Y1245"/>
  <c r="V1245" s="1"/>
  <c r="X1245"/>
  <c r="T1245"/>
  <c r="S1245"/>
  <c r="AE1244"/>
  <c r="AD1244"/>
  <c r="AB1244"/>
  <c r="AA1244"/>
  <c r="W1244"/>
  <c r="X1244"/>
  <c r="T1244"/>
  <c r="S1244"/>
  <c r="AE1243"/>
  <c r="AD1243"/>
  <c r="AB1243"/>
  <c r="AA1243"/>
  <c r="W1243"/>
  <c r="Z1243"/>
  <c r="Y1243"/>
  <c r="X1243"/>
  <c r="T1243"/>
  <c r="S1243"/>
  <c r="AE1242"/>
  <c r="AD1242"/>
  <c r="AB1242"/>
  <c r="AA1242"/>
  <c r="W1242"/>
  <c r="Y1242" s="1"/>
  <c r="Z1242"/>
  <c r="X1242"/>
  <c r="T1242"/>
  <c r="S1242"/>
  <c r="AE1241"/>
  <c r="AD1241"/>
  <c r="AB1241"/>
  <c r="AA1241"/>
  <c r="W1241"/>
  <c r="Z1241"/>
  <c r="Y1241"/>
  <c r="X1241"/>
  <c r="T1241"/>
  <c r="S1241"/>
  <c r="AE1240"/>
  <c r="AD1240"/>
  <c r="AB1240"/>
  <c r="AA1240"/>
  <c r="W1240"/>
  <c r="Y1240" s="1"/>
  <c r="Z1240"/>
  <c r="X1240"/>
  <c r="T1240"/>
  <c r="S1240"/>
  <c r="AE1239"/>
  <c r="AD1239"/>
  <c r="AB1239"/>
  <c r="AA1239"/>
  <c r="W1239"/>
  <c r="Z1239" s="1"/>
  <c r="X1239"/>
  <c r="T1239"/>
  <c r="S1239"/>
  <c r="AE1238"/>
  <c r="AD1238"/>
  <c r="AB1238"/>
  <c r="AA1238"/>
  <c r="W1238"/>
  <c r="Z1238" s="1"/>
  <c r="Y1238"/>
  <c r="V1238" s="1"/>
  <c r="X1238"/>
  <c r="T1238"/>
  <c r="S1238"/>
  <c r="AE1237"/>
  <c r="AD1237"/>
  <c r="AB1237"/>
  <c r="AA1237"/>
  <c r="W1237"/>
  <c r="Z1237" s="1"/>
  <c r="X1237"/>
  <c r="T1237"/>
  <c r="S1237"/>
  <c r="AE1236"/>
  <c r="AD1236"/>
  <c r="AB1236"/>
  <c r="AA1236"/>
  <c r="W1236"/>
  <c r="Z1236" s="1"/>
  <c r="X1236"/>
  <c r="T1236"/>
  <c r="S1236"/>
  <c r="AE1235"/>
  <c r="AD1235"/>
  <c r="AB1235"/>
  <c r="AA1235"/>
  <c r="W1235"/>
  <c r="Z1235"/>
  <c r="U1235" s="1"/>
  <c r="Y1235"/>
  <c r="X1235"/>
  <c r="T1235"/>
  <c r="S1235"/>
  <c r="AE1234"/>
  <c r="AD1234"/>
  <c r="AB1234"/>
  <c r="AA1234"/>
  <c r="W1234"/>
  <c r="Z1234"/>
  <c r="Y1234"/>
  <c r="X1234"/>
  <c r="T1234"/>
  <c r="S1234"/>
  <c r="AE1233"/>
  <c r="AD1233"/>
  <c r="AB1233"/>
  <c r="AA1233"/>
  <c r="W1233"/>
  <c r="Z1233"/>
  <c r="Y1233"/>
  <c r="X1233"/>
  <c r="T1233"/>
  <c r="S1233"/>
  <c r="AE1232"/>
  <c r="AD1232"/>
  <c r="AB1232"/>
  <c r="AA1232"/>
  <c r="W1232"/>
  <c r="Z1232"/>
  <c r="Y1232"/>
  <c r="X1232"/>
  <c r="T1232"/>
  <c r="S1232"/>
  <c r="AE1231"/>
  <c r="AD1231"/>
  <c r="AB1231"/>
  <c r="AA1231"/>
  <c r="W1231"/>
  <c r="Z1231" s="1"/>
  <c r="Y1231"/>
  <c r="X1231"/>
  <c r="T1231"/>
  <c r="S1231"/>
  <c r="AE1230"/>
  <c r="AD1230"/>
  <c r="AB1230"/>
  <c r="AA1230"/>
  <c r="W1230"/>
  <c r="Z1230" s="1"/>
  <c r="X1230"/>
  <c r="T1230"/>
  <c r="S1230"/>
  <c r="AE1229"/>
  <c r="AD1229"/>
  <c r="AB1229"/>
  <c r="AA1229"/>
  <c r="W1229"/>
  <c r="Z1229" s="1"/>
  <c r="Y1229"/>
  <c r="V1229" s="1"/>
  <c r="X1229"/>
  <c r="T1229"/>
  <c r="S1229"/>
  <c r="AE1228"/>
  <c r="AD1228"/>
  <c r="AB1228"/>
  <c r="AA1228"/>
  <c r="W1228"/>
  <c r="Z1228" s="1"/>
  <c r="X1228"/>
  <c r="T1228"/>
  <c r="S1228"/>
  <c r="AE1227"/>
  <c r="AD1227"/>
  <c r="AB1227"/>
  <c r="AA1227"/>
  <c r="W1227"/>
  <c r="Z1227"/>
  <c r="Y1227"/>
  <c r="X1227"/>
  <c r="T1227"/>
  <c r="S1227"/>
  <c r="AE1226"/>
  <c r="AD1226"/>
  <c r="AB1226"/>
  <c r="AA1226"/>
  <c r="W1226"/>
  <c r="Y1226" s="1"/>
  <c r="V1226" s="1"/>
  <c r="Z1226"/>
  <c r="X1226"/>
  <c r="T1226"/>
  <c r="S1226"/>
  <c r="AE1225"/>
  <c r="AD1225"/>
  <c r="AB1225"/>
  <c r="AA1225"/>
  <c r="W1225"/>
  <c r="Z1225"/>
  <c r="Y1225"/>
  <c r="X1225"/>
  <c r="T1225"/>
  <c r="S1225"/>
  <c r="AE1224"/>
  <c r="AD1224"/>
  <c r="AB1224"/>
  <c r="AA1224"/>
  <c r="W1224"/>
  <c r="Y1224" s="1"/>
  <c r="Z1224"/>
  <c r="X1224"/>
  <c r="T1224"/>
  <c r="S1224"/>
  <c r="AE1223"/>
  <c r="AD1223"/>
  <c r="AB1223"/>
  <c r="AA1223"/>
  <c r="W1223"/>
  <c r="Z1223" s="1"/>
  <c r="X1223"/>
  <c r="T1223"/>
  <c r="S1223"/>
  <c r="AE1222"/>
  <c r="AD1222"/>
  <c r="AB1222"/>
  <c r="AA1222"/>
  <c r="W1222"/>
  <c r="Z1222" s="1"/>
  <c r="Y1222"/>
  <c r="V1222" s="1"/>
  <c r="X1222"/>
  <c r="T1222"/>
  <c r="S1222"/>
  <c r="AE1221"/>
  <c r="AD1221"/>
  <c r="AB1221"/>
  <c r="AA1221"/>
  <c r="W1221"/>
  <c r="Z1221" s="1"/>
  <c r="X1221"/>
  <c r="T1221"/>
  <c r="S1221"/>
  <c r="AE1220"/>
  <c r="AD1220"/>
  <c r="AB1220"/>
  <c r="AA1220"/>
  <c r="W1220"/>
  <c r="Z1220" s="1"/>
  <c r="Y1220"/>
  <c r="X1220"/>
  <c r="U1220"/>
  <c r="T1220"/>
  <c r="S1220"/>
  <c r="AE1219"/>
  <c r="AD1219"/>
  <c r="AB1219"/>
  <c r="AA1219"/>
  <c r="W1219"/>
  <c r="Z1219"/>
  <c r="U1219" s="1"/>
  <c r="Y1219"/>
  <c r="X1219"/>
  <c r="T1219"/>
  <c r="S1219"/>
  <c r="AE1218"/>
  <c r="AD1218"/>
  <c r="AB1218"/>
  <c r="AA1218"/>
  <c r="W1218"/>
  <c r="Z1218"/>
  <c r="Y1218"/>
  <c r="X1218"/>
  <c r="T1218"/>
  <c r="S1218"/>
  <c r="AE1217"/>
  <c r="AD1217"/>
  <c r="AB1217"/>
  <c r="AA1217"/>
  <c r="W1217"/>
  <c r="Z1217"/>
  <c r="Y1217"/>
  <c r="X1217"/>
  <c r="T1217"/>
  <c r="S1217"/>
  <c r="AE1216"/>
  <c r="AD1216"/>
  <c r="AB1216"/>
  <c r="AA1216"/>
  <c r="W1216"/>
  <c r="Z1216"/>
  <c r="Y1216"/>
  <c r="X1216"/>
  <c r="T1216"/>
  <c r="S1216"/>
  <c r="AE1215"/>
  <c r="AD1215"/>
  <c r="AB1215"/>
  <c r="AA1215"/>
  <c r="W1215"/>
  <c r="Z1215" s="1"/>
  <c r="Y1215"/>
  <c r="X1215"/>
  <c r="T1215"/>
  <c r="S1215"/>
  <c r="AE1214"/>
  <c r="AD1214"/>
  <c r="AB1214"/>
  <c r="AA1214"/>
  <c r="W1214"/>
  <c r="Z1214" s="1"/>
  <c r="X1214"/>
  <c r="T1214"/>
  <c r="S1214"/>
  <c r="AE1213"/>
  <c r="AD1213"/>
  <c r="AB1213"/>
  <c r="AA1213"/>
  <c r="W1213"/>
  <c r="Z1213" s="1"/>
  <c r="Y1213"/>
  <c r="V1213" s="1"/>
  <c r="X1213"/>
  <c r="T1213"/>
  <c r="S1213"/>
  <c r="AE1212"/>
  <c r="AD1212"/>
  <c r="AB1212"/>
  <c r="AA1212"/>
  <c r="W1212"/>
  <c r="Z1212" s="1"/>
  <c r="X1212"/>
  <c r="T1212"/>
  <c r="S1212"/>
  <c r="AE1211"/>
  <c r="AD1211"/>
  <c r="AB1211"/>
  <c r="AA1211"/>
  <c r="W1211"/>
  <c r="Z1211"/>
  <c r="Y1211"/>
  <c r="X1211"/>
  <c r="T1211"/>
  <c r="S1211"/>
  <c r="AE1210"/>
  <c r="AD1210"/>
  <c r="AB1210"/>
  <c r="AA1210"/>
  <c r="W1210"/>
  <c r="Y1210" s="1"/>
  <c r="V1210" s="1"/>
  <c r="Z1210"/>
  <c r="X1210"/>
  <c r="T1210"/>
  <c r="S1210"/>
  <c r="AE1209"/>
  <c r="AD1209"/>
  <c r="AB1209"/>
  <c r="AA1209"/>
  <c r="W1209"/>
  <c r="Z1209"/>
  <c r="Y1209"/>
  <c r="X1209"/>
  <c r="T1209"/>
  <c r="S1209"/>
  <c r="AE1208"/>
  <c r="AD1208"/>
  <c r="AB1208"/>
  <c r="AA1208"/>
  <c r="W1208"/>
  <c r="Y1208" s="1"/>
  <c r="Z1208"/>
  <c r="X1208"/>
  <c r="T1208"/>
  <c r="S1208"/>
  <c r="AE1207"/>
  <c r="AD1207"/>
  <c r="AB1207"/>
  <c r="AA1207"/>
  <c r="W1207"/>
  <c r="Z1207" s="1"/>
  <c r="X1207"/>
  <c r="T1207"/>
  <c r="S1207"/>
  <c r="AE1206"/>
  <c r="AD1206"/>
  <c r="AB1206"/>
  <c r="AA1206"/>
  <c r="W1206"/>
  <c r="Z1206" s="1"/>
  <c r="Y1206"/>
  <c r="V1206" s="1"/>
  <c r="X1206"/>
  <c r="T1206"/>
  <c r="S1206"/>
  <c r="AE1205"/>
  <c r="AD1205"/>
  <c r="AB1205"/>
  <c r="AA1205"/>
  <c r="W1205"/>
  <c r="Z1205" s="1"/>
  <c r="X1205"/>
  <c r="T1205"/>
  <c r="S1205"/>
  <c r="AE1204"/>
  <c r="AD1204"/>
  <c r="AB1204"/>
  <c r="AA1204"/>
  <c r="W1204"/>
  <c r="Z1204" s="1"/>
  <c r="Y1204"/>
  <c r="X1204"/>
  <c r="U1204"/>
  <c r="T1204"/>
  <c r="S1204"/>
  <c r="AE1203"/>
  <c r="AD1203"/>
  <c r="AB1203"/>
  <c r="AA1203"/>
  <c r="W1203"/>
  <c r="Z1203"/>
  <c r="U1203" s="1"/>
  <c r="Y1203"/>
  <c r="X1203"/>
  <c r="T1203"/>
  <c r="S1203"/>
  <c r="AE1202"/>
  <c r="AD1202"/>
  <c r="AB1202"/>
  <c r="AA1202"/>
  <c r="W1202"/>
  <c r="Z1202"/>
  <c r="Y1202"/>
  <c r="X1202"/>
  <c r="T1202"/>
  <c r="S1202"/>
  <c r="AE1201"/>
  <c r="AD1201"/>
  <c r="AB1201"/>
  <c r="AA1201"/>
  <c r="W1201"/>
  <c r="Z1201"/>
  <c r="Y1201"/>
  <c r="X1201"/>
  <c r="T1201"/>
  <c r="S1201"/>
  <c r="AE1200"/>
  <c r="AD1200"/>
  <c r="AB1200"/>
  <c r="AA1200"/>
  <c r="W1200"/>
  <c r="Z1200"/>
  <c r="Y1200"/>
  <c r="X1200"/>
  <c r="T1200"/>
  <c r="S1200"/>
  <c r="AE1199"/>
  <c r="AD1199"/>
  <c r="AB1199"/>
  <c r="AA1199"/>
  <c r="W1199"/>
  <c r="Z1199" s="1"/>
  <c r="Y1199"/>
  <c r="X1199"/>
  <c r="T1199"/>
  <c r="S1199"/>
  <c r="AE1198"/>
  <c r="AD1198"/>
  <c r="AB1198"/>
  <c r="AA1198"/>
  <c r="W1198"/>
  <c r="Z1198" s="1"/>
  <c r="X1198"/>
  <c r="T1198"/>
  <c r="S1198"/>
  <c r="AE1197"/>
  <c r="AD1197"/>
  <c r="AB1197"/>
  <c r="AA1197"/>
  <c r="W1197"/>
  <c r="Z1197" s="1"/>
  <c r="Y1197"/>
  <c r="V1197" s="1"/>
  <c r="X1197"/>
  <c r="T1197"/>
  <c r="S1197"/>
  <c r="AE1196"/>
  <c r="AD1196"/>
  <c r="AB1196"/>
  <c r="AA1196"/>
  <c r="W1196"/>
  <c r="Z1196" s="1"/>
  <c r="X1196"/>
  <c r="T1196"/>
  <c r="S1196"/>
  <c r="AE1195"/>
  <c r="AD1195"/>
  <c r="AB1195"/>
  <c r="AA1195"/>
  <c r="W1195"/>
  <c r="Z1195"/>
  <c r="Y1195"/>
  <c r="X1195"/>
  <c r="T1195"/>
  <c r="S1195"/>
  <c r="AE1194"/>
  <c r="AD1194"/>
  <c r="AB1194"/>
  <c r="AA1194"/>
  <c r="W1194"/>
  <c r="Y1194" s="1"/>
  <c r="V1194" s="1"/>
  <c r="Z1194"/>
  <c r="X1194"/>
  <c r="T1194"/>
  <c r="S1194"/>
  <c r="AE1193"/>
  <c r="AD1193"/>
  <c r="AB1193"/>
  <c r="AA1193"/>
  <c r="W1193"/>
  <c r="Z1193"/>
  <c r="Y1193"/>
  <c r="X1193"/>
  <c r="T1193"/>
  <c r="S1193"/>
  <c r="AE1192"/>
  <c r="AD1192"/>
  <c r="AB1192"/>
  <c r="AA1192"/>
  <c r="W1192"/>
  <c r="Y1192" s="1"/>
  <c r="Z1192"/>
  <c r="X1192"/>
  <c r="T1192"/>
  <c r="S1192"/>
  <c r="AE1191"/>
  <c r="AD1191"/>
  <c r="AB1191"/>
  <c r="AA1191"/>
  <c r="W1191"/>
  <c r="Z1191" s="1"/>
  <c r="X1191"/>
  <c r="T1191"/>
  <c r="S1191"/>
  <c r="AE1190"/>
  <c r="AD1190"/>
  <c r="AB1190"/>
  <c r="AA1190"/>
  <c r="W1190"/>
  <c r="Z1190" s="1"/>
  <c r="Y1190"/>
  <c r="V1190" s="1"/>
  <c r="X1190"/>
  <c r="T1190"/>
  <c r="S1190"/>
  <c r="AE1189"/>
  <c r="AD1189"/>
  <c r="AB1189"/>
  <c r="AA1189"/>
  <c r="W1189"/>
  <c r="Z1189" s="1"/>
  <c r="X1189"/>
  <c r="T1189"/>
  <c r="S1189"/>
  <c r="AE1188"/>
  <c r="AD1188"/>
  <c r="AB1188"/>
  <c r="AA1188"/>
  <c r="W1188"/>
  <c r="Y1188" s="1"/>
  <c r="U1188" s="1"/>
  <c r="Z1188"/>
  <c r="X1188"/>
  <c r="T1188"/>
  <c r="S1188"/>
  <c r="AE1187"/>
  <c r="AD1187"/>
  <c r="AB1187"/>
  <c r="AA1187"/>
  <c r="W1187"/>
  <c r="Y1187" s="1"/>
  <c r="X1187"/>
  <c r="T1187"/>
  <c r="S1187"/>
  <c r="AE1186"/>
  <c r="AD1186"/>
  <c r="AB1186"/>
  <c r="AA1186"/>
  <c r="W1186"/>
  <c r="Z1186" s="1"/>
  <c r="Y1186"/>
  <c r="X1186"/>
  <c r="T1186"/>
  <c r="S1186"/>
  <c r="AE1185"/>
  <c r="AD1185"/>
  <c r="AB1185"/>
  <c r="AA1185"/>
  <c r="W1185"/>
  <c r="Y1185" s="1"/>
  <c r="X1185"/>
  <c r="T1185"/>
  <c r="S1185"/>
  <c r="AE1184"/>
  <c r="AD1184"/>
  <c r="AB1184"/>
  <c r="AA1184"/>
  <c r="W1184"/>
  <c r="Z1184" s="1"/>
  <c r="Y1184"/>
  <c r="X1184"/>
  <c r="T1184"/>
  <c r="S1184"/>
  <c r="AE1183"/>
  <c r="AD1183"/>
  <c r="AB1183"/>
  <c r="AA1183"/>
  <c r="W1183"/>
  <c r="Z1183"/>
  <c r="Y1183"/>
  <c r="X1183"/>
  <c r="T1183"/>
  <c r="S1183"/>
  <c r="AE1182"/>
  <c r="AD1182"/>
  <c r="AB1182"/>
  <c r="AA1182"/>
  <c r="W1182"/>
  <c r="Z1182"/>
  <c r="Y1182"/>
  <c r="X1182"/>
  <c r="T1182"/>
  <c r="S1182"/>
  <c r="AE1181"/>
  <c r="AD1181"/>
  <c r="AB1181"/>
  <c r="AA1181"/>
  <c r="W1181"/>
  <c r="Z1181"/>
  <c r="Y1181"/>
  <c r="X1181"/>
  <c r="T1181"/>
  <c r="S1181"/>
  <c r="AE1180"/>
  <c r="AD1180"/>
  <c r="AB1180"/>
  <c r="AA1180"/>
  <c r="W1180"/>
  <c r="Z1180"/>
  <c r="Y1180"/>
  <c r="U1180" s="1"/>
  <c r="X1180"/>
  <c r="T1180"/>
  <c r="S1180"/>
  <c r="AE1179"/>
  <c r="AD1179"/>
  <c r="AB1179"/>
  <c r="AA1179"/>
  <c r="W1179"/>
  <c r="Z1179" s="1"/>
  <c r="U1179" s="1"/>
  <c r="Y1179"/>
  <c r="X1179"/>
  <c r="T1179"/>
  <c r="S1179"/>
  <c r="AE1178"/>
  <c r="AD1178"/>
  <c r="AB1178"/>
  <c r="AA1178"/>
  <c r="W1178"/>
  <c r="Y1178" s="1"/>
  <c r="X1178"/>
  <c r="T1178"/>
  <c r="S1178"/>
  <c r="AE1177"/>
  <c r="AD1177"/>
  <c r="AB1177"/>
  <c r="AA1177"/>
  <c r="W1177"/>
  <c r="Z1177" s="1"/>
  <c r="Y1177"/>
  <c r="X1177"/>
  <c r="T1177"/>
  <c r="S1177"/>
  <c r="AE1176"/>
  <c r="AD1176"/>
  <c r="AB1176"/>
  <c r="AA1176"/>
  <c r="W1176"/>
  <c r="Y1176" s="1"/>
  <c r="X1176"/>
  <c r="T1176"/>
  <c r="S1176"/>
  <c r="AE1175"/>
  <c r="AD1175"/>
  <c r="AB1175"/>
  <c r="AA1175"/>
  <c r="W1175"/>
  <c r="Z1175"/>
  <c r="U1175" s="1"/>
  <c r="Y1175"/>
  <c r="X1175"/>
  <c r="T1175"/>
  <c r="S1175"/>
  <c r="AE1174"/>
  <c r="AD1174"/>
  <c r="AB1174"/>
  <c r="AA1174"/>
  <c r="W1174"/>
  <c r="Y1174" s="1"/>
  <c r="Z1174"/>
  <c r="X1174"/>
  <c r="T1174"/>
  <c r="S1174"/>
  <c r="AE1173"/>
  <c r="AD1173"/>
  <c r="AB1173"/>
  <c r="AA1173"/>
  <c r="W1173"/>
  <c r="Z1173"/>
  <c r="Y1173"/>
  <c r="X1173"/>
  <c r="T1173"/>
  <c r="S1173"/>
  <c r="AE1172"/>
  <c r="AD1172"/>
  <c r="AB1172"/>
  <c r="AA1172"/>
  <c r="W1172"/>
  <c r="Y1172" s="1"/>
  <c r="U1172" s="1"/>
  <c r="Z1172"/>
  <c r="X1172"/>
  <c r="T1172"/>
  <c r="S1172"/>
  <c r="AE1171"/>
  <c r="AD1171"/>
  <c r="AB1171"/>
  <c r="AA1171"/>
  <c r="W1171"/>
  <c r="Y1171" s="1"/>
  <c r="X1171"/>
  <c r="T1171"/>
  <c r="S1171"/>
  <c r="AE1170"/>
  <c r="AD1170"/>
  <c r="AB1170"/>
  <c r="AA1170"/>
  <c r="W1170"/>
  <c r="Z1170" s="1"/>
  <c r="Y1170"/>
  <c r="X1170"/>
  <c r="T1170"/>
  <c r="S1170"/>
  <c r="AE1169"/>
  <c r="AD1169"/>
  <c r="AB1169"/>
  <c r="AA1169"/>
  <c r="W1169"/>
  <c r="Y1169" s="1"/>
  <c r="X1169"/>
  <c r="T1169"/>
  <c r="S1169"/>
  <c r="AE1168"/>
  <c r="AD1168"/>
  <c r="AB1168"/>
  <c r="AA1168"/>
  <c r="W1168"/>
  <c r="Z1168" s="1"/>
  <c r="Y1168"/>
  <c r="X1168"/>
  <c r="T1168"/>
  <c r="S1168"/>
  <c r="AE1167"/>
  <c r="AD1167"/>
  <c r="AB1167"/>
  <c r="AA1167"/>
  <c r="W1167"/>
  <c r="Z1167"/>
  <c r="Y1167"/>
  <c r="X1167"/>
  <c r="T1167"/>
  <c r="S1167"/>
  <c r="AE1166"/>
  <c r="AD1166"/>
  <c r="AB1166"/>
  <c r="AA1166"/>
  <c r="W1166"/>
  <c r="Z1166"/>
  <c r="Y1166"/>
  <c r="X1166"/>
  <c r="T1166"/>
  <c r="S1166"/>
  <c r="AE1165"/>
  <c r="AD1165"/>
  <c r="AB1165"/>
  <c r="AA1165"/>
  <c r="W1165"/>
  <c r="Z1165"/>
  <c r="Y1165"/>
  <c r="X1165"/>
  <c r="T1165"/>
  <c r="S1165"/>
  <c r="AE1164"/>
  <c r="AD1164"/>
  <c r="AB1164"/>
  <c r="AA1164"/>
  <c r="W1164"/>
  <c r="X1164"/>
  <c r="T1164"/>
  <c r="S1164"/>
  <c r="AE1163"/>
  <c r="AD1163"/>
  <c r="AB1163"/>
  <c r="AA1163"/>
  <c r="W1163"/>
  <c r="X1163"/>
  <c r="T1163"/>
  <c r="S1163"/>
  <c r="AE1162"/>
  <c r="AD1162"/>
  <c r="AB1162"/>
  <c r="AA1162"/>
  <c r="W1162"/>
  <c r="X1162"/>
  <c r="T1162"/>
  <c r="S1162"/>
  <c r="AE1161"/>
  <c r="AD1161"/>
  <c r="AB1161"/>
  <c r="AA1161"/>
  <c r="W1161"/>
  <c r="X1161"/>
  <c r="T1161"/>
  <c r="S1161"/>
  <c r="AE1160"/>
  <c r="AD1160"/>
  <c r="AB1160"/>
  <c r="AA1160"/>
  <c r="W1160"/>
  <c r="X1160"/>
  <c r="T1160"/>
  <c r="S1160"/>
  <c r="AE1159"/>
  <c r="AD1159"/>
  <c r="AB1159"/>
  <c r="AA1159"/>
  <c r="W1159"/>
  <c r="X1159"/>
  <c r="T1159"/>
  <c r="S1159"/>
  <c r="AE1158"/>
  <c r="AD1158"/>
  <c r="AB1158"/>
  <c r="AA1158"/>
  <c r="W1158"/>
  <c r="X1158"/>
  <c r="T1158"/>
  <c r="S1158"/>
  <c r="AE1157"/>
  <c r="AD1157"/>
  <c r="AB1157"/>
  <c r="AA1157"/>
  <c r="W1157"/>
  <c r="X1157"/>
  <c r="T1157"/>
  <c r="S1157"/>
  <c r="AE1156"/>
  <c r="AD1156"/>
  <c r="AB1156"/>
  <c r="AA1156"/>
  <c r="W1156"/>
  <c r="X1156"/>
  <c r="T1156"/>
  <c r="S1156"/>
  <c r="AE1155"/>
  <c r="AD1155"/>
  <c r="AB1155"/>
  <c r="AA1155"/>
  <c r="W1155"/>
  <c r="X1155"/>
  <c r="T1155"/>
  <c r="S1155"/>
  <c r="AE1154"/>
  <c r="AD1154"/>
  <c r="AB1154"/>
  <c r="AA1154"/>
  <c r="W1154"/>
  <c r="X1154"/>
  <c r="T1154"/>
  <c r="S1154"/>
  <c r="AE1153"/>
  <c r="AD1153"/>
  <c r="AB1153"/>
  <c r="AA1153"/>
  <c r="W1153"/>
  <c r="Z1153" s="1"/>
  <c r="Y1153"/>
  <c r="X1153"/>
  <c r="T1153"/>
  <c r="S1153"/>
  <c r="AE1152"/>
  <c r="AD1152"/>
  <c r="AB1152"/>
  <c r="AA1152"/>
  <c r="W1152"/>
  <c r="Z1152" s="1"/>
  <c r="X1152"/>
  <c r="T1152"/>
  <c r="S1152"/>
  <c r="AE1151"/>
  <c r="AD1151"/>
  <c r="AB1151"/>
  <c r="AA1151"/>
  <c r="W1151"/>
  <c r="Z1151" s="1"/>
  <c r="Y1151"/>
  <c r="X1151"/>
  <c r="T1151"/>
  <c r="S1151"/>
  <c r="AE1150"/>
  <c r="AD1150"/>
  <c r="AB1150"/>
  <c r="AA1150"/>
  <c r="W1150"/>
  <c r="Z1150" s="1"/>
  <c r="X1150"/>
  <c r="T1150"/>
  <c r="S1150"/>
  <c r="AE1149"/>
  <c r="AD1149"/>
  <c r="AB1149"/>
  <c r="AA1149"/>
  <c r="W1149"/>
  <c r="Z1149" s="1"/>
  <c r="X1149"/>
  <c r="T1149"/>
  <c r="S1149"/>
  <c r="AE1148"/>
  <c r="AD1148"/>
  <c r="AB1148"/>
  <c r="AA1148"/>
  <c r="W1148"/>
  <c r="Z1148" s="1"/>
  <c r="X1148"/>
  <c r="T1148"/>
  <c r="S1148"/>
  <c r="AE1147"/>
  <c r="AD1147"/>
  <c r="AB1147"/>
  <c r="AA1147"/>
  <c r="W1147"/>
  <c r="Z1147" s="1"/>
  <c r="X1147"/>
  <c r="T1147"/>
  <c r="S1147"/>
  <c r="AE1146"/>
  <c r="AD1146"/>
  <c r="AB1146"/>
  <c r="AA1146"/>
  <c r="W1146"/>
  <c r="Z1146" s="1"/>
  <c r="X1146"/>
  <c r="T1146"/>
  <c r="S1146"/>
  <c r="AE1145"/>
  <c r="AD1145"/>
  <c r="AB1145"/>
  <c r="AA1145"/>
  <c r="W1145"/>
  <c r="Z1145" s="1"/>
  <c r="X1145"/>
  <c r="T1145"/>
  <c r="S1145"/>
  <c r="AE1144"/>
  <c r="AD1144"/>
  <c r="AB1144"/>
  <c r="AA1144"/>
  <c r="W1144"/>
  <c r="Z1144" s="1"/>
  <c r="X1144"/>
  <c r="T1144"/>
  <c r="S1144"/>
  <c r="AE1143"/>
  <c r="AD1143"/>
  <c r="AB1143"/>
  <c r="AA1143"/>
  <c r="W1143"/>
  <c r="Z1143" s="1"/>
  <c r="X1143"/>
  <c r="T1143"/>
  <c r="S1143"/>
  <c r="AE1142"/>
  <c r="AD1142"/>
  <c r="AB1142"/>
  <c r="AA1142"/>
  <c r="W1142"/>
  <c r="Z1142" s="1"/>
  <c r="X1142"/>
  <c r="T1142"/>
  <c r="S1142"/>
  <c r="AE1141"/>
  <c r="AD1141"/>
  <c r="AB1141"/>
  <c r="AA1141"/>
  <c r="W1141"/>
  <c r="Z1141" s="1"/>
  <c r="X1141"/>
  <c r="T1141"/>
  <c r="S1141"/>
  <c r="AE1140"/>
  <c r="AD1140"/>
  <c r="AB1140"/>
  <c r="AA1140"/>
  <c r="W1140"/>
  <c r="Z1140" s="1"/>
  <c r="X1140"/>
  <c r="T1140"/>
  <c r="S1140"/>
  <c r="AE1139"/>
  <c r="AD1139"/>
  <c r="AB1139"/>
  <c r="AA1139"/>
  <c r="W1139"/>
  <c r="Z1139" s="1"/>
  <c r="X1139"/>
  <c r="T1139"/>
  <c r="S1139"/>
  <c r="AE1138"/>
  <c r="AD1138"/>
  <c r="AB1138"/>
  <c r="AA1138"/>
  <c r="W1138"/>
  <c r="Z1138" s="1"/>
  <c r="X1138"/>
  <c r="T1138"/>
  <c r="S1138"/>
  <c r="AE1137"/>
  <c r="AD1137"/>
  <c r="AB1137"/>
  <c r="AA1137"/>
  <c r="W1137"/>
  <c r="Z1137" s="1"/>
  <c r="X1137"/>
  <c r="T1137"/>
  <c r="S1137"/>
  <c r="AE1136"/>
  <c r="AD1136"/>
  <c r="AB1136"/>
  <c r="AA1136"/>
  <c r="W1136"/>
  <c r="Z1136" s="1"/>
  <c r="X1136"/>
  <c r="T1136"/>
  <c r="S1136"/>
  <c r="AE1135"/>
  <c r="AD1135"/>
  <c r="AB1135"/>
  <c r="AA1135"/>
  <c r="W1135"/>
  <c r="Z1135" s="1"/>
  <c r="X1135"/>
  <c r="T1135"/>
  <c r="S1135"/>
  <c r="AE1134"/>
  <c r="AD1134"/>
  <c r="AB1134"/>
  <c r="AA1134"/>
  <c r="W1134"/>
  <c r="Z1134" s="1"/>
  <c r="X1134"/>
  <c r="T1134"/>
  <c r="S1134"/>
  <c r="AE1133"/>
  <c r="AD1133"/>
  <c r="AB1133"/>
  <c r="AA1133"/>
  <c r="W1133"/>
  <c r="Z1133" s="1"/>
  <c r="X1133"/>
  <c r="T1133"/>
  <c r="S1133"/>
  <c r="AE1132"/>
  <c r="AD1132"/>
  <c r="AB1132"/>
  <c r="AA1132"/>
  <c r="W1132"/>
  <c r="Z1132" s="1"/>
  <c r="X1132"/>
  <c r="T1132"/>
  <c r="S1132"/>
  <c r="AE1131"/>
  <c r="AD1131"/>
  <c r="AB1131"/>
  <c r="AA1131"/>
  <c r="W1131"/>
  <c r="Z1131" s="1"/>
  <c r="X1131"/>
  <c r="T1131"/>
  <c r="S1131"/>
  <c r="AE1130"/>
  <c r="AD1130"/>
  <c r="AB1130"/>
  <c r="AA1130"/>
  <c r="W1130"/>
  <c r="Z1130" s="1"/>
  <c r="X1130"/>
  <c r="T1130"/>
  <c r="S1130"/>
  <c r="AE1129"/>
  <c r="AD1129"/>
  <c r="AB1129"/>
  <c r="AA1129"/>
  <c r="W1129"/>
  <c r="Z1129" s="1"/>
  <c r="X1129"/>
  <c r="T1129"/>
  <c r="S1129"/>
  <c r="AE1128"/>
  <c r="AD1128"/>
  <c r="AB1128"/>
  <c r="AA1128"/>
  <c r="W1128"/>
  <c r="Z1128" s="1"/>
  <c r="Y1128"/>
  <c r="X1128"/>
  <c r="V1128"/>
  <c r="T1128"/>
  <c r="S1128"/>
  <c r="AE1127"/>
  <c r="AD1127"/>
  <c r="AB1127"/>
  <c r="AA1127"/>
  <c r="W1127"/>
  <c r="Z1127" s="1"/>
  <c r="X1127"/>
  <c r="T1127"/>
  <c r="S1127"/>
  <c r="AE1126"/>
  <c r="AD1126"/>
  <c r="AB1126"/>
  <c r="AA1126"/>
  <c r="W1126"/>
  <c r="Z1126" s="1"/>
  <c r="Y1126"/>
  <c r="V1126" s="1"/>
  <c r="X1126"/>
  <c r="T1126"/>
  <c r="S1126"/>
  <c r="AE1125"/>
  <c r="AD1125"/>
  <c r="AB1125"/>
  <c r="AA1125"/>
  <c r="W1125"/>
  <c r="Z1125" s="1"/>
  <c r="X1125"/>
  <c r="T1125"/>
  <c r="S1125"/>
  <c r="AE1124"/>
  <c r="AD1124"/>
  <c r="AB1124"/>
  <c r="AA1124"/>
  <c r="W1124"/>
  <c r="Z1124" s="1"/>
  <c r="Y1124"/>
  <c r="X1124"/>
  <c r="V1124"/>
  <c r="T1124"/>
  <c r="S1124"/>
  <c r="AE1123"/>
  <c r="AD1123"/>
  <c r="AB1123"/>
  <c r="AA1123"/>
  <c r="W1123"/>
  <c r="Z1123" s="1"/>
  <c r="X1123"/>
  <c r="T1123"/>
  <c r="S1123"/>
  <c r="AE1122"/>
  <c r="AD1122"/>
  <c r="AB1122"/>
  <c r="AA1122"/>
  <c r="W1122"/>
  <c r="Z1122" s="1"/>
  <c r="Y1122"/>
  <c r="V1122" s="1"/>
  <c r="X1122"/>
  <c r="T1122"/>
  <c r="S1122"/>
  <c r="AE1121"/>
  <c r="AD1121"/>
  <c r="AB1121"/>
  <c r="AA1121"/>
  <c r="W1121"/>
  <c r="Z1121" s="1"/>
  <c r="X1121"/>
  <c r="T1121"/>
  <c r="S1121"/>
  <c r="AE1120"/>
  <c r="AD1120"/>
  <c r="AB1120"/>
  <c r="AA1120"/>
  <c r="W1120"/>
  <c r="Z1120" s="1"/>
  <c r="Y1120"/>
  <c r="X1120"/>
  <c r="V1120"/>
  <c r="T1120"/>
  <c r="S1120"/>
  <c r="AE1119"/>
  <c r="AD1119"/>
  <c r="AB1119"/>
  <c r="AA1119"/>
  <c r="W1119"/>
  <c r="Z1119" s="1"/>
  <c r="X1119"/>
  <c r="T1119"/>
  <c r="S1119"/>
  <c r="AE1118"/>
  <c r="AD1118"/>
  <c r="AB1118"/>
  <c r="AA1118"/>
  <c r="W1118"/>
  <c r="Z1118" s="1"/>
  <c r="Y1118"/>
  <c r="V1118" s="1"/>
  <c r="X1118"/>
  <c r="T1118"/>
  <c r="S1118"/>
  <c r="AE1117"/>
  <c r="AD1117"/>
  <c r="AB1117"/>
  <c r="AA1117"/>
  <c r="W1117"/>
  <c r="Z1117" s="1"/>
  <c r="X1117"/>
  <c r="T1117"/>
  <c r="S1117"/>
  <c r="AE1116"/>
  <c r="AD1116"/>
  <c r="AB1116"/>
  <c r="AA1116"/>
  <c r="W1116"/>
  <c r="Z1116" s="1"/>
  <c r="Y1116"/>
  <c r="X1116"/>
  <c r="V1116"/>
  <c r="T1116"/>
  <c r="S1116"/>
  <c r="AE1115"/>
  <c r="AD1115"/>
  <c r="AB1115"/>
  <c r="AA1115"/>
  <c r="W1115"/>
  <c r="Z1115" s="1"/>
  <c r="X1115"/>
  <c r="T1115"/>
  <c r="S1115"/>
  <c r="AE1114"/>
  <c r="AD1114"/>
  <c r="AB1114"/>
  <c r="AA1114"/>
  <c r="W1114"/>
  <c r="Z1114" s="1"/>
  <c r="Y1114"/>
  <c r="V1114" s="1"/>
  <c r="X1114"/>
  <c r="T1114"/>
  <c r="S1114"/>
  <c r="AE1113"/>
  <c r="AD1113"/>
  <c r="AB1113"/>
  <c r="AA1113"/>
  <c r="W1113"/>
  <c r="Z1113" s="1"/>
  <c r="Y1113"/>
  <c r="X1113"/>
  <c r="T1113"/>
  <c r="S1113"/>
  <c r="AE1112"/>
  <c r="AD1112"/>
  <c r="AB1112"/>
  <c r="AA1112"/>
  <c r="W1112"/>
  <c r="Z1112" s="1"/>
  <c r="Y1112"/>
  <c r="V1112" s="1"/>
  <c r="X1112"/>
  <c r="T1112"/>
  <c r="S1112"/>
  <c r="AE1111"/>
  <c r="AD1111"/>
  <c r="AB1111"/>
  <c r="AA1111"/>
  <c r="W1111"/>
  <c r="Z1111" s="1"/>
  <c r="X1111"/>
  <c r="T1111"/>
  <c r="S1111"/>
  <c r="AE1110"/>
  <c r="AD1110"/>
  <c r="AB1110"/>
  <c r="AA1110"/>
  <c r="W1110"/>
  <c r="Z1110" s="1"/>
  <c r="X1110"/>
  <c r="T1110"/>
  <c r="S1110"/>
  <c r="AE1109"/>
  <c r="AD1109"/>
  <c r="AB1109"/>
  <c r="AA1109"/>
  <c r="W1109"/>
  <c r="Z1109" s="1"/>
  <c r="Y1109"/>
  <c r="X1109"/>
  <c r="T1109"/>
  <c r="S1109"/>
  <c r="AE1108"/>
  <c r="AD1108"/>
  <c r="AB1108"/>
  <c r="AA1108"/>
  <c r="W1108"/>
  <c r="Z1108" s="1"/>
  <c r="X1108"/>
  <c r="T1108"/>
  <c r="S1108"/>
  <c r="AE1107"/>
  <c r="AD1107"/>
  <c r="AB1107"/>
  <c r="AA1107"/>
  <c r="W1107"/>
  <c r="Z1107" s="1"/>
  <c r="Y1107"/>
  <c r="X1107"/>
  <c r="T1107"/>
  <c r="S1107"/>
  <c r="AE1106"/>
  <c r="AD1106"/>
  <c r="AB1106"/>
  <c r="AA1106"/>
  <c r="W1106"/>
  <c r="Z1106" s="1"/>
  <c r="X1106"/>
  <c r="T1106"/>
  <c r="S1106"/>
  <c r="AE1105"/>
  <c r="AD1105"/>
  <c r="AB1105"/>
  <c r="AA1105"/>
  <c r="W1105"/>
  <c r="Z1105" s="1"/>
  <c r="Y1105"/>
  <c r="U1105" s="1"/>
  <c r="X1105"/>
  <c r="T1105"/>
  <c r="S1105"/>
  <c r="AE1104"/>
  <c r="AD1104"/>
  <c r="AB1104"/>
  <c r="AA1104"/>
  <c r="W1104"/>
  <c r="Z1104" s="1"/>
  <c r="X1104"/>
  <c r="T1104"/>
  <c r="S1104"/>
  <c r="AE1103"/>
  <c r="AD1103"/>
  <c r="AB1103"/>
  <c r="AA1103"/>
  <c r="W1103"/>
  <c r="Z1103" s="1"/>
  <c r="X1103"/>
  <c r="T1103"/>
  <c r="S1103"/>
  <c r="AE1102"/>
  <c r="AD1102"/>
  <c r="AB1102"/>
  <c r="AA1102"/>
  <c r="W1102"/>
  <c r="Z1102" s="1"/>
  <c r="X1102"/>
  <c r="T1102"/>
  <c r="S1102"/>
  <c r="AE1101"/>
  <c r="AD1101"/>
  <c r="AB1101"/>
  <c r="AA1101"/>
  <c r="W1101"/>
  <c r="Z1101" s="1"/>
  <c r="Y1101"/>
  <c r="X1101"/>
  <c r="T1101"/>
  <c r="S1101"/>
  <c r="AE1100"/>
  <c r="AD1100"/>
  <c r="AB1100"/>
  <c r="AA1100"/>
  <c r="W1100"/>
  <c r="Z1100" s="1"/>
  <c r="X1100"/>
  <c r="T1100"/>
  <c r="S1100"/>
  <c r="AE1099"/>
  <c r="AD1099"/>
  <c r="AB1099"/>
  <c r="AA1099"/>
  <c r="W1099"/>
  <c r="Z1099" s="1"/>
  <c r="Y1099"/>
  <c r="X1099"/>
  <c r="T1099"/>
  <c r="S1099"/>
  <c r="AE1098"/>
  <c r="AD1098"/>
  <c r="AB1098"/>
  <c r="AA1098"/>
  <c r="W1098"/>
  <c r="Z1098" s="1"/>
  <c r="X1098"/>
  <c r="T1098"/>
  <c r="S1098"/>
  <c r="AE1097"/>
  <c r="AD1097"/>
  <c r="AB1097"/>
  <c r="AA1097"/>
  <c r="W1097"/>
  <c r="Z1097" s="1"/>
  <c r="Y1097"/>
  <c r="U1097" s="1"/>
  <c r="X1097"/>
  <c r="T1097"/>
  <c r="S1097"/>
  <c r="AE1096"/>
  <c r="AD1096"/>
  <c r="AB1096"/>
  <c r="AA1096"/>
  <c r="W1096"/>
  <c r="Z1096" s="1"/>
  <c r="X1096"/>
  <c r="T1096"/>
  <c r="S1096"/>
  <c r="AE1095"/>
  <c r="AD1095"/>
  <c r="AB1095"/>
  <c r="AA1095"/>
  <c r="W1095"/>
  <c r="Z1095" s="1"/>
  <c r="X1095"/>
  <c r="T1095"/>
  <c r="S1095"/>
  <c r="AE1094"/>
  <c r="AD1094"/>
  <c r="AB1094"/>
  <c r="AA1094"/>
  <c r="W1094"/>
  <c r="Z1094" s="1"/>
  <c r="X1094"/>
  <c r="T1094"/>
  <c r="S1094"/>
  <c r="AE1093"/>
  <c r="AD1093"/>
  <c r="AB1093"/>
  <c r="AA1093"/>
  <c r="W1093"/>
  <c r="Z1093" s="1"/>
  <c r="Y1093"/>
  <c r="X1093"/>
  <c r="T1093"/>
  <c r="S1093"/>
  <c r="AE1092"/>
  <c r="AD1092"/>
  <c r="AB1092"/>
  <c r="AA1092"/>
  <c r="W1092"/>
  <c r="Z1092" s="1"/>
  <c r="X1092"/>
  <c r="T1092"/>
  <c r="S1092"/>
  <c r="AE1091"/>
  <c r="AD1091"/>
  <c r="AB1091"/>
  <c r="AA1091"/>
  <c r="W1091"/>
  <c r="Z1091" s="1"/>
  <c r="Y1091"/>
  <c r="X1091"/>
  <c r="T1091"/>
  <c r="S1091"/>
  <c r="AE1090"/>
  <c r="AD1090"/>
  <c r="AB1090"/>
  <c r="AA1090"/>
  <c r="W1090"/>
  <c r="Z1090" s="1"/>
  <c r="X1090"/>
  <c r="T1090"/>
  <c r="S1090"/>
  <c r="AE1089"/>
  <c r="AD1089"/>
  <c r="AB1089"/>
  <c r="AA1089"/>
  <c r="W1089"/>
  <c r="Z1089" s="1"/>
  <c r="Y1089"/>
  <c r="U1089" s="1"/>
  <c r="X1089"/>
  <c r="T1089"/>
  <c r="S1089"/>
  <c r="AE1088"/>
  <c r="AD1088"/>
  <c r="AB1088"/>
  <c r="AA1088"/>
  <c r="W1088"/>
  <c r="Z1088" s="1"/>
  <c r="X1088"/>
  <c r="T1088"/>
  <c r="S1088"/>
  <c r="AE1087"/>
  <c r="AD1087"/>
  <c r="AB1087"/>
  <c r="AA1087"/>
  <c r="W1087"/>
  <c r="Z1087" s="1"/>
  <c r="X1087"/>
  <c r="T1087"/>
  <c r="S1087"/>
  <c r="AE1086"/>
  <c r="AD1086"/>
  <c r="AB1086"/>
  <c r="AA1086"/>
  <c r="W1086"/>
  <c r="Z1086" s="1"/>
  <c r="X1086"/>
  <c r="T1086"/>
  <c r="S1086"/>
  <c r="AE1085"/>
  <c r="AD1085"/>
  <c r="AB1085"/>
  <c r="AA1085"/>
  <c r="W1085"/>
  <c r="Z1085" s="1"/>
  <c r="Y1085"/>
  <c r="X1085"/>
  <c r="T1085"/>
  <c r="S1085"/>
  <c r="AE1084"/>
  <c r="AD1084"/>
  <c r="AB1084"/>
  <c r="AA1084"/>
  <c r="W1084"/>
  <c r="Z1084" s="1"/>
  <c r="X1084"/>
  <c r="T1084"/>
  <c r="S1084"/>
  <c r="AE1083"/>
  <c r="AD1083"/>
  <c r="AB1083"/>
  <c r="AA1083"/>
  <c r="W1083"/>
  <c r="Z1083" s="1"/>
  <c r="Y1083"/>
  <c r="X1083"/>
  <c r="T1083"/>
  <c r="S1083"/>
  <c r="AE1082"/>
  <c r="AD1082"/>
  <c r="AB1082"/>
  <c r="AA1082"/>
  <c r="W1082"/>
  <c r="Z1082" s="1"/>
  <c r="X1082"/>
  <c r="T1082"/>
  <c r="S1082"/>
  <c r="AE1081"/>
  <c r="AD1081"/>
  <c r="AB1081"/>
  <c r="AA1081"/>
  <c r="W1081"/>
  <c r="Z1081" s="1"/>
  <c r="Y1081"/>
  <c r="U1081" s="1"/>
  <c r="X1081"/>
  <c r="T1081"/>
  <c r="S1081"/>
  <c r="AE1080"/>
  <c r="AD1080"/>
  <c r="AB1080"/>
  <c r="AA1080"/>
  <c r="W1080"/>
  <c r="Z1080" s="1"/>
  <c r="X1080"/>
  <c r="T1080"/>
  <c r="S1080"/>
  <c r="AE1079"/>
  <c r="AD1079"/>
  <c r="AB1079"/>
  <c r="AA1079"/>
  <c r="W1079"/>
  <c r="Z1079" s="1"/>
  <c r="X1079"/>
  <c r="T1079"/>
  <c r="S1079"/>
  <c r="AE1078"/>
  <c r="AD1078"/>
  <c r="AB1078"/>
  <c r="AA1078"/>
  <c r="W1078"/>
  <c r="Z1078" s="1"/>
  <c r="X1078"/>
  <c r="T1078"/>
  <c r="S1078"/>
  <c r="AE1077"/>
  <c r="AD1077"/>
  <c r="AB1077"/>
  <c r="AA1077"/>
  <c r="W1077"/>
  <c r="Z1077" s="1"/>
  <c r="Y1077"/>
  <c r="X1077"/>
  <c r="T1077"/>
  <c r="S1077"/>
  <c r="AE1076"/>
  <c r="AD1076"/>
  <c r="AB1076"/>
  <c r="AA1076"/>
  <c r="W1076"/>
  <c r="Z1076" s="1"/>
  <c r="X1076"/>
  <c r="T1076"/>
  <c r="S1076"/>
  <c r="AE1075"/>
  <c r="AD1075"/>
  <c r="AB1075"/>
  <c r="AA1075"/>
  <c r="W1075"/>
  <c r="Z1075" s="1"/>
  <c r="Y1075"/>
  <c r="X1075"/>
  <c r="T1075"/>
  <c r="S1075"/>
  <c r="AE1074"/>
  <c r="AD1074"/>
  <c r="AB1074"/>
  <c r="AA1074"/>
  <c r="W1074"/>
  <c r="Z1074" s="1"/>
  <c r="X1074"/>
  <c r="T1074"/>
  <c r="S1074"/>
  <c r="AE1073"/>
  <c r="AD1073"/>
  <c r="AB1073"/>
  <c r="AA1073"/>
  <c r="W1073"/>
  <c r="Z1073" s="1"/>
  <c r="Y1073"/>
  <c r="U1073" s="1"/>
  <c r="X1073"/>
  <c r="T1073"/>
  <c r="S1073"/>
  <c r="AE1072"/>
  <c r="AD1072"/>
  <c r="AB1072"/>
  <c r="AA1072"/>
  <c r="W1072"/>
  <c r="Z1072" s="1"/>
  <c r="X1072"/>
  <c r="T1072"/>
  <c r="S1072"/>
  <c r="AE1071"/>
  <c r="AD1071"/>
  <c r="AB1071"/>
  <c r="AA1071"/>
  <c r="W1071"/>
  <c r="Z1071" s="1"/>
  <c r="X1071"/>
  <c r="T1071"/>
  <c r="S1071"/>
  <c r="AE1070"/>
  <c r="AD1070"/>
  <c r="AB1070"/>
  <c r="AA1070"/>
  <c r="W1070"/>
  <c r="Z1070" s="1"/>
  <c r="X1070"/>
  <c r="T1070"/>
  <c r="S1070"/>
  <c r="AE1069"/>
  <c r="AD1069"/>
  <c r="AB1069"/>
  <c r="AA1069"/>
  <c r="W1069"/>
  <c r="Z1069" s="1"/>
  <c r="Y1069"/>
  <c r="X1069"/>
  <c r="T1069"/>
  <c r="S1069"/>
  <c r="AE1068"/>
  <c r="AD1068"/>
  <c r="AB1068"/>
  <c r="AA1068"/>
  <c r="W1068"/>
  <c r="Z1068" s="1"/>
  <c r="X1068"/>
  <c r="T1068"/>
  <c r="S1068"/>
  <c r="AE1067"/>
  <c r="AD1067"/>
  <c r="AB1067"/>
  <c r="AA1067"/>
  <c r="W1067"/>
  <c r="Z1067" s="1"/>
  <c r="Y1067"/>
  <c r="X1067"/>
  <c r="T1067"/>
  <c r="S1067"/>
  <c r="AE1066"/>
  <c r="AD1066"/>
  <c r="AB1066"/>
  <c r="AA1066"/>
  <c r="W1066"/>
  <c r="Z1066" s="1"/>
  <c r="X1066"/>
  <c r="T1066"/>
  <c r="S1066"/>
  <c r="AE1065"/>
  <c r="AD1065"/>
  <c r="AB1065"/>
  <c r="AA1065"/>
  <c r="W1065"/>
  <c r="Z1065" s="1"/>
  <c r="Y1065"/>
  <c r="U1065" s="1"/>
  <c r="X1065"/>
  <c r="T1065"/>
  <c r="S1065"/>
  <c r="AE1064"/>
  <c r="AD1064"/>
  <c r="AB1064"/>
  <c r="AA1064"/>
  <c r="W1064"/>
  <c r="Z1064" s="1"/>
  <c r="X1064"/>
  <c r="T1064"/>
  <c r="S1064"/>
  <c r="AE1063"/>
  <c r="AD1063"/>
  <c r="AB1063"/>
  <c r="AA1063"/>
  <c r="W1063"/>
  <c r="Z1063" s="1"/>
  <c r="X1063"/>
  <c r="T1063"/>
  <c r="S1063"/>
  <c r="AE1062"/>
  <c r="AD1062"/>
  <c r="AB1062"/>
  <c r="AA1062"/>
  <c r="W1062"/>
  <c r="Z1062" s="1"/>
  <c r="X1062"/>
  <c r="T1062"/>
  <c r="S1062"/>
  <c r="AE1061"/>
  <c r="AD1061"/>
  <c r="AB1061"/>
  <c r="AA1061"/>
  <c r="W1061"/>
  <c r="Z1061" s="1"/>
  <c r="Y1061"/>
  <c r="X1061"/>
  <c r="T1061"/>
  <c r="S1061"/>
  <c r="AE1060"/>
  <c r="AD1060"/>
  <c r="AB1060"/>
  <c r="AA1060"/>
  <c r="W1060"/>
  <c r="Z1060" s="1"/>
  <c r="X1060"/>
  <c r="T1060"/>
  <c r="S1060"/>
  <c r="AE1059"/>
  <c r="AD1059"/>
  <c r="AB1059"/>
  <c r="AA1059"/>
  <c r="W1059"/>
  <c r="Z1059" s="1"/>
  <c r="Y1059"/>
  <c r="X1059"/>
  <c r="T1059"/>
  <c r="S1059"/>
  <c r="AE1058"/>
  <c r="AD1058"/>
  <c r="AB1058"/>
  <c r="AA1058"/>
  <c r="W1058"/>
  <c r="Z1058" s="1"/>
  <c r="X1058"/>
  <c r="T1058"/>
  <c r="S1058"/>
  <c r="AE1057"/>
  <c r="AD1057"/>
  <c r="AB1057"/>
  <c r="AA1057"/>
  <c r="W1057"/>
  <c r="Z1057" s="1"/>
  <c r="Y1057"/>
  <c r="U1057" s="1"/>
  <c r="X1057"/>
  <c r="T1057"/>
  <c r="S1057"/>
  <c r="AE1056"/>
  <c r="AD1056"/>
  <c r="AB1056"/>
  <c r="AA1056"/>
  <c r="W1056"/>
  <c r="Z1056" s="1"/>
  <c r="X1056"/>
  <c r="T1056"/>
  <c r="S1056"/>
  <c r="AE1055"/>
  <c r="AD1055"/>
  <c r="AB1055"/>
  <c r="AA1055"/>
  <c r="W1055"/>
  <c r="Z1055" s="1"/>
  <c r="X1055"/>
  <c r="T1055"/>
  <c r="S1055"/>
  <c r="AE1054"/>
  <c r="AD1054"/>
  <c r="AB1054"/>
  <c r="AA1054"/>
  <c r="W1054"/>
  <c r="Z1054" s="1"/>
  <c r="X1054"/>
  <c r="T1054"/>
  <c r="S1054"/>
  <c r="AE1053"/>
  <c r="AD1053"/>
  <c r="AB1053"/>
  <c r="AA1053"/>
  <c r="W1053"/>
  <c r="Z1053" s="1"/>
  <c r="Y1053"/>
  <c r="X1053"/>
  <c r="T1053"/>
  <c r="S1053"/>
  <c r="AE1052"/>
  <c r="AD1052"/>
  <c r="AB1052"/>
  <c r="AA1052"/>
  <c r="W1052"/>
  <c r="Z1052" s="1"/>
  <c r="X1052"/>
  <c r="T1052"/>
  <c r="S1052"/>
  <c r="AE1051"/>
  <c r="AD1051"/>
  <c r="AB1051"/>
  <c r="AA1051"/>
  <c r="W1051"/>
  <c r="Z1051" s="1"/>
  <c r="Y1051"/>
  <c r="X1051"/>
  <c r="T1051"/>
  <c r="S1051"/>
  <c r="AE1050"/>
  <c r="AD1050"/>
  <c r="AB1050"/>
  <c r="AA1050"/>
  <c r="W1050"/>
  <c r="Z1050" s="1"/>
  <c r="X1050"/>
  <c r="T1050"/>
  <c r="S1050"/>
  <c r="AE1049"/>
  <c r="AD1049"/>
  <c r="AB1049"/>
  <c r="AA1049"/>
  <c r="W1049"/>
  <c r="Z1049" s="1"/>
  <c r="Y1049"/>
  <c r="U1049" s="1"/>
  <c r="X1049"/>
  <c r="T1049"/>
  <c r="S1049"/>
  <c r="AE1048"/>
  <c r="AD1048"/>
  <c r="AB1048"/>
  <c r="AA1048"/>
  <c r="W1048"/>
  <c r="Z1048" s="1"/>
  <c r="X1048"/>
  <c r="T1048"/>
  <c r="S1048"/>
  <c r="AE1047"/>
  <c r="AD1047"/>
  <c r="AB1047"/>
  <c r="AA1047"/>
  <c r="W1047"/>
  <c r="Z1047" s="1"/>
  <c r="X1047"/>
  <c r="T1047"/>
  <c r="S1047"/>
  <c r="AE1046"/>
  <c r="AD1046"/>
  <c r="AB1046"/>
  <c r="AA1046"/>
  <c r="W1046"/>
  <c r="Z1046" s="1"/>
  <c r="X1046"/>
  <c r="T1046"/>
  <c r="S1046"/>
  <c r="AE1045"/>
  <c r="AD1045"/>
  <c r="AB1045"/>
  <c r="AA1045"/>
  <c r="W1045"/>
  <c r="Z1045" s="1"/>
  <c r="Y1045"/>
  <c r="X1045"/>
  <c r="T1045"/>
  <c r="S1045"/>
  <c r="AE1044"/>
  <c r="AD1044"/>
  <c r="AB1044"/>
  <c r="AA1044"/>
  <c r="W1044"/>
  <c r="Z1044" s="1"/>
  <c r="X1044"/>
  <c r="T1044"/>
  <c r="S1044"/>
  <c r="AE1043"/>
  <c r="AD1043"/>
  <c r="AB1043"/>
  <c r="AA1043"/>
  <c r="W1043"/>
  <c r="Z1043" s="1"/>
  <c r="Y1043"/>
  <c r="X1043"/>
  <c r="T1043"/>
  <c r="S1043"/>
  <c r="AE1042"/>
  <c r="AD1042"/>
  <c r="AB1042"/>
  <c r="AA1042"/>
  <c r="W1042"/>
  <c r="Z1042" s="1"/>
  <c r="X1042"/>
  <c r="T1042"/>
  <c r="S1042"/>
  <c r="AE1041"/>
  <c r="AD1041"/>
  <c r="AB1041"/>
  <c r="AA1041"/>
  <c r="W1041"/>
  <c r="Z1041" s="1"/>
  <c r="Y1041"/>
  <c r="U1041" s="1"/>
  <c r="X1041"/>
  <c r="T1041"/>
  <c r="S1041"/>
  <c r="AE1040"/>
  <c r="AD1040"/>
  <c r="AB1040"/>
  <c r="AA1040"/>
  <c r="W1040"/>
  <c r="Z1040" s="1"/>
  <c r="X1040"/>
  <c r="T1040"/>
  <c r="S1040"/>
  <c r="AE1039"/>
  <c r="AD1039"/>
  <c r="AB1039"/>
  <c r="AA1039"/>
  <c r="W1039"/>
  <c r="Z1039" s="1"/>
  <c r="X1039"/>
  <c r="T1039"/>
  <c r="S1039"/>
  <c r="AE1038"/>
  <c r="AD1038"/>
  <c r="AB1038"/>
  <c r="AA1038"/>
  <c r="W1038"/>
  <c r="Z1038" s="1"/>
  <c r="X1038"/>
  <c r="T1038"/>
  <c r="S1038"/>
  <c r="AE1037"/>
  <c r="AD1037"/>
  <c r="AB1037"/>
  <c r="AA1037"/>
  <c r="W1037"/>
  <c r="Z1037" s="1"/>
  <c r="Y1037"/>
  <c r="X1037"/>
  <c r="T1037"/>
  <c r="S1037"/>
  <c r="AE1036"/>
  <c r="AD1036"/>
  <c r="AB1036"/>
  <c r="AA1036"/>
  <c r="W1036"/>
  <c r="Z1036" s="1"/>
  <c r="X1036"/>
  <c r="T1036"/>
  <c r="S1036"/>
  <c r="AE1035"/>
  <c r="AD1035"/>
  <c r="AB1035"/>
  <c r="AA1035"/>
  <c r="W1035"/>
  <c r="Z1035" s="1"/>
  <c r="Y1035"/>
  <c r="X1035"/>
  <c r="T1035"/>
  <c r="S1035"/>
  <c r="AE1034"/>
  <c r="AD1034"/>
  <c r="AB1034"/>
  <c r="AA1034"/>
  <c r="W1034"/>
  <c r="Z1034" s="1"/>
  <c r="X1034"/>
  <c r="T1034"/>
  <c r="S1034"/>
  <c r="AE1033"/>
  <c r="AD1033"/>
  <c r="AB1033"/>
  <c r="AA1033"/>
  <c r="W1033"/>
  <c r="Z1033" s="1"/>
  <c r="Y1033"/>
  <c r="U1033" s="1"/>
  <c r="X1033"/>
  <c r="T1033"/>
  <c r="S1033"/>
  <c r="AE1032"/>
  <c r="AD1032"/>
  <c r="AB1032"/>
  <c r="AA1032"/>
  <c r="W1032"/>
  <c r="Z1032" s="1"/>
  <c r="X1032"/>
  <c r="T1032"/>
  <c r="S1032"/>
  <c r="AE1031"/>
  <c r="AD1031"/>
  <c r="AB1031"/>
  <c r="AA1031"/>
  <c r="W1031"/>
  <c r="Z1031" s="1"/>
  <c r="X1031"/>
  <c r="T1031"/>
  <c r="S1031"/>
  <c r="AE1030"/>
  <c r="AD1030"/>
  <c r="AB1030"/>
  <c r="AA1030"/>
  <c r="W1030"/>
  <c r="Z1030" s="1"/>
  <c r="X1030"/>
  <c r="T1030"/>
  <c r="S1030"/>
  <c r="AE1029"/>
  <c r="AD1029"/>
  <c r="AB1029"/>
  <c r="AA1029"/>
  <c r="W1029"/>
  <c r="Z1029" s="1"/>
  <c r="Y1029"/>
  <c r="X1029"/>
  <c r="T1029"/>
  <c r="S1029"/>
  <c r="AE1028"/>
  <c r="AD1028"/>
  <c r="AB1028"/>
  <c r="AA1028"/>
  <c r="W1028"/>
  <c r="Z1028" s="1"/>
  <c r="X1028"/>
  <c r="T1028"/>
  <c r="S1028"/>
  <c r="AE1027"/>
  <c r="AD1027"/>
  <c r="AB1027"/>
  <c r="AA1027"/>
  <c r="W1027"/>
  <c r="Z1027" s="1"/>
  <c r="Y1027"/>
  <c r="X1027"/>
  <c r="T1027"/>
  <c r="S1027"/>
  <c r="AE1026"/>
  <c r="AD1026"/>
  <c r="AB1026"/>
  <c r="AA1026"/>
  <c r="W1026"/>
  <c r="Z1026" s="1"/>
  <c r="X1026"/>
  <c r="T1026"/>
  <c r="S1026"/>
  <c r="AE1025"/>
  <c r="AD1025"/>
  <c r="AB1025"/>
  <c r="AA1025"/>
  <c r="W1025"/>
  <c r="Z1025" s="1"/>
  <c r="Y1025"/>
  <c r="U1025" s="1"/>
  <c r="X1025"/>
  <c r="T1025"/>
  <c r="S1025"/>
  <c r="AE1024"/>
  <c r="AD1024"/>
  <c r="AB1024"/>
  <c r="AA1024"/>
  <c r="W1024"/>
  <c r="Z1024" s="1"/>
  <c r="X1024"/>
  <c r="T1024"/>
  <c r="S1024"/>
  <c r="AE1023"/>
  <c r="AD1023"/>
  <c r="AB1023"/>
  <c r="AA1023"/>
  <c r="W1023"/>
  <c r="Z1023" s="1"/>
  <c r="X1023"/>
  <c r="T1023"/>
  <c r="S1023"/>
  <c r="AE1022"/>
  <c r="AD1022"/>
  <c r="AB1022"/>
  <c r="AA1022"/>
  <c r="W1022"/>
  <c r="Z1022" s="1"/>
  <c r="X1022"/>
  <c r="T1022"/>
  <c r="S1022"/>
  <c r="AE1021"/>
  <c r="AD1021"/>
  <c r="AB1021"/>
  <c r="AA1021"/>
  <c r="W1021"/>
  <c r="Z1021" s="1"/>
  <c r="Y1021"/>
  <c r="X1021"/>
  <c r="T1021"/>
  <c r="S1021"/>
  <c r="AE1020"/>
  <c r="AD1020"/>
  <c r="AB1020"/>
  <c r="AA1020"/>
  <c r="W1020"/>
  <c r="Z1020" s="1"/>
  <c r="X1020"/>
  <c r="T1020"/>
  <c r="S1020"/>
  <c r="AE1019"/>
  <c r="AD1019"/>
  <c r="AB1019"/>
  <c r="AA1019"/>
  <c r="W1019"/>
  <c r="Z1019" s="1"/>
  <c r="Y1019"/>
  <c r="X1019"/>
  <c r="T1019"/>
  <c r="S1019"/>
  <c r="AE1018"/>
  <c r="AD1018"/>
  <c r="AB1018"/>
  <c r="AA1018"/>
  <c r="W1018"/>
  <c r="Z1018" s="1"/>
  <c r="X1018"/>
  <c r="T1018"/>
  <c r="S1018"/>
  <c r="AE1017"/>
  <c r="AD1017"/>
  <c r="AB1017"/>
  <c r="AA1017"/>
  <c r="W1017"/>
  <c r="Z1017" s="1"/>
  <c r="Y1017"/>
  <c r="U1017" s="1"/>
  <c r="X1017"/>
  <c r="T1017"/>
  <c r="S1017"/>
  <c r="AE1016"/>
  <c r="AD1016"/>
  <c r="AB1016"/>
  <c r="AA1016"/>
  <c r="W1016"/>
  <c r="Z1016" s="1"/>
  <c r="X1016"/>
  <c r="T1016"/>
  <c r="S1016"/>
  <c r="AE1015"/>
  <c r="AD1015"/>
  <c r="AB1015"/>
  <c r="AA1015"/>
  <c r="W1015"/>
  <c r="Z1015" s="1"/>
  <c r="X1015"/>
  <c r="T1015"/>
  <c r="S1015"/>
  <c r="AE1014"/>
  <c r="AD1014"/>
  <c r="AB1014"/>
  <c r="AA1014"/>
  <c r="W1014"/>
  <c r="Z1014" s="1"/>
  <c r="X1014"/>
  <c r="T1014"/>
  <c r="S1014"/>
  <c r="AE1013"/>
  <c r="AD1013"/>
  <c r="AB1013"/>
  <c r="AA1013"/>
  <c r="W1013"/>
  <c r="Z1013" s="1"/>
  <c r="Y1013"/>
  <c r="X1013"/>
  <c r="T1013"/>
  <c r="S1013"/>
  <c r="AE1012"/>
  <c r="AD1012"/>
  <c r="AB1012"/>
  <c r="AA1012"/>
  <c r="W1012"/>
  <c r="Z1012" s="1"/>
  <c r="X1012"/>
  <c r="T1012"/>
  <c r="S1012"/>
  <c r="AE1011"/>
  <c r="AD1011"/>
  <c r="AB1011"/>
  <c r="AA1011"/>
  <c r="W1011"/>
  <c r="Z1011" s="1"/>
  <c r="Y1011"/>
  <c r="X1011"/>
  <c r="T1011"/>
  <c r="S1011"/>
  <c r="AE1010"/>
  <c r="AD1010"/>
  <c r="AB1010"/>
  <c r="AA1010"/>
  <c r="W1010"/>
  <c r="Z1010" s="1"/>
  <c r="X1010"/>
  <c r="T1010"/>
  <c r="S1010"/>
  <c r="AE1009"/>
  <c r="AD1009"/>
  <c r="AB1009"/>
  <c r="AA1009"/>
  <c r="W1009"/>
  <c r="Z1009" s="1"/>
  <c r="Y1009"/>
  <c r="U1009" s="1"/>
  <c r="X1009"/>
  <c r="T1009"/>
  <c r="S1009"/>
  <c r="AE1008"/>
  <c r="AD1008"/>
  <c r="AB1008"/>
  <c r="AA1008"/>
  <c r="W1008"/>
  <c r="Z1008" s="1"/>
  <c r="X1008"/>
  <c r="T1008"/>
  <c r="S1008"/>
  <c r="AE1007"/>
  <c r="AD1007"/>
  <c r="AB1007"/>
  <c r="AA1007"/>
  <c r="W1007"/>
  <c r="Z1007" s="1"/>
  <c r="X1007"/>
  <c r="T1007"/>
  <c r="S1007"/>
  <c r="AE1006"/>
  <c r="AD1006"/>
  <c r="AB1006"/>
  <c r="AA1006"/>
  <c r="W1006"/>
  <c r="Z1006" s="1"/>
  <c r="X1006"/>
  <c r="T1006"/>
  <c r="S1006"/>
  <c r="AE1005"/>
  <c r="AD1005"/>
  <c r="AB1005"/>
  <c r="AA1005"/>
  <c r="W1005"/>
  <c r="Z1005" s="1"/>
  <c r="Y1005"/>
  <c r="X1005"/>
  <c r="T1005"/>
  <c r="S1005"/>
  <c r="AE1004"/>
  <c r="AD1004"/>
  <c r="AB1004"/>
  <c r="AA1004"/>
  <c r="W1004"/>
  <c r="Z1004" s="1"/>
  <c r="X1004"/>
  <c r="T1004"/>
  <c r="S1004"/>
  <c r="AE1003"/>
  <c r="AD1003"/>
  <c r="AB1003"/>
  <c r="AA1003"/>
  <c r="W1003"/>
  <c r="Z1003" s="1"/>
  <c r="Y1003"/>
  <c r="X1003"/>
  <c r="T1003"/>
  <c r="S1003"/>
  <c r="AE1002"/>
  <c r="AD1002"/>
  <c r="AB1002"/>
  <c r="AA1002"/>
  <c r="W1002"/>
  <c r="Z1002" s="1"/>
  <c r="X1002"/>
  <c r="T1002"/>
  <c r="S1002"/>
  <c r="AE1001"/>
  <c r="AD1001"/>
  <c r="AB1001"/>
  <c r="AA1001"/>
  <c r="W1001"/>
  <c r="Z1001" s="1"/>
  <c r="Y1001"/>
  <c r="U1001" s="1"/>
  <c r="X1001"/>
  <c r="T1001"/>
  <c r="S1001"/>
  <c r="AE1000"/>
  <c r="AD1000"/>
  <c r="AB1000"/>
  <c r="AA1000"/>
  <c r="W1000"/>
  <c r="Z1000" s="1"/>
  <c r="X1000"/>
  <c r="T1000"/>
  <c r="S1000"/>
  <c r="AE999"/>
  <c r="AD999"/>
  <c r="AB999"/>
  <c r="AA999"/>
  <c r="W999"/>
  <c r="Z999" s="1"/>
  <c r="X999"/>
  <c r="T999"/>
  <c r="S999"/>
  <c r="AE998"/>
  <c r="AD998"/>
  <c r="AB998"/>
  <c r="AA998"/>
  <c r="W998"/>
  <c r="Z998" s="1"/>
  <c r="X998"/>
  <c r="T998"/>
  <c r="S998"/>
  <c r="AE997"/>
  <c r="AD997"/>
  <c r="AB997"/>
  <c r="AA997"/>
  <c r="W997"/>
  <c r="Z997" s="1"/>
  <c r="Y997"/>
  <c r="X997"/>
  <c r="T997"/>
  <c r="S997"/>
  <c r="AE996"/>
  <c r="AD996"/>
  <c r="AB996"/>
  <c r="AA996"/>
  <c r="W996"/>
  <c r="Z996" s="1"/>
  <c r="X996"/>
  <c r="T996"/>
  <c r="S996"/>
  <c r="AE995"/>
  <c r="AD995"/>
  <c r="AB995"/>
  <c r="AA995"/>
  <c r="W995"/>
  <c r="Z995" s="1"/>
  <c r="Y995"/>
  <c r="X995"/>
  <c r="T995"/>
  <c r="S995"/>
  <c r="AE994"/>
  <c r="AD994"/>
  <c r="AB994"/>
  <c r="AA994"/>
  <c r="W994"/>
  <c r="Z994" s="1"/>
  <c r="X994"/>
  <c r="T994"/>
  <c r="S994"/>
  <c r="AE993"/>
  <c r="AD993"/>
  <c r="AB993"/>
  <c r="AA993"/>
  <c r="W993"/>
  <c r="Z993" s="1"/>
  <c r="Y993"/>
  <c r="U993" s="1"/>
  <c r="X993"/>
  <c r="T993"/>
  <c r="S993"/>
  <c r="AE992"/>
  <c r="AD992"/>
  <c r="AB992"/>
  <c r="AA992"/>
  <c r="W992"/>
  <c r="Z992" s="1"/>
  <c r="X992"/>
  <c r="T992"/>
  <c r="S992"/>
  <c r="AE991"/>
  <c r="AD991"/>
  <c r="AB991"/>
  <c r="AA991"/>
  <c r="W991"/>
  <c r="Z991" s="1"/>
  <c r="X991"/>
  <c r="T991"/>
  <c r="S991"/>
  <c r="AE990"/>
  <c r="AD990"/>
  <c r="AB990"/>
  <c r="AA990"/>
  <c r="W990"/>
  <c r="Z990" s="1"/>
  <c r="X990"/>
  <c r="T990"/>
  <c r="S990"/>
  <c r="AE989"/>
  <c r="AD989"/>
  <c r="AB989"/>
  <c r="AA989"/>
  <c r="W989"/>
  <c r="Z989" s="1"/>
  <c r="Y989"/>
  <c r="X989"/>
  <c r="T989"/>
  <c r="S989"/>
  <c r="AE988"/>
  <c r="AD988"/>
  <c r="AB988"/>
  <c r="AA988"/>
  <c r="W988"/>
  <c r="Z988" s="1"/>
  <c r="X988"/>
  <c r="T988"/>
  <c r="S988"/>
  <c r="AE987"/>
  <c r="AD987"/>
  <c r="AB987"/>
  <c r="AA987"/>
  <c r="W987"/>
  <c r="Z987" s="1"/>
  <c r="Y987"/>
  <c r="X987"/>
  <c r="T987"/>
  <c r="S987"/>
  <c r="AE986"/>
  <c r="AD986"/>
  <c r="AB986"/>
  <c r="AA986"/>
  <c r="W986"/>
  <c r="Z986" s="1"/>
  <c r="X986"/>
  <c r="T986"/>
  <c r="S986"/>
  <c r="AE985"/>
  <c r="AD985"/>
  <c r="AB985"/>
  <c r="AA985"/>
  <c r="W985"/>
  <c r="Z985" s="1"/>
  <c r="Y985"/>
  <c r="U985" s="1"/>
  <c r="X985"/>
  <c r="T985"/>
  <c r="S985"/>
  <c r="AE984"/>
  <c r="AD984"/>
  <c r="AB984"/>
  <c r="AA984"/>
  <c r="W984"/>
  <c r="Z984" s="1"/>
  <c r="X984"/>
  <c r="T984"/>
  <c r="S984"/>
  <c r="AE983"/>
  <c r="AD983"/>
  <c r="AB983"/>
  <c r="AA983"/>
  <c r="W983"/>
  <c r="Z983" s="1"/>
  <c r="X983"/>
  <c r="T983"/>
  <c r="S983"/>
  <c r="AE982"/>
  <c r="AD982"/>
  <c r="AB982"/>
  <c r="AA982"/>
  <c r="W982"/>
  <c r="Z982" s="1"/>
  <c r="X982"/>
  <c r="T982"/>
  <c r="S982"/>
  <c r="AE981"/>
  <c r="AD981"/>
  <c r="AB981"/>
  <c r="AA981"/>
  <c r="W981"/>
  <c r="Z981" s="1"/>
  <c r="Y981"/>
  <c r="X981"/>
  <c r="T981"/>
  <c r="S981"/>
  <c r="AE980"/>
  <c r="AD980"/>
  <c r="AB980"/>
  <c r="AA980"/>
  <c r="W980"/>
  <c r="Z980" s="1"/>
  <c r="X980"/>
  <c r="T980"/>
  <c r="S980"/>
  <c r="AE979"/>
  <c r="AD979"/>
  <c r="AB979"/>
  <c r="AA979"/>
  <c r="W979"/>
  <c r="Z979" s="1"/>
  <c r="Y979"/>
  <c r="X979"/>
  <c r="T979"/>
  <c r="S979"/>
  <c r="AE978"/>
  <c r="AD978"/>
  <c r="AB978"/>
  <c r="AA978"/>
  <c r="W978"/>
  <c r="Z978" s="1"/>
  <c r="X978"/>
  <c r="T978"/>
  <c r="S978"/>
  <c r="AE977"/>
  <c r="AD977"/>
  <c r="AB977"/>
  <c r="AA977"/>
  <c r="W977"/>
  <c r="Z977" s="1"/>
  <c r="Y977"/>
  <c r="U977" s="1"/>
  <c r="X977"/>
  <c r="T977"/>
  <c r="S977"/>
  <c r="AE976"/>
  <c r="AD976"/>
  <c r="AB976"/>
  <c r="AA976"/>
  <c r="W976"/>
  <c r="Z976" s="1"/>
  <c r="X976"/>
  <c r="T976"/>
  <c r="S976"/>
  <c r="AE975"/>
  <c r="AD975"/>
  <c r="AB975"/>
  <c r="AA975"/>
  <c r="W975"/>
  <c r="Z975" s="1"/>
  <c r="X975"/>
  <c r="T975"/>
  <c r="S975"/>
  <c r="AE974"/>
  <c r="AD974"/>
  <c r="AB974"/>
  <c r="AA974"/>
  <c r="W974"/>
  <c r="Z974" s="1"/>
  <c r="X974"/>
  <c r="T974"/>
  <c r="S974"/>
  <c r="AE973"/>
  <c r="AD973"/>
  <c r="AB973"/>
  <c r="AA973"/>
  <c r="W973"/>
  <c r="Z973" s="1"/>
  <c r="Y973"/>
  <c r="X973"/>
  <c r="T973"/>
  <c r="S973"/>
  <c r="AE972"/>
  <c r="AD972"/>
  <c r="AB972"/>
  <c r="AA972"/>
  <c r="W972"/>
  <c r="Z972" s="1"/>
  <c r="X972"/>
  <c r="T972"/>
  <c r="S972"/>
  <c r="AE971"/>
  <c r="AD971"/>
  <c r="AB971"/>
  <c r="AA971"/>
  <c r="W971"/>
  <c r="Z971" s="1"/>
  <c r="Y971"/>
  <c r="X971"/>
  <c r="T971"/>
  <c r="S971"/>
  <c r="AE970"/>
  <c r="AD970"/>
  <c r="AB970"/>
  <c r="AA970"/>
  <c r="W970"/>
  <c r="Z970" s="1"/>
  <c r="X970"/>
  <c r="T970"/>
  <c r="S970"/>
  <c r="AE969"/>
  <c r="AD969"/>
  <c r="AB969"/>
  <c r="AA969"/>
  <c r="W969"/>
  <c r="Z969" s="1"/>
  <c r="Y969"/>
  <c r="U969" s="1"/>
  <c r="X969"/>
  <c r="T969"/>
  <c r="S969"/>
  <c r="AE968"/>
  <c r="AD968"/>
  <c r="AB968"/>
  <c r="AA968"/>
  <c r="W968"/>
  <c r="Z968" s="1"/>
  <c r="X968"/>
  <c r="T968"/>
  <c r="S968"/>
  <c r="AE967"/>
  <c r="AD967"/>
  <c r="AB967"/>
  <c r="AA967"/>
  <c r="W967"/>
  <c r="Z967" s="1"/>
  <c r="X967"/>
  <c r="T967"/>
  <c r="S967"/>
  <c r="AE966"/>
  <c r="AD966"/>
  <c r="AB966"/>
  <c r="AA966"/>
  <c r="W966"/>
  <c r="Z966" s="1"/>
  <c r="X966"/>
  <c r="T966"/>
  <c r="S966"/>
  <c r="AE965"/>
  <c r="AD965"/>
  <c r="AB965"/>
  <c r="AA965"/>
  <c r="W965"/>
  <c r="Z965" s="1"/>
  <c r="Y965"/>
  <c r="X965"/>
  <c r="T965"/>
  <c r="S965"/>
  <c r="AE964"/>
  <c r="AD964"/>
  <c r="AB964"/>
  <c r="AA964"/>
  <c r="W964"/>
  <c r="Z964" s="1"/>
  <c r="X964"/>
  <c r="T964"/>
  <c r="S964"/>
  <c r="AE963"/>
  <c r="AD963"/>
  <c r="AB963"/>
  <c r="AA963"/>
  <c r="W963"/>
  <c r="Z963" s="1"/>
  <c r="Y963"/>
  <c r="X963"/>
  <c r="T963"/>
  <c r="S963"/>
  <c r="AE962"/>
  <c r="AD962"/>
  <c r="AB962"/>
  <c r="AA962"/>
  <c r="W962"/>
  <c r="Z962" s="1"/>
  <c r="X962"/>
  <c r="T962"/>
  <c r="S962"/>
  <c r="AE961"/>
  <c r="AD961"/>
  <c r="AB961"/>
  <c r="AA961"/>
  <c r="W961"/>
  <c r="Z961" s="1"/>
  <c r="Y961"/>
  <c r="U961" s="1"/>
  <c r="X961"/>
  <c r="T961"/>
  <c r="S961"/>
  <c r="AE960"/>
  <c r="AD960"/>
  <c r="AB960"/>
  <c r="AA960"/>
  <c r="W960"/>
  <c r="Z960" s="1"/>
  <c r="X960"/>
  <c r="T960"/>
  <c r="S960"/>
  <c r="AE959"/>
  <c r="AD959"/>
  <c r="AB959"/>
  <c r="AA959"/>
  <c r="W959"/>
  <c r="Z959" s="1"/>
  <c r="X959"/>
  <c r="T959"/>
  <c r="S959"/>
  <c r="AE958"/>
  <c r="AD958"/>
  <c r="AB958"/>
  <c r="AA958"/>
  <c r="W958"/>
  <c r="Z958" s="1"/>
  <c r="Y958"/>
  <c r="X958"/>
  <c r="V958"/>
  <c r="T958"/>
  <c r="S958"/>
  <c r="AE957"/>
  <c r="AD957"/>
  <c r="AB957"/>
  <c r="AA957"/>
  <c r="W957"/>
  <c r="Z957" s="1"/>
  <c r="Y957"/>
  <c r="U957" s="1"/>
  <c r="X957"/>
  <c r="T957"/>
  <c r="S957"/>
  <c r="AE956"/>
  <c r="AD956"/>
  <c r="AB956"/>
  <c r="AA956"/>
  <c r="W956"/>
  <c r="Z956" s="1"/>
  <c r="X956"/>
  <c r="T956"/>
  <c r="S956"/>
  <c r="AE955"/>
  <c r="AD955"/>
  <c r="AB955"/>
  <c r="AA955"/>
  <c r="W955"/>
  <c r="Z955" s="1"/>
  <c r="Y955"/>
  <c r="X955"/>
  <c r="T955"/>
  <c r="S955"/>
  <c r="AE954"/>
  <c r="AD954"/>
  <c r="AB954"/>
  <c r="AA954"/>
  <c r="W954"/>
  <c r="Z954" s="1"/>
  <c r="Y954"/>
  <c r="U954" s="1"/>
  <c r="X954"/>
  <c r="T954"/>
  <c r="S954"/>
  <c r="AE953"/>
  <c r="AD953"/>
  <c r="AB953"/>
  <c r="AA953"/>
  <c r="W953"/>
  <c r="Z953" s="1"/>
  <c r="Y953"/>
  <c r="X953"/>
  <c r="T953"/>
  <c r="S953"/>
  <c r="AE952"/>
  <c r="AD952"/>
  <c r="AB952"/>
  <c r="AA952"/>
  <c r="W952"/>
  <c r="Z952" s="1"/>
  <c r="Y952"/>
  <c r="V952" s="1"/>
  <c r="X952"/>
  <c r="T952"/>
  <c r="S952"/>
  <c r="AE951"/>
  <c r="AD951"/>
  <c r="AB951"/>
  <c r="AA951"/>
  <c r="W951"/>
  <c r="Z951" s="1"/>
  <c r="X951"/>
  <c r="T951"/>
  <c r="S951"/>
  <c r="AE950"/>
  <c r="AD950"/>
  <c r="AB950"/>
  <c r="AA950"/>
  <c r="W950"/>
  <c r="Z950" s="1"/>
  <c r="Y950"/>
  <c r="X950"/>
  <c r="V950"/>
  <c r="T950"/>
  <c r="S950"/>
  <c r="AE949"/>
  <c r="AD949"/>
  <c r="AB949"/>
  <c r="AA949"/>
  <c r="W949"/>
  <c r="Z949" s="1"/>
  <c r="Y949"/>
  <c r="U949" s="1"/>
  <c r="X949"/>
  <c r="T949"/>
  <c r="S949"/>
  <c r="AE948"/>
  <c r="AD948"/>
  <c r="AB948"/>
  <c r="AA948"/>
  <c r="W948"/>
  <c r="Z948" s="1"/>
  <c r="X948"/>
  <c r="T948"/>
  <c r="S948"/>
  <c r="AE947"/>
  <c r="AD947"/>
  <c r="AB947"/>
  <c r="AA947"/>
  <c r="W947"/>
  <c r="Z947" s="1"/>
  <c r="Y947"/>
  <c r="X947"/>
  <c r="T947"/>
  <c r="S947"/>
  <c r="AE946"/>
  <c r="AD946"/>
  <c r="AB946"/>
  <c r="AA946"/>
  <c r="W946"/>
  <c r="Z946" s="1"/>
  <c r="Y946"/>
  <c r="U946" s="1"/>
  <c r="X946"/>
  <c r="T946"/>
  <c r="S946"/>
  <c r="AE945"/>
  <c r="AD945"/>
  <c r="AB945"/>
  <c r="AA945"/>
  <c r="W945"/>
  <c r="Z945" s="1"/>
  <c r="Y945"/>
  <c r="X945"/>
  <c r="T945"/>
  <c r="S945"/>
  <c r="AE944"/>
  <c r="AD944"/>
  <c r="AB944"/>
  <c r="AA944"/>
  <c r="W944"/>
  <c r="Z944" s="1"/>
  <c r="Y944"/>
  <c r="V944" s="1"/>
  <c r="X944"/>
  <c r="T944"/>
  <c r="S944"/>
  <c r="AE943"/>
  <c r="AD943"/>
  <c r="AB943"/>
  <c r="AA943"/>
  <c r="W943"/>
  <c r="Z943" s="1"/>
  <c r="X943"/>
  <c r="T943"/>
  <c r="S943"/>
  <c r="AE942"/>
  <c r="AD942"/>
  <c r="AB942"/>
  <c r="AA942"/>
  <c r="W942"/>
  <c r="Z942" s="1"/>
  <c r="Y942"/>
  <c r="X942"/>
  <c r="V942"/>
  <c r="T942"/>
  <c r="S942"/>
  <c r="AE941"/>
  <c r="AD941"/>
  <c r="AB941"/>
  <c r="AA941"/>
  <c r="W941"/>
  <c r="Z941" s="1"/>
  <c r="Y941"/>
  <c r="U941" s="1"/>
  <c r="X941"/>
  <c r="T941"/>
  <c r="S941"/>
  <c r="AE940"/>
  <c r="AD940"/>
  <c r="AB940"/>
  <c r="AA940"/>
  <c r="W940"/>
  <c r="Z940" s="1"/>
  <c r="X940"/>
  <c r="T940"/>
  <c r="S940"/>
  <c r="AE939"/>
  <c r="AD939"/>
  <c r="AB939"/>
  <c r="AA939"/>
  <c r="W939"/>
  <c r="Z939" s="1"/>
  <c r="Y939"/>
  <c r="X939"/>
  <c r="T939"/>
  <c r="S939"/>
  <c r="AE938"/>
  <c r="AD938"/>
  <c r="AB938"/>
  <c r="AA938"/>
  <c r="W938"/>
  <c r="Z938" s="1"/>
  <c r="Y938"/>
  <c r="U938" s="1"/>
  <c r="X938"/>
  <c r="T938"/>
  <c r="S938"/>
  <c r="AE937"/>
  <c r="AD937"/>
  <c r="AB937"/>
  <c r="AA937"/>
  <c r="W937"/>
  <c r="Z937" s="1"/>
  <c r="Y937"/>
  <c r="X937"/>
  <c r="T937"/>
  <c r="S937"/>
  <c r="AE936"/>
  <c r="AD936"/>
  <c r="AB936"/>
  <c r="AA936"/>
  <c r="W936"/>
  <c r="Z936" s="1"/>
  <c r="Y936"/>
  <c r="V936" s="1"/>
  <c r="X936"/>
  <c r="T936"/>
  <c r="S936"/>
  <c r="AE935"/>
  <c r="AD935"/>
  <c r="AB935"/>
  <c r="AA935"/>
  <c r="W935"/>
  <c r="Z935" s="1"/>
  <c r="X935"/>
  <c r="T935"/>
  <c r="S935"/>
  <c r="AE934"/>
  <c r="AD934"/>
  <c r="AB934"/>
  <c r="AA934"/>
  <c r="W934"/>
  <c r="Z934" s="1"/>
  <c r="Y934"/>
  <c r="X934"/>
  <c r="V934"/>
  <c r="T934"/>
  <c r="S934"/>
  <c r="AE933"/>
  <c r="AD933"/>
  <c r="AB933"/>
  <c r="AA933"/>
  <c r="W933"/>
  <c r="Z933" s="1"/>
  <c r="Y933"/>
  <c r="U933" s="1"/>
  <c r="X933"/>
  <c r="T933"/>
  <c r="S933"/>
  <c r="AE932"/>
  <c r="AD932"/>
  <c r="AB932"/>
  <c r="AA932"/>
  <c r="W932"/>
  <c r="Z932" s="1"/>
  <c r="X932"/>
  <c r="T932"/>
  <c r="S932"/>
  <c r="AE931"/>
  <c r="AD931"/>
  <c r="AB931"/>
  <c r="AA931"/>
  <c r="W931"/>
  <c r="Z931" s="1"/>
  <c r="Y931"/>
  <c r="X931"/>
  <c r="T931"/>
  <c r="S931"/>
  <c r="AE930"/>
  <c r="AD930"/>
  <c r="AB930"/>
  <c r="AA930"/>
  <c r="W930"/>
  <c r="Z930" s="1"/>
  <c r="Y930"/>
  <c r="U930" s="1"/>
  <c r="X930"/>
  <c r="T930"/>
  <c r="S930"/>
  <c r="AE929"/>
  <c r="AD929"/>
  <c r="AB929"/>
  <c r="AA929"/>
  <c r="W929"/>
  <c r="Z929" s="1"/>
  <c r="Y929"/>
  <c r="X929"/>
  <c r="T929"/>
  <c r="S929"/>
  <c r="AE928"/>
  <c r="AD928"/>
  <c r="AB928"/>
  <c r="AA928"/>
  <c r="W928"/>
  <c r="Z928" s="1"/>
  <c r="Y928"/>
  <c r="V928" s="1"/>
  <c r="X928"/>
  <c r="T928"/>
  <c r="S928"/>
  <c r="AE927"/>
  <c r="AD927"/>
  <c r="AB927"/>
  <c r="AA927"/>
  <c r="W927"/>
  <c r="Z927" s="1"/>
  <c r="X927"/>
  <c r="T927"/>
  <c r="S927"/>
  <c r="AE926"/>
  <c r="AD926"/>
  <c r="AB926"/>
  <c r="AA926"/>
  <c r="W926"/>
  <c r="Z926" s="1"/>
  <c r="Y926"/>
  <c r="X926"/>
  <c r="V926"/>
  <c r="T926"/>
  <c r="S926"/>
  <c r="AE925"/>
  <c r="AD925"/>
  <c r="AB925"/>
  <c r="AA925"/>
  <c r="W925"/>
  <c r="Z925" s="1"/>
  <c r="Y925"/>
  <c r="U925" s="1"/>
  <c r="X925"/>
  <c r="T925"/>
  <c r="S925"/>
  <c r="AE924"/>
  <c r="AD924"/>
  <c r="AB924"/>
  <c r="AA924"/>
  <c r="W924"/>
  <c r="Z924" s="1"/>
  <c r="X924"/>
  <c r="T924"/>
  <c r="S924"/>
  <c r="AE923"/>
  <c r="AD923"/>
  <c r="AB923"/>
  <c r="AA923"/>
  <c r="W923"/>
  <c r="Z923" s="1"/>
  <c r="Y923"/>
  <c r="X923"/>
  <c r="T923"/>
  <c r="S923"/>
  <c r="AE922"/>
  <c r="AD922"/>
  <c r="AB922"/>
  <c r="AA922"/>
  <c r="W922"/>
  <c r="Z922" s="1"/>
  <c r="Y922"/>
  <c r="U922" s="1"/>
  <c r="X922"/>
  <c r="T922"/>
  <c r="S922"/>
  <c r="AE921"/>
  <c r="AD921"/>
  <c r="AB921"/>
  <c r="AA921"/>
  <c r="W921"/>
  <c r="Z921" s="1"/>
  <c r="Y921"/>
  <c r="X921"/>
  <c r="T921"/>
  <c r="S921"/>
  <c r="AE920"/>
  <c r="AD920"/>
  <c r="AB920"/>
  <c r="AA920"/>
  <c r="W920"/>
  <c r="Z920" s="1"/>
  <c r="Y920"/>
  <c r="V920" s="1"/>
  <c r="X920"/>
  <c r="T920"/>
  <c r="S920"/>
  <c r="AE919"/>
  <c r="AD919"/>
  <c r="AB919"/>
  <c r="AA919"/>
  <c r="W919"/>
  <c r="Z919" s="1"/>
  <c r="X919"/>
  <c r="T919"/>
  <c r="S919"/>
  <c r="AE918"/>
  <c r="AD918"/>
  <c r="AB918"/>
  <c r="AA918"/>
  <c r="W918"/>
  <c r="Z918" s="1"/>
  <c r="Y918"/>
  <c r="X918"/>
  <c r="V918"/>
  <c r="T918"/>
  <c r="S918"/>
  <c r="AE917"/>
  <c r="AD917"/>
  <c r="AB917"/>
  <c r="AA917"/>
  <c r="W917"/>
  <c r="Z917" s="1"/>
  <c r="Y917"/>
  <c r="U917" s="1"/>
  <c r="X917"/>
  <c r="T917"/>
  <c r="S917"/>
  <c r="AE916"/>
  <c r="AD916"/>
  <c r="AB916"/>
  <c r="AA916"/>
  <c r="W916"/>
  <c r="Z916" s="1"/>
  <c r="X916"/>
  <c r="T916"/>
  <c r="S916"/>
  <c r="AE915"/>
  <c r="AD915"/>
  <c r="AB915"/>
  <c r="AA915"/>
  <c r="W915"/>
  <c r="Z915" s="1"/>
  <c r="Y915"/>
  <c r="X915"/>
  <c r="T915"/>
  <c r="S915"/>
  <c r="AE914"/>
  <c r="AD914"/>
  <c r="AB914"/>
  <c r="AA914"/>
  <c r="W914"/>
  <c r="Z914" s="1"/>
  <c r="Y914"/>
  <c r="U914" s="1"/>
  <c r="X914"/>
  <c r="T914"/>
  <c r="S914"/>
  <c r="AE913"/>
  <c r="AD913"/>
  <c r="AB913"/>
  <c r="AA913"/>
  <c r="W913"/>
  <c r="Z913" s="1"/>
  <c r="Y913"/>
  <c r="X913"/>
  <c r="T913"/>
  <c r="S913"/>
  <c r="AE912"/>
  <c r="AD912"/>
  <c r="AB912"/>
  <c r="AA912"/>
  <c r="W912"/>
  <c r="Z912" s="1"/>
  <c r="Y912"/>
  <c r="V912" s="1"/>
  <c r="X912"/>
  <c r="T912"/>
  <c r="S912"/>
  <c r="AE911"/>
  <c r="AD911"/>
  <c r="AB911"/>
  <c r="AA911"/>
  <c r="W911"/>
  <c r="Z911" s="1"/>
  <c r="X911"/>
  <c r="T911"/>
  <c r="S911"/>
  <c r="AE910"/>
  <c r="AD910"/>
  <c r="AB910"/>
  <c r="AA910"/>
  <c r="W910"/>
  <c r="Z910" s="1"/>
  <c r="Y910"/>
  <c r="X910"/>
  <c r="V910"/>
  <c r="T910"/>
  <c r="S910"/>
  <c r="AE909"/>
  <c r="AD909"/>
  <c r="AB909"/>
  <c r="AA909"/>
  <c r="W909"/>
  <c r="Z909" s="1"/>
  <c r="Y909"/>
  <c r="U909" s="1"/>
  <c r="X909"/>
  <c r="T909"/>
  <c r="S909"/>
  <c r="AE908"/>
  <c r="AD908"/>
  <c r="AB908"/>
  <c r="AA908"/>
  <c r="W908"/>
  <c r="Z908" s="1"/>
  <c r="X908"/>
  <c r="T908"/>
  <c r="S908"/>
  <c r="AE907"/>
  <c r="AD907"/>
  <c r="AB907"/>
  <c r="AA907"/>
  <c r="W907"/>
  <c r="Z907" s="1"/>
  <c r="Y907"/>
  <c r="X907"/>
  <c r="T907"/>
  <c r="S907"/>
  <c r="AE906"/>
  <c r="AD906"/>
  <c r="AB906"/>
  <c r="AA906"/>
  <c r="W906"/>
  <c r="Z906" s="1"/>
  <c r="Y906"/>
  <c r="U906" s="1"/>
  <c r="X906"/>
  <c r="T906"/>
  <c r="S906"/>
  <c r="AE905"/>
  <c r="AD905"/>
  <c r="AB905"/>
  <c r="AA905"/>
  <c r="W905"/>
  <c r="Z905" s="1"/>
  <c r="Y905"/>
  <c r="X905"/>
  <c r="T905"/>
  <c r="S905"/>
  <c r="AE904"/>
  <c r="AD904"/>
  <c r="AB904"/>
  <c r="AA904"/>
  <c r="W904"/>
  <c r="Z904" s="1"/>
  <c r="Y904"/>
  <c r="V904" s="1"/>
  <c r="X904"/>
  <c r="T904"/>
  <c r="S904"/>
  <c r="AE903"/>
  <c r="AD903"/>
  <c r="AB903"/>
  <c r="AA903"/>
  <c r="W903"/>
  <c r="Z903" s="1"/>
  <c r="X903"/>
  <c r="T903"/>
  <c r="S903"/>
  <c r="AE902"/>
  <c r="AD902"/>
  <c r="AB902"/>
  <c r="AA902"/>
  <c r="W902"/>
  <c r="Z902" s="1"/>
  <c r="Y902"/>
  <c r="X902"/>
  <c r="V902"/>
  <c r="T902"/>
  <c r="S902"/>
  <c r="AE901"/>
  <c r="AD901"/>
  <c r="AB901"/>
  <c r="AA901"/>
  <c r="W901"/>
  <c r="Z901" s="1"/>
  <c r="Y901"/>
  <c r="U901" s="1"/>
  <c r="X901"/>
  <c r="T901"/>
  <c r="S901"/>
  <c r="AE900"/>
  <c r="AD900"/>
  <c r="AB900"/>
  <c r="AA900"/>
  <c r="W900"/>
  <c r="Z900" s="1"/>
  <c r="X900"/>
  <c r="T900"/>
  <c r="S900"/>
  <c r="AE899"/>
  <c r="AD899"/>
  <c r="AB899"/>
  <c r="AA899"/>
  <c r="W899"/>
  <c r="Z899" s="1"/>
  <c r="Y899"/>
  <c r="X899"/>
  <c r="T899"/>
  <c r="S899"/>
  <c r="AE898"/>
  <c r="AD898"/>
  <c r="AB898"/>
  <c r="AA898"/>
  <c r="W898"/>
  <c r="Z898" s="1"/>
  <c r="Y898"/>
  <c r="U898" s="1"/>
  <c r="X898"/>
  <c r="T898"/>
  <c r="S898"/>
  <c r="AE897"/>
  <c r="AD897"/>
  <c r="AB897"/>
  <c r="AA897"/>
  <c r="W897"/>
  <c r="Z897" s="1"/>
  <c r="Y897"/>
  <c r="X897"/>
  <c r="T897"/>
  <c r="S897"/>
  <c r="AE896"/>
  <c r="AD896"/>
  <c r="AB896"/>
  <c r="AA896"/>
  <c r="W896"/>
  <c r="Z896" s="1"/>
  <c r="Y896"/>
  <c r="V896" s="1"/>
  <c r="X896"/>
  <c r="T896"/>
  <c r="S896"/>
  <c r="AE895"/>
  <c r="AD895"/>
  <c r="AB895"/>
  <c r="AA895"/>
  <c r="W895"/>
  <c r="Z895" s="1"/>
  <c r="X895"/>
  <c r="T895"/>
  <c r="S895"/>
  <c r="AE894"/>
  <c r="AD894"/>
  <c r="AB894"/>
  <c r="AA894"/>
  <c r="W894"/>
  <c r="Z894" s="1"/>
  <c r="Y894"/>
  <c r="X894"/>
  <c r="V894"/>
  <c r="T894"/>
  <c r="S894"/>
  <c r="AE893"/>
  <c r="AD893"/>
  <c r="AB893"/>
  <c r="AA893"/>
  <c r="W893"/>
  <c r="Z893" s="1"/>
  <c r="Y893"/>
  <c r="U893" s="1"/>
  <c r="X893"/>
  <c r="T893"/>
  <c r="S893"/>
  <c r="AE892"/>
  <c r="AD892"/>
  <c r="AB892"/>
  <c r="AA892"/>
  <c r="W892"/>
  <c r="Z892" s="1"/>
  <c r="X892"/>
  <c r="T892"/>
  <c r="S892"/>
  <c r="AE891"/>
  <c r="AD891"/>
  <c r="AB891"/>
  <c r="AA891"/>
  <c r="W891"/>
  <c r="Z891" s="1"/>
  <c r="Y891"/>
  <c r="X891"/>
  <c r="T891"/>
  <c r="S891"/>
  <c r="AE890"/>
  <c r="AD890"/>
  <c r="AB890"/>
  <c r="AA890"/>
  <c r="W890"/>
  <c r="Z890" s="1"/>
  <c r="Y890"/>
  <c r="U890" s="1"/>
  <c r="X890"/>
  <c r="T890"/>
  <c r="S890"/>
  <c r="AE889"/>
  <c r="AD889"/>
  <c r="AB889"/>
  <c r="AA889"/>
  <c r="W889"/>
  <c r="Z889" s="1"/>
  <c r="Y889"/>
  <c r="X889"/>
  <c r="T889"/>
  <c r="S889"/>
  <c r="AE888"/>
  <c r="AD888"/>
  <c r="AB888"/>
  <c r="AA888"/>
  <c r="W888"/>
  <c r="Z888" s="1"/>
  <c r="Y888"/>
  <c r="V888" s="1"/>
  <c r="X888"/>
  <c r="T888"/>
  <c r="S888"/>
  <c r="AE887"/>
  <c r="AD887"/>
  <c r="AB887"/>
  <c r="AA887"/>
  <c r="W887"/>
  <c r="Z887" s="1"/>
  <c r="X887"/>
  <c r="T887"/>
  <c r="S887"/>
  <c r="AE886"/>
  <c r="AD886"/>
  <c r="AB886"/>
  <c r="AA886"/>
  <c r="W886"/>
  <c r="Z886" s="1"/>
  <c r="Y886"/>
  <c r="X886"/>
  <c r="V886"/>
  <c r="T886"/>
  <c r="S886"/>
  <c r="AE885"/>
  <c r="AD885"/>
  <c r="AB885"/>
  <c r="AA885"/>
  <c r="W885"/>
  <c r="Z885" s="1"/>
  <c r="Y885"/>
  <c r="U885" s="1"/>
  <c r="X885"/>
  <c r="T885"/>
  <c r="S885"/>
  <c r="AE884"/>
  <c r="AD884"/>
  <c r="AB884"/>
  <c r="AA884"/>
  <c r="W884"/>
  <c r="Z884" s="1"/>
  <c r="X884"/>
  <c r="T884"/>
  <c r="S884"/>
  <c r="AE883"/>
  <c r="AD883"/>
  <c r="AB883"/>
  <c r="AA883"/>
  <c r="W883"/>
  <c r="Z883" s="1"/>
  <c r="Y883"/>
  <c r="X883"/>
  <c r="T883"/>
  <c r="S883"/>
  <c r="AE882"/>
  <c r="AD882"/>
  <c r="AB882"/>
  <c r="AA882"/>
  <c r="W882"/>
  <c r="Z882" s="1"/>
  <c r="Y882"/>
  <c r="U882" s="1"/>
  <c r="X882"/>
  <c r="T882"/>
  <c r="S882"/>
  <c r="AE881"/>
  <c r="AD881"/>
  <c r="AB881"/>
  <c r="AA881"/>
  <c r="W881"/>
  <c r="Z881" s="1"/>
  <c r="Y881"/>
  <c r="X881"/>
  <c r="T881"/>
  <c r="S881"/>
  <c r="AE880"/>
  <c r="AD880"/>
  <c r="AB880"/>
  <c r="AA880"/>
  <c r="W880"/>
  <c r="Z880" s="1"/>
  <c r="Y880"/>
  <c r="V880" s="1"/>
  <c r="X880"/>
  <c r="T880"/>
  <c r="S880"/>
  <c r="AE879"/>
  <c r="AD879"/>
  <c r="AB879"/>
  <c r="AA879"/>
  <c r="W879"/>
  <c r="Z879" s="1"/>
  <c r="X879"/>
  <c r="T879"/>
  <c r="S879"/>
  <c r="AE878"/>
  <c r="AD878"/>
  <c r="AB878"/>
  <c r="AA878"/>
  <c r="W878"/>
  <c r="Z878" s="1"/>
  <c r="Y878"/>
  <c r="X878"/>
  <c r="V878"/>
  <c r="T878"/>
  <c r="S878"/>
  <c r="AE877"/>
  <c r="AD877"/>
  <c r="AB877"/>
  <c r="AA877"/>
  <c r="W877"/>
  <c r="Z877" s="1"/>
  <c r="Y877"/>
  <c r="U877" s="1"/>
  <c r="X877"/>
  <c r="T877"/>
  <c r="S877"/>
  <c r="AE876"/>
  <c r="AD876"/>
  <c r="AB876"/>
  <c r="AA876"/>
  <c r="W876"/>
  <c r="Z876" s="1"/>
  <c r="X876"/>
  <c r="T876"/>
  <c r="S876"/>
  <c r="AE875"/>
  <c r="AD875"/>
  <c r="AB875"/>
  <c r="AA875"/>
  <c r="W875"/>
  <c r="Z875" s="1"/>
  <c r="Y875"/>
  <c r="X875"/>
  <c r="T875"/>
  <c r="S875"/>
  <c r="AE874"/>
  <c r="AD874"/>
  <c r="AB874"/>
  <c r="AA874"/>
  <c r="W874"/>
  <c r="Z874" s="1"/>
  <c r="Y874"/>
  <c r="U874" s="1"/>
  <c r="X874"/>
  <c r="T874"/>
  <c r="S874"/>
  <c r="AE873"/>
  <c r="AD873"/>
  <c r="AB873"/>
  <c r="AA873"/>
  <c r="W873"/>
  <c r="Z873" s="1"/>
  <c r="Y873"/>
  <c r="X873"/>
  <c r="T873"/>
  <c r="S873"/>
  <c r="AE872"/>
  <c r="AD872"/>
  <c r="AB872"/>
  <c r="AA872"/>
  <c r="W872"/>
  <c r="Z872" s="1"/>
  <c r="Y872"/>
  <c r="V872" s="1"/>
  <c r="X872"/>
  <c r="T872"/>
  <c r="S872"/>
  <c r="AE871"/>
  <c r="AD871"/>
  <c r="AB871"/>
  <c r="AA871"/>
  <c r="W871"/>
  <c r="Z871" s="1"/>
  <c r="X871"/>
  <c r="T871"/>
  <c r="S871"/>
  <c r="AE870"/>
  <c r="AD870"/>
  <c r="AB870"/>
  <c r="AA870"/>
  <c r="W870"/>
  <c r="Z870" s="1"/>
  <c r="Y870"/>
  <c r="X870"/>
  <c r="V870"/>
  <c r="T870"/>
  <c r="S870"/>
  <c r="AE869"/>
  <c r="AD869"/>
  <c r="AB869"/>
  <c r="AA869"/>
  <c r="W869"/>
  <c r="Z869" s="1"/>
  <c r="Y869"/>
  <c r="U869" s="1"/>
  <c r="X869"/>
  <c r="T869"/>
  <c r="S869"/>
  <c r="AE868"/>
  <c r="AD868"/>
  <c r="AB868"/>
  <c r="AA868"/>
  <c r="W868"/>
  <c r="Z868" s="1"/>
  <c r="X868"/>
  <c r="T868"/>
  <c r="S868"/>
  <c r="AE867"/>
  <c r="AD867"/>
  <c r="AB867"/>
  <c r="AA867"/>
  <c r="W867"/>
  <c r="Z867" s="1"/>
  <c r="Y867"/>
  <c r="X867"/>
  <c r="T867"/>
  <c r="S867"/>
  <c r="AE866"/>
  <c r="AD866"/>
  <c r="AB866"/>
  <c r="AA866"/>
  <c r="W866"/>
  <c r="Z866" s="1"/>
  <c r="Y866"/>
  <c r="U866" s="1"/>
  <c r="X866"/>
  <c r="T866"/>
  <c r="S866"/>
  <c r="AE865"/>
  <c r="AD865"/>
  <c r="AB865"/>
  <c r="AA865"/>
  <c r="W865"/>
  <c r="Z865" s="1"/>
  <c r="Y865"/>
  <c r="X865"/>
  <c r="T865"/>
  <c r="S865"/>
  <c r="AE864"/>
  <c r="AD864"/>
  <c r="AB864"/>
  <c r="AA864"/>
  <c r="W864"/>
  <c r="Z864" s="1"/>
  <c r="Y864"/>
  <c r="V864" s="1"/>
  <c r="X864"/>
  <c r="T864"/>
  <c r="S864"/>
  <c r="AE863"/>
  <c r="AD863"/>
  <c r="AB863"/>
  <c r="AA863"/>
  <c r="W863"/>
  <c r="Z863" s="1"/>
  <c r="X863"/>
  <c r="T863"/>
  <c r="S863"/>
  <c r="AE862"/>
  <c r="AD862"/>
  <c r="AB862"/>
  <c r="AA862"/>
  <c r="W862"/>
  <c r="Z862" s="1"/>
  <c r="X862"/>
  <c r="T862"/>
  <c r="S862"/>
  <c r="AE861"/>
  <c r="AD861"/>
  <c r="AB861"/>
  <c r="AA861"/>
  <c r="W861"/>
  <c r="Z861" s="1"/>
  <c r="Y861"/>
  <c r="X861"/>
  <c r="T861"/>
  <c r="S861"/>
  <c r="AE860"/>
  <c r="AD860"/>
  <c r="AB860"/>
  <c r="AA860"/>
  <c r="W860"/>
  <c r="Z860" s="1"/>
  <c r="X860"/>
  <c r="T860"/>
  <c r="S860"/>
  <c r="AE859"/>
  <c r="AD859"/>
  <c r="AB859"/>
  <c r="AA859"/>
  <c r="W859"/>
  <c r="Z859" s="1"/>
  <c r="Y859"/>
  <c r="X859"/>
  <c r="T859"/>
  <c r="S859"/>
  <c r="AE858"/>
  <c r="AD858"/>
  <c r="AB858"/>
  <c r="AA858"/>
  <c r="W858"/>
  <c r="Z858" s="1"/>
  <c r="X858"/>
  <c r="T858"/>
  <c r="S858"/>
  <c r="AE857"/>
  <c r="AD857"/>
  <c r="AB857"/>
  <c r="AA857"/>
  <c r="W857"/>
  <c r="Z857" s="1"/>
  <c r="Y857"/>
  <c r="U857" s="1"/>
  <c r="X857"/>
  <c r="T857"/>
  <c r="S857"/>
  <c r="AE856"/>
  <c r="AD856"/>
  <c r="AB856"/>
  <c r="AA856"/>
  <c r="W856"/>
  <c r="Z856" s="1"/>
  <c r="X856"/>
  <c r="T856"/>
  <c r="S856"/>
  <c r="AE855"/>
  <c r="AD855"/>
  <c r="AB855"/>
  <c r="AA855"/>
  <c r="W855"/>
  <c r="Z855" s="1"/>
  <c r="X855"/>
  <c r="T855"/>
  <c r="S855"/>
  <c r="AE854"/>
  <c r="AD854"/>
  <c r="AB854"/>
  <c r="AA854"/>
  <c r="W854"/>
  <c r="Z854" s="1"/>
  <c r="X854"/>
  <c r="T854"/>
  <c r="S854"/>
  <c r="AE853"/>
  <c r="AD853"/>
  <c r="AB853"/>
  <c r="AA853"/>
  <c r="W853"/>
  <c r="Z853" s="1"/>
  <c r="Y853"/>
  <c r="X853"/>
  <c r="T853"/>
  <c r="S853"/>
  <c r="AE852"/>
  <c r="AD852"/>
  <c r="AB852"/>
  <c r="AA852"/>
  <c r="W852"/>
  <c r="Z852" s="1"/>
  <c r="X852"/>
  <c r="T852"/>
  <c r="S852"/>
  <c r="AE851"/>
  <c r="AD851"/>
  <c r="AB851"/>
  <c r="AA851"/>
  <c r="W851"/>
  <c r="Z851" s="1"/>
  <c r="Y851"/>
  <c r="X851"/>
  <c r="T851"/>
  <c r="S851"/>
  <c r="AE850"/>
  <c r="AD850"/>
  <c r="AB850"/>
  <c r="AA850"/>
  <c r="W850"/>
  <c r="Z850" s="1"/>
  <c r="X850"/>
  <c r="T850"/>
  <c r="S850"/>
  <c r="AE849"/>
  <c r="AD849"/>
  <c r="AB849"/>
  <c r="AA849"/>
  <c r="W849"/>
  <c r="Z849" s="1"/>
  <c r="Y849"/>
  <c r="U849" s="1"/>
  <c r="X849"/>
  <c r="T849"/>
  <c r="S849"/>
  <c r="AE848"/>
  <c r="AD848"/>
  <c r="AB848"/>
  <c r="AA848"/>
  <c r="W848"/>
  <c r="Z848" s="1"/>
  <c r="X848"/>
  <c r="T848"/>
  <c r="S848"/>
  <c r="AE847"/>
  <c r="AD847"/>
  <c r="AB847"/>
  <c r="AA847"/>
  <c r="W847"/>
  <c r="Z847" s="1"/>
  <c r="X847"/>
  <c r="T847"/>
  <c r="S847"/>
  <c r="AE846"/>
  <c r="AD846"/>
  <c r="AB846"/>
  <c r="AA846"/>
  <c r="W846"/>
  <c r="Z846" s="1"/>
  <c r="X846"/>
  <c r="T846"/>
  <c r="S846"/>
  <c r="AE845"/>
  <c r="AD845"/>
  <c r="AB845"/>
  <c r="AA845"/>
  <c r="W845"/>
  <c r="Z845" s="1"/>
  <c r="Y845"/>
  <c r="X845"/>
  <c r="T845"/>
  <c r="S845"/>
  <c r="AE844"/>
  <c r="AD844"/>
  <c r="AB844"/>
  <c r="AA844"/>
  <c r="W844"/>
  <c r="Z844" s="1"/>
  <c r="X844"/>
  <c r="T844"/>
  <c r="S844"/>
  <c r="AE843"/>
  <c r="AD843"/>
  <c r="AB843"/>
  <c r="AA843"/>
  <c r="W843"/>
  <c r="Z843" s="1"/>
  <c r="Y843"/>
  <c r="X843"/>
  <c r="T843"/>
  <c r="S843"/>
  <c r="AE842"/>
  <c r="AD842"/>
  <c r="AB842"/>
  <c r="AA842"/>
  <c r="W842"/>
  <c r="Z842" s="1"/>
  <c r="X842"/>
  <c r="T842"/>
  <c r="S842"/>
  <c r="AE841"/>
  <c r="AD841"/>
  <c r="AB841"/>
  <c r="AA841"/>
  <c r="W841"/>
  <c r="Z841" s="1"/>
  <c r="Y841"/>
  <c r="U841" s="1"/>
  <c r="X841"/>
  <c r="T841"/>
  <c r="S841"/>
  <c r="AE840"/>
  <c r="AD840"/>
  <c r="AB840"/>
  <c r="AA840"/>
  <c r="W840"/>
  <c r="Z840" s="1"/>
  <c r="X840"/>
  <c r="T840"/>
  <c r="S840"/>
  <c r="AE839"/>
  <c r="AD839"/>
  <c r="AB839"/>
  <c r="AA839"/>
  <c r="W839"/>
  <c r="Z839" s="1"/>
  <c r="X839"/>
  <c r="T839"/>
  <c r="S839"/>
  <c r="AE838"/>
  <c r="AD838"/>
  <c r="AB838"/>
  <c r="AA838"/>
  <c r="W838"/>
  <c r="Z838" s="1"/>
  <c r="X838"/>
  <c r="T838"/>
  <c r="S838"/>
  <c r="AE837"/>
  <c r="AD837"/>
  <c r="AB837"/>
  <c r="AA837"/>
  <c r="W837"/>
  <c r="Z837" s="1"/>
  <c r="Y837"/>
  <c r="X837"/>
  <c r="T837"/>
  <c r="S837"/>
  <c r="AE836"/>
  <c r="AD836"/>
  <c r="AB836"/>
  <c r="AA836"/>
  <c r="W836"/>
  <c r="Z836" s="1"/>
  <c r="X836"/>
  <c r="T836"/>
  <c r="S836"/>
  <c r="AE835"/>
  <c r="AD835"/>
  <c r="AB835"/>
  <c r="AA835"/>
  <c r="W835"/>
  <c r="Z835" s="1"/>
  <c r="Y835"/>
  <c r="X835"/>
  <c r="T835"/>
  <c r="S835"/>
  <c r="AE834"/>
  <c r="AD834"/>
  <c r="AB834"/>
  <c r="AA834"/>
  <c r="W834"/>
  <c r="Z834" s="1"/>
  <c r="X834"/>
  <c r="T834"/>
  <c r="S834"/>
  <c r="AE833"/>
  <c r="AD833"/>
  <c r="AB833"/>
  <c r="AA833"/>
  <c r="W833"/>
  <c r="Z833" s="1"/>
  <c r="Y833"/>
  <c r="U833" s="1"/>
  <c r="X833"/>
  <c r="T833"/>
  <c r="S833"/>
  <c r="AE832"/>
  <c r="AD832"/>
  <c r="AB832"/>
  <c r="AA832"/>
  <c r="W832"/>
  <c r="Z832" s="1"/>
  <c r="X832"/>
  <c r="T832"/>
  <c r="S832"/>
  <c r="AE831"/>
  <c r="AD831"/>
  <c r="AB831"/>
  <c r="AA831"/>
  <c r="W831"/>
  <c r="Z831" s="1"/>
  <c r="X831"/>
  <c r="T831"/>
  <c r="S831"/>
  <c r="AE830"/>
  <c r="AD830"/>
  <c r="AB830"/>
  <c r="AA830"/>
  <c r="W830"/>
  <c r="Z830" s="1"/>
  <c r="X830"/>
  <c r="T830"/>
  <c r="S830"/>
  <c r="AE829"/>
  <c r="AD829"/>
  <c r="AB829"/>
  <c r="AA829"/>
  <c r="W829"/>
  <c r="Z829" s="1"/>
  <c r="Y829"/>
  <c r="X829"/>
  <c r="T829"/>
  <c r="S829"/>
  <c r="AE828"/>
  <c r="AD828"/>
  <c r="AB828"/>
  <c r="AA828"/>
  <c r="W828"/>
  <c r="Z828" s="1"/>
  <c r="X828"/>
  <c r="T828"/>
  <c r="S828"/>
  <c r="AE827"/>
  <c r="AD827"/>
  <c r="AB827"/>
  <c r="AA827"/>
  <c r="W827"/>
  <c r="Z827" s="1"/>
  <c r="Y827"/>
  <c r="X827"/>
  <c r="T827"/>
  <c r="S827"/>
  <c r="AE826"/>
  <c r="AD826"/>
  <c r="AB826"/>
  <c r="AA826"/>
  <c r="W826"/>
  <c r="Z826" s="1"/>
  <c r="X826"/>
  <c r="T826"/>
  <c r="S826"/>
  <c r="AE825"/>
  <c r="AD825"/>
  <c r="AB825"/>
  <c r="AA825"/>
  <c r="W825"/>
  <c r="Z825" s="1"/>
  <c r="Y825"/>
  <c r="U825" s="1"/>
  <c r="X825"/>
  <c r="T825"/>
  <c r="S825"/>
  <c r="AE824"/>
  <c r="AD824"/>
  <c r="AB824"/>
  <c r="AA824"/>
  <c r="W824"/>
  <c r="Z824" s="1"/>
  <c r="X824"/>
  <c r="T824"/>
  <c r="S824"/>
  <c r="AE823"/>
  <c r="AD823"/>
  <c r="AB823"/>
  <c r="AA823"/>
  <c r="W823"/>
  <c r="Z823" s="1"/>
  <c r="X823"/>
  <c r="T823"/>
  <c r="S823"/>
  <c r="AE822"/>
  <c r="AD822"/>
  <c r="AB822"/>
  <c r="AA822"/>
  <c r="W822"/>
  <c r="Z822" s="1"/>
  <c r="X822"/>
  <c r="T822"/>
  <c r="S822"/>
  <c r="AE821"/>
  <c r="AD821"/>
  <c r="AB821"/>
  <c r="AA821"/>
  <c r="W821"/>
  <c r="Z821" s="1"/>
  <c r="Y821"/>
  <c r="X821"/>
  <c r="T821"/>
  <c r="S821"/>
  <c r="AE820"/>
  <c r="AD820"/>
  <c r="AB820"/>
  <c r="AA820"/>
  <c r="W820"/>
  <c r="Z820" s="1"/>
  <c r="X820"/>
  <c r="T820"/>
  <c r="S820"/>
  <c r="AE819"/>
  <c r="AD819"/>
  <c r="AB819"/>
  <c r="AA819"/>
  <c r="W819"/>
  <c r="Z819" s="1"/>
  <c r="Y819"/>
  <c r="X819"/>
  <c r="T819"/>
  <c r="S819"/>
  <c r="AE818"/>
  <c r="AD818"/>
  <c r="AB818"/>
  <c r="AA818"/>
  <c r="W818"/>
  <c r="Z818" s="1"/>
  <c r="X818"/>
  <c r="T818"/>
  <c r="S818"/>
  <c r="AE817"/>
  <c r="AD817"/>
  <c r="AB817"/>
  <c r="AA817"/>
  <c r="W817"/>
  <c r="Z817" s="1"/>
  <c r="Y817"/>
  <c r="U817" s="1"/>
  <c r="X817"/>
  <c r="T817"/>
  <c r="S817"/>
  <c r="AE816"/>
  <c r="AD816"/>
  <c r="AB816"/>
  <c r="AA816"/>
  <c r="W816"/>
  <c r="Z816" s="1"/>
  <c r="X816"/>
  <c r="T816"/>
  <c r="S816"/>
  <c r="AE815"/>
  <c r="AD815"/>
  <c r="AB815"/>
  <c r="AA815"/>
  <c r="W815"/>
  <c r="Z815" s="1"/>
  <c r="X815"/>
  <c r="T815"/>
  <c r="S815"/>
  <c r="AE814"/>
  <c r="AD814"/>
  <c r="AB814"/>
  <c r="AA814"/>
  <c r="W814"/>
  <c r="Z814" s="1"/>
  <c r="X814"/>
  <c r="T814"/>
  <c r="S814"/>
  <c r="AE813"/>
  <c r="AD813"/>
  <c r="AB813"/>
  <c r="AA813"/>
  <c r="W813"/>
  <c r="Z813" s="1"/>
  <c r="Y813"/>
  <c r="X813"/>
  <c r="T813"/>
  <c r="S813"/>
  <c r="AE812"/>
  <c r="AD812"/>
  <c r="AB812"/>
  <c r="AA812"/>
  <c r="W812"/>
  <c r="Z812" s="1"/>
  <c r="X812"/>
  <c r="T812"/>
  <c r="S812"/>
  <c r="AE811"/>
  <c r="AD811"/>
  <c r="AB811"/>
  <c r="AA811"/>
  <c r="W811"/>
  <c r="Z811" s="1"/>
  <c r="Y811"/>
  <c r="X811"/>
  <c r="T811"/>
  <c r="S811"/>
  <c r="AE810"/>
  <c r="AD810"/>
  <c r="AB810"/>
  <c r="AA810"/>
  <c r="W810"/>
  <c r="Z810" s="1"/>
  <c r="X810"/>
  <c r="T810"/>
  <c r="S810"/>
  <c r="AE809"/>
  <c r="AD809"/>
  <c r="AB809"/>
  <c r="AA809"/>
  <c r="W809"/>
  <c r="Z809" s="1"/>
  <c r="Y809"/>
  <c r="U809" s="1"/>
  <c r="X809"/>
  <c r="T809"/>
  <c r="S809"/>
  <c r="AE808"/>
  <c r="AD808"/>
  <c r="AB808"/>
  <c r="AA808"/>
  <c r="W808"/>
  <c r="Z808" s="1"/>
  <c r="X808"/>
  <c r="T808"/>
  <c r="S808"/>
  <c r="AE807"/>
  <c r="AD807"/>
  <c r="AB807"/>
  <c r="AA807"/>
  <c r="W807"/>
  <c r="Z807" s="1"/>
  <c r="X807"/>
  <c r="T807"/>
  <c r="S807"/>
  <c r="AE806"/>
  <c r="AD806"/>
  <c r="AB806"/>
  <c r="AA806"/>
  <c r="W806"/>
  <c r="Z806" s="1"/>
  <c r="X806"/>
  <c r="T806"/>
  <c r="S806"/>
  <c r="AE805"/>
  <c r="AD805"/>
  <c r="AB805"/>
  <c r="AA805"/>
  <c r="W805"/>
  <c r="Z805" s="1"/>
  <c r="Y805"/>
  <c r="X805"/>
  <c r="T805"/>
  <c r="S805"/>
  <c r="AE804"/>
  <c r="AD804"/>
  <c r="AB804"/>
  <c r="AA804"/>
  <c r="W804"/>
  <c r="Z804" s="1"/>
  <c r="X804"/>
  <c r="T804"/>
  <c r="S804"/>
  <c r="AE803"/>
  <c r="AD803"/>
  <c r="AB803"/>
  <c r="AA803"/>
  <c r="W803"/>
  <c r="Z803" s="1"/>
  <c r="Y803"/>
  <c r="X803"/>
  <c r="T803"/>
  <c r="S803"/>
  <c r="AE802"/>
  <c r="AD802"/>
  <c r="AB802"/>
  <c r="AA802"/>
  <c r="W802"/>
  <c r="Z802" s="1"/>
  <c r="X802"/>
  <c r="T802"/>
  <c r="S802"/>
  <c r="AE801"/>
  <c r="AD801"/>
  <c r="AB801"/>
  <c r="AA801"/>
  <c r="W801"/>
  <c r="Z801" s="1"/>
  <c r="Y801"/>
  <c r="U801" s="1"/>
  <c r="X801"/>
  <c r="T801"/>
  <c r="S801"/>
  <c r="AE800"/>
  <c r="AD800"/>
  <c r="AB800"/>
  <c r="AA800"/>
  <c r="W800"/>
  <c r="Z800" s="1"/>
  <c r="X800"/>
  <c r="T800"/>
  <c r="S800"/>
  <c r="AE799"/>
  <c r="AD799"/>
  <c r="AB799"/>
  <c r="AA799"/>
  <c r="W799"/>
  <c r="Z799" s="1"/>
  <c r="X799"/>
  <c r="T799"/>
  <c r="S799"/>
  <c r="AE798"/>
  <c r="AD798"/>
  <c r="AB798"/>
  <c r="AA798"/>
  <c r="W798"/>
  <c r="Z798" s="1"/>
  <c r="X798"/>
  <c r="T798"/>
  <c r="S798"/>
  <c r="AE797"/>
  <c r="AD797"/>
  <c r="AB797"/>
  <c r="AA797"/>
  <c r="W797"/>
  <c r="Z797" s="1"/>
  <c r="Y797"/>
  <c r="X797"/>
  <c r="T797"/>
  <c r="S797"/>
  <c r="AE796"/>
  <c r="AD796"/>
  <c r="AB796"/>
  <c r="AA796"/>
  <c r="W796"/>
  <c r="Z796" s="1"/>
  <c r="X796"/>
  <c r="T796"/>
  <c r="S796"/>
  <c r="AE795"/>
  <c r="AD795"/>
  <c r="AB795"/>
  <c r="AA795"/>
  <c r="W795"/>
  <c r="Z795" s="1"/>
  <c r="Y795"/>
  <c r="X795"/>
  <c r="T795"/>
  <c r="S795"/>
  <c r="AE794"/>
  <c r="AD794"/>
  <c r="AB794"/>
  <c r="AA794"/>
  <c r="W794"/>
  <c r="Z794" s="1"/>
  <c r="X794"/>
  <c r="T794"/>
  <c r="S794"/>
  <c r="AE793"/>
  <c r="AD793"/>
  <c r="AB793"/>
  <c r="AA793"/>
  <c r="W793"/>
  <c r="Z793" s="1"/>
  <c r="Y793"/>
  <c r="U793" s="1"/>
  <c r="X793"/>
  <c r="T793"/>
  <c r="S793"/>
  <c r="AE792"/>
  <c r="AD792"/>
  <c r="AB792"/>
  <c r="AA792"/>
  <c r="W792"/>
  <c r="Z792" s="1"/>
  <c r="X792"/>
  <c r="T792"/>
  <c r="S792"/>
  <c r="AE791"/>
  <c r="AD791"/>
  <c r="AB791"/>
  <c r="AA791"/>
  <c r="W791"/>
  <c r="Z791" s="1"/>
  <c r="X791"/>
  <c r="T791"/>
  <c r="S791"/>
  <c r="AE790"/>
  <c r="AD790"/>
  <c r="AB790"/>
  <c r="AA790"/>
  <c r="W790"/>
  <c r="Z790" s="1"/>
  <c r="X790"/>
  <c r="T790"/>
  <c r="S790"/>
  <c r="AE789"/>
  <c r="AD789"/>
  <c r="AB789"/>
  <c r="AA789"/>
  <c r="W789"/>
  <c r="Z789" s="1"/>
  <c r="Y789"/>
  <c r="X789"/>
  <c r="T789"/>
  <c r="S789"/>
  <c r="AE788"/>
  <c r="AD788"/>
  <c r="AB788"/>
  <c r="AA788"/>
  <c r="W788"/>
  <c r="Z788" s="1"/>
  <c r="X788"/>
  <c r="T788"/>
  <c r="S788"/>
  <c r="AE787"/>
  <c r="AD787"/>
  <c r="AB787"/>
  <c r="AA787"/>
  <c r="W787"/>
  <c r="Z787" s="1"/>
  <c r="Y787"/>
  <c r="X787"/>
  <c r="T787"/>
  <c r="S787"/>
  <c r="AE786"/>
  <c r="AD786"/>
  <c r="AB786"/>
  <c r="AA786"/>
  <c r="W786"/>
  <c r="Z786" s="1"/>
  <c r="X786"/>
  <c r="T786"/>
  <c r="S786"/>
  <c r="AE785"/>
  <c r="AD785"/>
  <c r="AB785"/>
  <c r="AA785"/>
  <c r="W785"/>
  <c r="Z785" s="1"/>
  <c r="Y785"/>
  <c r="U785" s="1"/>
  <c r="X785"/>
  <c r="T785"/>
  <c r="S785"/>
  <c r="AE784"/>
  <c r="AD784"/>
  <c r="AB784"/>
  <c r="AA784"/>
  <c r="W784"/>
  <c r="Z784" s="1"/>
  <c r="X784"/>
  <c r="T784"/>
  <c r="S784"/>
  <c r="AE783"/>
  <c r="AD783"/>
  <c r="AB783"/>
  <c r="AA783"/>
  <c r="W783"/>
  <c r="Z783" s="1"/>
  <c r="X783"/>
  <c r="T783"/>
  <c r="S783"/>
  <c r="AE782"/>
  <c r="AD782"/>
  <c r="AB782"/>
  <c r="AA782"/>
  <c r="W782"/>
  <c r="Z782" s="1"/>
  <c r="X782"/>
  <c r="T782"/>
  <c r="S782"/>
  <c r="AE781"/>
  <c r="AD781"/>
  <c r="AB781"/>
  <c r="AA781"/>
  <c r="W781"/>
  <c r="Z781" s="1"/>
  <c r="Y781"/>
  <c r="X781"/>
  <c r="T781"/>
  <c r="S781"/>
  <c r="AE780"/>
  <c r="AD780"/>
  <c r="AB780"/>
  <c r="AA780"/>
  <c r="W780"/>
  <c r="Z780" s="1"/>
  <c r="X780"/>
  <c r="T780"/>
  <c r="S780"/>
  <c r="AE779"/>
  <c r="AD779"/>
  <c r="AB779"/>
  <c r="AA779"/>
  <c r="W779"/>
  <c r="Z779" s="1"/>
  <c r="Y779"/>
  <c r="X779"/>
  <c r="T779"/>
  <c r="S779"/>
  <c r="AE778"/>
  <c r="AD778"/>
  <c r="AB778"/>
  <c r="AA778"/>
  <c r="W778"/>
  <c r="Z778" s="1"/>
  <c r="X778"/>
  <c r="T778"/>
  <c r="S778"/>
  <c r="AE777"/>
  <c r="AD777"/>
  <c r="AB777"/>
  <c r="AA777"/>
  <c r="W777"/>
  <c r="Z777" s="1"/>
  <c r="Y777"/>
  <c r="U777" s="1"/>
  <c r="X777"/>
  <c r="T777"/>
  <c r="S777"/>
  <c r="AE776"/>
  <c r="AD776"/>
  <c r="AB776"/>
  <c r="AA776"/>
  <c r="W776"/>
  <c r="Z776" s="1"/>
  <c r="X776"/>
  <c r="T776"/>
  <c r="S776"/>
  <c r="AE775"/>
  <c r="AD775"/>
  <c r="AB775"/>
  <c r="AA775"/>
  <c r="W775"/>
  <c r="Z775" s="1"/>
  <c r="X775"/>
  <c r="T775"/>
  <c r="S775"/>
  <c r="AE774"/>
  <c r="AD774"/>
  <c r="AB774"/>
  <c r="AA774"/>
  <c r="W774"/>
  <c r="Z774" s="1"/>
  <c r="X774"/>
  <c r="T774"/>
  <c r="S774"/>
  <c r="AE773"/>
  <c r="AD773"/>
  <c r="AB773"/>
  <c r="AA773"/>
  <c r="W773"/>
  <c r="Z773" s="1"/>
  <c r="Y773"/>
  <c r="X773"/>
  <c r="T773"/>
  <c r="S773"/>
  <c r="AE772"/>
  <c r="AD772"/>
  <c r="AB772"/>
  <c r="AA772"/>
  <c r="W772"/>
  <c r="Y772" s="1"/>
  <c r="X772"/>
  <c r="T772"/>
  <c r="S772"/>
  <c r="AE771"/>
  <c r="AD771"/>
  <c r="AB771"/>
  <c r="AA771"/>
  <c r="W771"/>
  <c r="Y771" s="1"/>
  <c r="X771"/>
  <c r="T771"/>
  <c r="S771"/>
  <c r="AE770"/>
  <c r="AD770"/>
  <c r="AB770"/>
  <c r="AA770"/>
  <c r="W770"/>
  <c r="Y770" s="1"/>
  <c r="X770"/>
  <c r="T770"/>
  <c r="S770"/>
  <c r="AE769"/>
  <c r="AD769"/>
  <c r="AB769"/>
  <c r="AA769"/>
  <c r="W769"/>
  <c r="Y769" s="1"/>
  <c r="X769"/>
  <c r="T769"/>
  <c r="S769"/>
  <c r="AE768"/>
  <c r="AD768"/>
  <c r="AB768"/>
  <c r="AA768"/>
  <c r="W768"/>
  <c r="Y768" s="1"/>
  <c r="X768"/>
  <c r="T768"/>
  <c r="S768"/>
  <c r="AE767"/>
  <c r="AD767"/>
  <c r="AB767"/>
  <c r="AA767"/>
  <c r="W767"/>
  <c r="Y767" s="1"/>
  <c r="X767"/>
  <c r="T767"/>
  <c r="S767"/>
  <c r="AE766"/>
  <c r="AD766"/>
  <c r="AB766"/>
  <c r="AA766"/>
  <c r="W766"/>
  <c r="Z766" s="1"/>
  <c r="Y766"/>
  <c r="X766"/>
  <c r="T766"/>
  <c r="S766"/>
  <c r="AE765"/>
  <c r="AD765"/>
  <c r="AB765"/>
  <c r="AA765"/>
  <c r="W765"/>
  <c r="Z765" s="1"/>
  <c r="Y765"/>
  <c r="X765"/>
  <c r="T765"/>
  <c r="S765"/>
  <c r="AE764"/>
  <c r="AD764"/>
  <c r="AB764"/>
  <c r="AA764"/>
  <c r="W764"/>
  <c r="Z764" s="1"/>
  <c r="X764"/>
  <c r="T764"/>
  <c r="S764"/>
  <c r="AE763"/>
  <c r="AD763"/>
  <c r="AB763"/>
  <c r="AA763"/>
  <c r="W763"/>
  <c r="Z763" s="1"/>
  <c r="Y763"/>
  <c r="X763"/>
  <c r="T763"/>
  <c r="S763"/>
  <c r="AE762"/>
  <c r="AD762"/>
  <c r="AB762"/>
  <c r="AA762"/>
  <c r="W762"/>
  <c r="Z762" s="1"/>
  <c r="Y762"/>
  <c r="X762"/>
  <c r="T762"/>
  <c r="S762"/>
  <c r="AE761"/>
  <c r="AD761"/>
  <c r="AB761"/>
  <c r="AA761"/>
  <c r="W761"/>
  <c r="Z761" s="1"/>
  <c r="Y761"/>
  <c r="X761"/>
  <c r="T761"/>
  <c r="S761"/>
  <c r="AE760"/>
  <c r="AD760"/>
  <c r="AB760"/>
  <c r="AA760"/>
  <c r="W760"/>
  <c r="Z760" s="1"/>
  <c r="X760"/>
  <c r="T760"/>
  <c r="S760"/>
  <c r="AE759"/>
  <c r="AD759"/>
  <c r="AB759"/>
  <c r="AA759"/>
  <c r="W759"/>
  <c r="Z759" s="1"/>
  <c r="Y759"/>
  <c r="X759"/>
  <c r="T759"/>
  <c r="S759"/>
  <c r="AE758"/>
  <c r="AD758"/>
  <c r="AB758"/>
  <c r="AA758"/>
  <c r="W758"/>
  <c r="Z758" s="1"/>
  <c r="Y758"/>
  <c r="X758"/>
  <c r="T758"/>
  <c r="S758"/>
  <c r="AE757"/>
  <c r="AD757"/>
  <c r="AB757"/>
  <c r="AA757"/>
  <c r="W757"/>
  <c r="Z757" s="1"/>
  <c r="Y757"/>
  <c r="X757"/>
  <c r="T757"/>
  <c r="S757"/>
  <c r="AE756"/>
  <c r="AD756"/>
  <c r="AB756"/>
  <c r="AA756"/>
  <c r="W756"/>
  <c r="Z756" s="1"/>
  <c r="X756"/>
  <c r="T756"/>
  <c r="S756"/>
  <c r="AE755"/>
  <c r="AD755"/>
  <c r="AB755"/>
  <c r="AA755"/>
  <c r="W755"/>
  <c r="Z755" s="1"/>
  <c r="Y755"/>
  <c r="X755"/>
  <c r="T755"/>
  <c r="S755"/>
  <c r="AE754"/>
  <c r="AD754"/>
  <c r="AB754"/>
  <c r="AA754"/>
  <c r="W754"/>
  <c r="Z754" s="1"/>
  <c r="Y754"/>
  <c r="X754"/>
  <c r="T754"/>
  <c r="S754"/>
  <c r="AE753"/>
  <c r="AD753"/>
  <c r="AB753"/>
  <c r="AA753"/>
  <c r="W753"/>
  <c r="Z753" s="1"/>
  <c r="Y753"/>
  <c r="X753"/>
  <c r="T753"/>
  <c r="S753"/>
  <c r="AE752"/>
  <c r="AD752"/>
  <c r="AB752"/>
  <c r="AA752"/>
  <c r="W752"/>
  <c r="Z752" s="1"/>
  <c r="X752"/>
  <c r="T752"/>
  <c r="S752"/>
  <c r="AE751"/>
  <c r="AD751"/>
  <c r="AB751"/>
  <c r="AA751"/>
  <c r="W751"/>
  <c r="Z751" s="1"/>
  <c r="Y751"/>
  <c r="X751"/>
  <c r="T751"/>
  <c r="S751"/>
  <c r="AE750"/>
  <c r="AD750"/>
  <c r="AB750"/>
  <c r="AA750"/>
  <c r="W750"/>
  <c r="Z750" s="1"/>
  <c r="Y750"/>
  <c r="X750"/>
  <c r="T750"/>
  <c r="S750"/>
  <c r="AE749"/>
  <c r="AD749"/>
  <c r="AB749"/>
  <c r="AA749"/>
  <c r="W749"/>
  <c r="Z749" s="1"/>
  <c r="Y749"/>
  <c r="X749"/>
  <c r="T749"/>
  <c r="S749"/>
  <c r="AE748"/>
  <c r="AD748"/>
  <c r="AB748"/>
  <c r="AA748"/>
  <c r="W748"/>
  <c r="Z748" s="1"/>
  <c r="X748"/>
  <c r="T748"/>
  <c r="S748"/>
  <c r="AE747"/>
  <c r="AD747"/>
  <c r="AB747"/>
  <c r="AA747"/>
  <c r="W747"/>
  <c r="Z747" s="1"/>
  <c r="Y747"/>
  <c r="X747"/>
  <c r="T747"/>
  <c r="S747"/>
  <c r="AE746"/>
  <c r="AD746"/>
  <c r="AB746"/>
  <c r="AA746"/>
  <c r="W746"/>
  <c r="Z746" s="1"/>
  <c r="Y746"/>
  <c r="X746"/>
  <c r="T746"/>
  <c r="S746"/>
  <c r="AE745"/>
  <c r="AD745"/>
  <c r="AB745"/>
  <c r="AA745"/>
  <c r="W745"/>
  <c r="Z745" s="1"/>
  <c r="Y745"/>
  <c r="X745"/>
  <c r="T745"/>
  <c r="S745"/>
  <c r="AE744"/>
  <c r="AD744"/>
  <c r="AB744"/>
  <c r="AA744"/>
  <c r="W744"/>
  <c r="Z744" s="1"/>
  <c r="X744"/>
  <c r="T744"/>
  <c r="S744"/>
  <c r="AE743"/>
  <c r="AD743"/>
  <c r="AB743"/>
  <c r="AA743"/>
  <c r="W743"/>
  <c r="Z743" s="1"/>
  <c r="Y743"/>
  <c r="X743"/>
  <c r="T743"/>
  <c r="S743"/>
  <c r="AE742"/>
  <c r="AD742"/>
  <c r="AB742"/>
  <c r="AA742"/>
  <c r="W742"/>
  <c r="Z742" s="1"/>
  <c r="Y742"/>
  <c r="X742"/>
  <c r="T742"/>
  <c r="S742"/>
  <c r="AE741"/>
  <c r="AD741"/>
  <c r="AB741"/>
  <c r="AA741"/>
  <c r="W741"/>
  <c r="Z741" s="1"/>
  <c r="Y741"/>
  <c r="X741"/>
  <c r="T741"/>
  <c r="S741"/>
  <c r="AE740"/>
  <c r="AD740"/>
  <c r="AB740"/>
  <c r="AA740"/>
  <c r="W740"/>
  <c r="Z740" s="1"/>
  <c r="X740"/>
  <c r="T740"/>
  <c r="S740"/>
  <c r="AE739"/>
  <c r="AD739"/>
  <c r="AB739"/>
  <c r="AA739"/>
  <c r="W739"/>
  <c r="Z739" s="1"/>
  <c r="Y739"/>
  <c r="X739"/>
  <c r="T739"/>
  <c r="S739"/>
  <c r="AE738"/>
  <c r="AD738"/>
  <c r="AB738"/>
  <c r="AA738"/>
  <c r="W738"/>
  <c r="Z738" s="1"/>
  <c r="Y738"/>
  <c r="X738"/>
  <c r="T738"/>
  <c r="S738"/>
  <c r="AE737"/>
  <c r="AD737"/>
  <c r="AB737"/>
  <c r="AA737"/>
  <c r="W737"/>
  <c r="Z737" s="1"/>
  <c r="Y737"/>
  <c r="X737"/>
  <c r="T737"/>
  <c r="S737"/>
  <c r="AE736"/>
  <c r="AD736"/>
  <c r="AB736"/>
  <c r="AA736"/>
  <c r="W736"/>
  <c r="Z736" s="1"/>
  <c r="X736"/>
  <c r="T736"/>
  <c r="S736"/>
  <c r="AE735"/>
  <c r="AD735"/>
  <c r="AB735"/>
  <c r="AA735"/>
  <c r="W735"/>
  <c r="Z735" s="1"/>
  <c r="Y735"/>
  <c r="X735"/>
  <c r="T735"/>
  <c r="S735"/>
  <c r="AE734"/>
  <c r="AD734"/>
  <c r="AB734"/>
  <c r="AA734"/>
  <c r="W734"/>
  <c r="Z734" s="1"/>
  <c r="Y734"/>
  <c r="X734"/>
  <c r="T734"/>
  <c r="S734"/>
  <c r="AE733"/>
  <c r="AD733"/>
  <c r="AB733"/>
  <c r="AA733"/>
  <c r="W733"/>
  <c r="Z733" s="1"/>
  <c r="Y733"/>
  <c r="X733"/>
  <c r="T733"/>
  <c r="S733"/>
  <c r="AE732"/>
  <c r="AD732"/>
  <c r="AB732"/>
  <c r="AA732"/>
  <c r="W732"/>
  <c r="Z732" s="1"/>
  <c r="X732"/>
  <c r="T732"/>
  <c r="S732"/>
  <c r="AE731"/>
  <c r="AD731"/>
  <c r="AB731"/>
  <c r="AA731"/>
  <c r="W731"/>
  <c r="Z731" s="1"/>
  <c r="Y731"/>
  <c r="X731"/>
  <c r="T731"/>
  <c r="S731"/>
  <c r="AE730"/>
  <c r="AD730"/>
  <c r="AB730"/>
  <c r="AA730"/>
  <c r="W730"/>
  <c r="Z730" s="1"/>
  <c r="Y730"/>
  <c r="X730"/>
  <c r="T730"/>
  <c r="S730"/>
  <c r="AE729"/>
  <c r="AD729"/>
  <c r="AB729"/>
  <c r="AA729"/>
  <c r="W729"/>
  <c r="Z729" s="1"/>
  <c r="Y729"/>
  <c r="X729"/>
  <c r="T729"/>
  <c r="S729"/>
  <c r="AE728"/>
  <c r="AD728"/>
  <c r="AB728"/>
  <c r="AA728"/>
  <c r="W728"/>
  <c r="Z728" s="1"/>
  <c r="X728"/>
  <c r="T728"/>
  <c r="S728"/>
  <c r="AE727"/>
  <c r="AD727"/>
  <c r="AB727"/>
  <c r="AA727"/>
  <c r="W727"/>
  <c r="Z727" s="1"/>
  <c r="Y727"/>
  <c r="X727"/>
  <c r="T727"/>
  <c r="S727"/>
  <c r="AE726"/>
  <c r="AD726"/>
  <c r="AB726"/>
  <c r="AA726"/>
  <c r="W726"/>
  <c r="Z726" s="1"/>
  <c r="Y726"/>
  <c r="X726"/>
  <c r="T726"/>
  <c r="S726"/>
  <c r="AE725"/>
  <c r="AD725"/>
  <c r="AB725"/>
  <c r="AA725"/>
  <c r="W725"/>
  <c r="Z725" s="1"/>
  <c r="Y725"/>
  <c r="X725"/>
  <c r="T725"/>
  <c r="S725"/>
  <c r="AE724"/>
  <c r="AD724"/>
  <c r="AB724"/>
  <c r="AA724"/>
  <c r="W724"/>
  <c r="Z724" s="1"/>
  <c r="X724"/>
  <c r="T724"/>
  <c r="S724"/>
  <c r="AE723"/>
  <c r="AD723"/>
  <c r="AB723"/>
  <c r="AA723"/>
  <c r="W723"/>
  <c r="Z723" s="1"/>
  <c r="Y723"/>
  <c r="X723"/>
  <c r="T723"/>
  <c r="S723"/>
  <c r="AE722"/>
  <c r="AD722"/>
  <c r="AB722"/>
  <c r="AA722"/>
  <c r="W722"/>
  <c r="Z722" s="1"/>
  <c r="Y722"/>
  <c r="X722"/>
  <c r="T722"/>
  <c r="S722"/>
  <c r="AE721"/>
  <c r="AD721"/>
  <c r="AB721"/>
  <c r="AA721"/>
  <c r="W721"/>
  <c r="Z721" s="1"/>
  <c r="Y721"/>
  <c r="U721" s="1"/>
  <c r="X721"/>
  <c r="T721"/>
  <c r="S721"/>
  <c r="AE720"/>
  <c r="AD720"/>
  <c r="AB720"/>
  <c r="AA720"/>
  <c r="W720"/>
  <c r="Z720" s="1"/>
  <c r="X720"/>
  <c r="T720"/>
  <c r="S720"/>
  <c r="AE719"/>
  <c r="AD719"/>
  <c r="AB719"/>
  <c r="AA719"/>
  <c r="W719"/>
  <c r="Z719" s="1"/>
  <c r="Y719"/>
  <c r="X719"/>
  <c r="T719"/>
  <c r="S719"/>
  <c r="AE718"/>
  <c r="AD718"/>
  <c r="AB718"/>
  <c r="AA718"/>
  <c r="W718"/>
  <c r="Z718" s="1"/>
  <c r="Y718"/>
  <c r="X718"/>
  <c r="T718"/>
  <c r="S718"/>
  <c r="AE717"/>
  <c r="AD717"/>
  <c r="AB717"/>
  <c r="AA717"/>
  <c r="W717"/>
  <c r="Z717" s="1"/>
  <c r="Y717"/>
  <c r="X717"/>
  <c r="T717"/>
  <c r="S717"/>
  <c r="AE716"/>
  <c r="AD716"/>
  <c r="AB716"/>
  <c r="AA716"/>
  <c r="W716"/>
  <c r="Z716" s="1"/>
  <c r="X716"/>
  <c r="T716"/>
  <c r="S716"/>
  <c r="AE715"/>
  <c r="AD715"/>
  <c r="AB715"/>
  <c r="AA715"/>
  <c r="W715"/>
  <c r="Z715" s="1"/>
  <c r="Y715"/>
  <c r="X715"/>
  <c r="T715"/>
  <c r="S715"/>
  <c r="AE714"/>
  <c r="AD714"/>
  <c r="AB714"/>
  <c r="AA714"/>
  <c r="W714"/>
  <c r="Z714" s="1"/>
  <c r="Y714"/>
  <c r="X714"/>
  <c r="T714"/>
  <c r="S714"/>
  <c r="AE713"/>
  <c r="AD713"/>
  <c r="AB713"/>
  <c r="AA713"/>
  <c r="W713"/>
  <c r="Z713" s="1"/>
  <c r="Y713"/>
  <c r="U713" s="1"/>
  <c r="X713"/>
  <c r="T713"/>
  <c r="S713"/>
  <c r="AE712"/>
  <c r="AD712"/>
  <c r="AB712"/>
  <c r="AA712"/>
  <c r="W712"/>
  <c r="Z712" s="1"/>
  <c r="X712"/>
  <c r="T712"/>
  <c r="S712"/>
  <c r="AE711"/>
  <c r="AD711"/>
  <c r="AB711"/>
  <c r="AA711"/>
  <c r="W711"/>
  <c r="Z711" s="1"/>
  <c r="Y711"/>
  <c r="X711"/>
  <c r="T711"/>
  <c r="S711"/>
  <c r="AE710"/>
  <c r="AD710"/>
  <c r="AB710"/>
  <c r="AA710"/>
  <c r="W710"/>
  <c r="Z710" s="1"/>
  <c r="Y710"/>
  <c r="X710"/>
  <c r="T710"/>
  <c r="S710"/>
  <c r="AE709"/>
  <c r="AD709"/>
  <c r="AB709"/>
  <c r="AA709"/>
  <c r="W709"/>
  <c r="Z709" s="1"/>
  <c r="Y709"/>
  <c r="X709"/>
  <c r="T709"/>
  <c r="S709"/>
  <c r="AE708"/>
  <c r="AD708"/>
  <c r="AB708"/>
  <c r="AA708"/>
  <c r="W708"/>
  <c r="Z708" s="1"/>
  <c r="X708"/>
  <c r="T708"/>
  <c r="S708"/>
  <c r="AE707"/>
  <c r="AD707"/>
  <c r="AB707"/>
  <c r="AA707"/>
  <c r="W707"/>
  <c r="Z707" s="1"/>
  <c r="Y707"/>
  <c r="X707"/>
  <c r="T707"/>
  <c r="S707"/>
  <c r="AE706"/>
  <c r="AD706"/>
  <c r="AB706"/>
  <c r="AA706"/>
  <c r="W706"/>
  <c r="Z706" s="1"/>
  <c r="Y706"/>
  <c r="X706"/>
  <c r="T706"/>
  <c r="S706"/>
  <c r="AE705"/>
  <c r="AD705"/>
  <c r="AB705"/>
  <c r="AA705"/>
  <c r="W705"/>
  <c r="Z705" s="1"/>
  <c r="Y705"/>
  <c r="X705"/>
  <c r="T705"/>
  <c r="S705"/>
  <c r="AE704"/>
  <c r="AD704"/>
  <c r="AB704"/>
  <c r="AA704"/>
  <c r="W704"/>
  <c r="Z704" s="1"/>
  <c r="X704"/>
  <c r="T704"/>
  <c r="S704"/>
  <c r="AE703"/>
  <c r="AD703"/>
  <c r="AB703"/>
  <c r="AA703"/>
  <c r="W703"/>
  <c r="Z703" s="1"/>
  <c r="Y703"/>
  <c r="X703"/>
  <c r="T703"/>
  <c r="S703"/>
  <c r="AE702"/>
  <c r="AD702"/>
  <c r="AB702"/>
  <c r="AA702"/>
  <c r="W702"/>
  <c r="Z702" s="1"/>
  <c r="Y702"/>
  <c r="X702"/>
  <c r="T702"/>
  <c r="S702"/>
  <c r="AE701"/>
  <c r="AD701"/>
  <c r="AB701"/>
  <c r="AA701"/>
  <c r="W701"/>
  <c r="Z701" s="1"/>
  <c r="Y701"/>
  <c r="X701"/>
  <c r="T701"/>
  <c r="S701"/>
  <c r="AE700"/>
  <c r="AD700"/>
  <c r="AB700"/>
  <c r="AA700"/>
  <c r="W700"/>
  <c r="Z700" s="1"/>
  <c r="X700"/>
  <c r="T700"/>
  <c r="S700"/>
  <c r="AE699"/>
  <c r="AD699"/>
  <c r="AB699"/>
  <c r="AA699"/>
  <c r="W699"/>
  <c r="Z699" s="1"/>
  <c r="Y699"/>
  <c r="X699"/>
  <c r="T699"/>
  <c r="S699"/>
  <c r="AE698"/>
  <c r="AD698"/>
  <c r="AB698"/>
  <c r="AA698"/>
  <c r="W698"/>
  <c r="Z698" s="1"/>
  <c r="Y698"/>
  <c r="X698"/>
  <c r="T698"/>
  <c r="S698"/>
  <c r="AE697"/>
  <c r="AD697"/>
  <c r="AB697"/>
  <c r="AA697"/>
  <c r="W697"/>
  <c r="Z697" s="1"/>
  <c r="Y697"/>
  <c r="X697"/>
  <c r="T697"/>
  <c r="S697"/>
  <c r="AE696"/>
  <c r="AD696"/>
  <c r="AB696"/>
  <c r="AA696"/>
  <c r="W696"/>
  <c r="Z696" s="1"/>
  <c r="X696"/>
  <c r="T696"/>
  <c r="S696"/>
  <c r="AE695"/>
  <c r="AD695"/>
  <c r="AB695"/>
  <c r="AA695"/>
  <c r="W695"/>
  <c r="Z695" s="1"/>
  <c r="Y695"/>
  <c r="X695"/>
  <c r="T695"/>
  <c r="S695"/>
  <c r="AE694"/>
  <c r="AD694"/>
  <c r="AB694"/>
  <c r="AA694"/>
  <c r="W694"/>
  <c r="Z694" s="1"/>
  <c r="Y694"/>
  <c r="X694"/>
  <c r="T694"/>
  <c r="S694"/>
  <c r="AE693"/>
  <c r="AD693"/>
  <c r="AB693"/>
  <c r="AA693"/>
  <c r="W693"/>
  <c r="Z693" s="1"/>
  <c r="Y693"/>
  <c r="X693"/>
  <c r="T693"/>
  <c r="S693"/>
  <c r="AE692"/>
  <c r="AD692"/>
  <c r="AB692"/>
  <c r="AA692"/>
  <c r="W692"/>
  <c r="Z692" s="1"/>
  <c r="X692"/>
  <c r="T692"/>
  <c r="S692"/>
  <c r="AE691"/>
  <c r="AD691"/>
  <c r="AB691"/>
  <c r="AA691"/>
  <c r="W691"/>
  <c r="Z691" s="1"/>
  <c r="Y691"/>
  <c r="X691"/>
  <c r="T691"/>
  <c r="S691"/>
  <c r="AE690"/>
  <c r="AD690"/>
  <c r="AB690"/>
  <c r="AA690"/>
  <c r="W690"/>
  <c r="Z690" s="1"/>
  <c r="Y690"/>
  <c r="X690"/>
  <c r="T690"/>
  <c r="S690"/>
  <c r="AE689"/>
  <c r="AD689"/>
  <c r="AB689"/>
  <c r="AA689"/>
  <c r="W689"/>
  <c r="Z689" s="1"/>
  <c r="Y689"/>
  <c r="X689"/>
  <c r="T689"/>
  <c r="S689"/>
  <c r="AE688"/>
  <c r="AD688"/>
  <c r="AB688"/>
  <c r="AA688"/>
  <c r="W688"/>
  <c r="Z688" s="1"/>
  <c r="X688"/>
  <c r="T688"/>
  <c r="S688"/>
  <c r="AE687"/>
  <c r="AD687"/>
  <c r="AB687"/>
  <c r="AA687"/>
  <c r="W687"/>
  <c r="Z687" s="1"/>
  <c r="Y687"/>
  <c r="X687"/>
  <c r="T687"/>
  <c r="S687"/>
  <c r="AE686"/>
  <c r="AD686"/>
  <c r="AB686"/>
  <c r="AA686"/>
  <c r="W686"/>
  <c r="Z686" s="1"/>
  <c r="Y686"/>
  <c r="X686"/>
  <c r="T686"/>
  <c r="S686"/>
  <c r="AE685"/>
  <c r="AD685"/>
  <c r="AB685"/>
  <c r="AA685"/>
  <c r="W685"/>
  <c r="Z685" s="1"/>
  <c r="Y685"/>
  <c r="X685"/>
  <c r="T685"/>
  <c r="S685"/>
  <c r="AE684"/>
  <c r="AD684"/>
  <c r="AB684"/>
  <c r="AA684"/>
  <c r="W684"/>
  <c r="Z684" s="1"/>
  <c r="X684"/>
  <c r="T684"/>
  <c r="S684"/>
  <c r="AE683"/>
  <c r="AD683"/>
  <c r="AB683"/>
  <c r="AA683"/>
  <c r="W683"/>
  <c r="Z683" s="1"/>
  <c r="Y683"/>
  <c r="X683"/>
  <c r="T683"/>
  <c r="S683"/>
  <c r="AE682"/>
  <c r="AD682"/>
  <c r="AB682"/>
  <c r="AA682"/>
  <c r="W682"/>
  <c r="Z682" s="1"/>
  <c r="Y682"/>
  <c r="X682"/>
  <c r="T682"/>
  <c r="S682"/>
  <c r="AE681"/>
  <c r="AD681"/>
  <c r="AB681"/>
  <c r="AA681"/>
  <c r="W681"/>
  <c r="Z681" s="1"/>
  <c r="Y681"/>
  <c r="X681"/>
  <c r="T681"/>
  <c r="S681"/>
  <c r="AE680"/>
  <c r="AD680"/>
  <c r="AB680"/>
  <c r="AA680"/>
  <c r="W680"/>
  <c r="Z680" s="1"/>
  <c r="X680"/>
  <c r="T680"/>
  <c r="S680"/>
  <c r="AE679"/>
  <c r="AD679"/>
  <c r="AB679"/>
  <c r="AA679"/>
  <c r="W679"/>
  <c r="Z679" s="1"/>
  <c r="Y679"/>
  <c r="X679"/>
  <c r="T679"/>
  <c r="S679"/>
  <c r="AE678"/>
  <c r="AD678"/>
  <c r="AB678"/>
  <c r="AA678"/>
  <c r="W678"/>
  <c r="Z678" s="1"/>
  <c r="Y678"/>
  <c r="X678"/>
  <c r="T678"/>
  <c r="S678"/>
  <c r="AE677"/>
  <c r="AD677"/>
  <c r="AB677"/>
  <c r="AA677"/>
  <c r="W677"/>
  <c r="Z677" s="1"/>
  <c r="Y677"/>
  <c r="X677"/>
  <c r="T677"/>
  <c r="S677"/>
  <c r="AE676"/>
  <c r="AD676"/>
  <c r="AB676"/>
  <c r="AA676"/>
  <c r="W676"/>
  <c r="Z676" s="1"/>
  <c r="X676"/>
  <c r="T676"/>
  <c r="S676"/>
  <c r="AE675"/>
  <c r="AD675"/>
  <c r="AB675"/>
  <c r="AA675"/>
  <c r="W675"/>
  <c r="Z675" s="1"/>
  <c r="Y675"/>
  <c r="X675"/>
  <c r="T675"/>
  <c r="S675"/>
  <c r="AE674"/>
  <c r="AD674"/>
  <c r="AB674"/>
  <c r="AA674"/>
  <c r="W674"/>
  <c r="Z674" s="1"/>
  <c r="Y674"/>
  <c r="X674"/>
  <c r="T674"/>
  <c r="S674"/>
  <c r="AE673"/>
  <c r="AD673"/>
  <c r="AB673"/>
  <c r="AA673"/>
  <c r="W673"/>
  <c r="Z673" s="1"/>
  <c r="Y673"/>
  <c r="X673"/>
  <c r="T673"/>
  <c r="S673"/>
  <c r="AE672"/>
  <c r="AD672"/>
  <c r="AB672"/>
  <c r="AA672"/>
  <c r="W672"/>
  <c r="Z672" s="1"/>
  <c r="X672"/>
  <c r="T672"/>
  <c r="S672"/>
  <c r="AE671"/>
  <c r="AD671"/>
  <c r="AB671"/>
  <c r="AA671"/>
  <c r="W671"/>
  <c r="Z671" s="1"/>
  <c r="Y671"/>
  <c r="X671"/>
  <c r="T671"/>
  <c r="S671"/>
  <c r="AE670"/>
  <c r="AD670"/>
  <c r="AB670"/>
  <c r="AA670"/>
  <c r="W670"/>
  <c r="Z670" s="1"/>
  <c r="Y670"/>
  <c r="X670"/>
  <c r="T670"/>
  <c r="S670"/>
  <c r="AE669"/>
  <c r="AD669"/>
  <c r="AB669"/>
  <c r="AA669"/>
  <c r="W669"/>
  <c r="Z669" s="1"/>
  <c r="Y669"/>
  <c r="X669"/>
  <c r="T669"/>
  <c r="S669"/>
  <c r="AE668"/>
  <c r="AD668"/>
  <c r="AB668"/>
  <c r="AA668"/>
  <c r="W668"/>
  <c r="Z668" s="1"/>
  <c r="X668"/>
  <c r="T668"/>
  <c r="S668"/>
  <c r="AE667"/>
  <c r="AD667"/>
  <c r="AB667"/>
  <c r="AA667"/>
  <c r="W667"/>
  <c r="Z667" s="1"/>
  <c r="Y667"/>
  <c r="X667"/>
  <c r="T667"/>
  <c r="S667"/>
  <c r="AE666"/>
  <c r="AD666"/>
  <c r="AB666"/>
  <c r="AA666"/>
  <c r="W666"/>
  <c r="Z666" s="1"/>
  <c r="Y666"/>
  <c r="X666"/>
  <c r="T666"/>
  <c r="S666"/>
  <c r="AE665"/>
  <c r="AD665"/>
  <c r="AB665"/>
  <c r="AA665"/>
  <c r="W665"/>
  <c r="Z665" s="1"/>
  <c r="Y665"/>
  <c r="X665"/>
  <c r="T665"/>
  <c r="S665"/>
  <c r="AE664"/>
  <c r="AD664"/>
  <c r="AB664"/>
  <c r="AA664"/>
  <c r="W664"/>
  <c r="Z664" s="1"/>
  <c r="X664"/>
  <c r="T664"/>
  <c r="S664"/>
  <c r="AE663"/>
  <c r="AD663"/>
  <c r="AB663"/>
  <c r="AA663"/>
  <c r="W663"/>
  <c r="Z663" s="1"/>
  <c r="Y663"/>
  <c r="X663"/>
  <c r="T663"/>
  <c r="S663"/>
  <c r="AE662"/>
  <c r="AD662"/>
  <c r="AB662"/>
  <c r="AA662"/>
  <c r="W662"/>
  <c r="Z662" s="1"/>
  <c r="Y662"/>
  <c r="X662"/>
  <c r="T662"/>
  <c r="S662"/>
  <c r="AE661"/>
  <c r="AD661"/>
  <c r="AB661"/>
  <c r="AA661"/>
  <c r="W661"/>
  <c r="Z661" s="1"/>
  <c r="Y661"/>
  <c r="X661"/>
  <c r="T661"/>
  <c r="S661"/>
  <c r="AE660"/>
  <c r="AD660"/>
  <c r="AB660"/>
  <c r="AA660"/>
  <c r="W660"/>
  <c r="Z660" s="1"/>
  <c r="X660"/>
  <c r="T660"/>
  <c r="S660"/>
  <c r="AE659"/>
  <c r="AD659"/>
  <c r="AB659"/>
  <c r="AA659"/>
  <c r="W659"/>
  <c r="Z659" s="1"/>
  <c r="Y659"/>
  <c r="X659"/>
  <c r="T659"/>
  <c r="S659"/>
  <c r="AE658"/>
  <c r="AD658"/>
  <c r="AB658"/>
  <c r="AA658"/>
  <c r="W658"/>
  <c r="Z658" s="1"/>
  <c r="Y658"/>
  <c r="X658"/>
  <c r="T658"/>
  <c r="S658"/>
  <c r="AE657"/>
  <c r="AD657"/>
  <c r="AB657"/>
  <c r="AA657"/>
  <c r="W657"/>
  <c r="Z657" s="1"/>
  <c r="Y657"/>
  <c r="X657"/>
  <c r="T657"/>
  <c r="S657"/>
  <c r="AE656"/>
  <c r="AD656"/>
  <c r="AB656"/>
  <c r="AA656"/>
  <c r="W656"/>
  <c r="Z656" s="1"/>
  <c r="X656"/>
  <c r="T656"/>
  <c r="S656"/>
  <c r="AE655"/>
  <c r="AD655"/>
  <c r="AB655"/>
  <c r="AA655"/>
  <c r="W655"/>
  <c r="Z655" s="1"/>
  <c r="Y655"/>
  <c r="X655"/>
  <c r="T655"/>
  <c r="S655"/>
  <c r="AE654"/>
  <c r="AD654"/>
  <c r="AB654"/>
  <c r="AA654"/>
  <c r="W654"/>
  <c r="Z654" s="1"/>
  <c r="Y654"/>
  <c r="X654"/>
  <c r="T654"/>
  <c r="S654"/>
  <c r="AE653"/>
  <c r="AD653"/>
  <c r="AB653"/>
  <c r="AA653"/>
  <c r="W653"/>
  <c r="Z653" s="1"/>
  <c r="Y653"/>
  <c r="X653"/>
  <c r="T653"/>
  <c r="S653"/>
  <c r="AE652"/>
  <c r="AD652"/>
  <c r="AB652"/>
  <c r="AA652"/>
  <c r="W652"/>
  <c r="Z652" s="1"/>
  <c r="X652"/>
  <c r="T652"/>
  <c r="S652"/>
  <c r="AE651"/>
  <c r="AD651"/>
  <c r="AB651"/>
  <c r="AA651"/>
  <c r="W651"/>
  <c r="Z651" s="1"/>
  <c r="Y651"/>
  <c r="X651"/>
  <c r="T651"/>
  <c r="S651"/>
  <c r="AE650"/>
  <c r="AD650"/>
  <c r="AB650"/>
  <c r="AA650"/>
  <c r="W650"/>
  <c r="Z650" s="1"/>
  <c r="Y650"/>
  <c r="X650"/>
  <c r="T650"/>
  <c r="S650"/>
  <c r="AE649"/>
  <c r="AD649"/>
  <c r="AB649"/>
  <c r="AA649"/>
  <c r="W649"/>
  <c r="Z649" s="1"/>
  <c r="Y649"/>
  <c r="X649"/>
  <c r="T649"/>
  <c r="S649"/>
  <c r="AE648"/>
  <c r="AD648"/>
  <c r="AB648"/>
  <c r="AA648"/>
  <c r="W648"/>
  <c r="Z648" s="1"/>
  <c r="X648"/>
  <c r="T648"/>
  <c r="S648"/>
  <c r="AE647"/>
  <c r="AD647"/>
  <c r="AB647"/>
  <c r="AA647"/>
  <c r="W647"/>
  <c r="Z647" s="1"/>
  <c r="Y647"/>
  <c r="X647"/>
  <c r="T647"/>
  <c r="S647"/>
  <c r="AE646"/>
  <c r="AD646"/>
  <c r="AB646"/>
  <c r="AA646"/>
  <c r="W646"/>
  <c r="Z646" s="1"/>
  <c r="Y646"/>
  <c r="X646"/>
  <c r="T646"/>
  <c r="S646"/>
  <c r="AE645"/>
  <c r="AD645"/>
  <c r="AB645"/>
  <c r="AA645"/>
  <c r="W645"/>
  <c r="Z645" s="1"/>
  <c r="Y645"/>
  <c r="X645"/>
  <c r="T645"/>
  <c r="S645"/>
  <c r="AE644"/>
  <c r="AD644"/>
  <c r="AB644"/>
  <c r="AA644"/>
  <c r="W644"/>
  <c r="Z644" s="1"/>
  <c r="X644"/>
  <c r="T644"/>
  <c r="S644"/>
  <c r="AE643"/>
  <c r="AD643"/>
  <c r="AB643"/>
  <c r="AA643"/>
  <c r="W643"/>
  <c r="Z643" s="1"/>
  <c r="Y643"/>
  <c r="X643"/>
  <c r="T643"/>
  <c r="S643"/>
  <c r="AE642"/>
  <c r="AD642"/>
  <c r="AB642"/>
  <c r="AA642"/>
  <c r="W642"/>
  <c r="Z642" s="1"/>
  <c r="Y642"/>
  <c r="X642"/>
  <c r="T642"/>
  <c r="S642"/>
  <c r="AE641"/>
  <c r="AD641"/>
  <c r="AB641"/>
  <c r="AA641"/>
  <c r="W641"/>
  <c r="Z641" s="1"/>
  <c r="Y641"/>
  <c r="X641"/>
  <c r="T641"/>
  <c r="S641"/>
  <c r="AE640"/>
  <c r="AD640"/>
  <c r="AB640"/>
  <c r="AA640"/>
  <c r="W640"/>
  <c r="Z640" s="1"/>
  <c r="X640"/>
  <c r="T640"/>
  <c r="S640"/>
  <c r="AE639"/>
  <c r="AD639"/>
  <c r="AB639"/>
  <c r="AA639"/>
  <c r="W639"/>
  <c r="Z639" s="1"/>
  <c r="Y639"/>
  <c r="X639"/>
  <c r="T639"/>
  <c r="S639"/>
  <c r="AE638"/>
  <c r="AD638"/>
  <c r="AB638"/>
  <c r="AA638"/>
  <c r="W638"/>
  <c r="Z638" s="1"/>
  <c r="Y638"/>
  <c r="X638"/>
  <c r="T638"/>
  <c r="S638"/>
  <c r="AE637"/>
  <c r="AD637"/>
  <c r="AB637"/>
  <c r="AA637"/>
  <c r="W637"/>
  <c r="Z637" s="1"/>
  <c r="Y637"/>
  <c r="X637"/>
  <c r="T637"/>
  <c r="S637"/>
  <c r="AE636"/>
  <c r="AD636"/>
  <c r="AB636"/>
  <c r="AA636"/>
  <c r="W636"/>
  <c r="Z636" s="1"/>
  <c r="X636"/>
  <c r="T636"/>
  <c r="S636"/>
  <c r="AE635"/>
  <c r="AD635"/>
  <c r="AB635"/>
  <c r="AA635"/>
  <c r="W635"/>
  <c r="Z635" s="1"/>
  <c r="Y635"/>
  <c r="X635"/>
  <c r="T635"/>
  <c r="S635"/>
  <c r="AE634"/>
  <c r="AD634"/>
  <c r="AB634"/>
  <c r="AA634"/>
  <c r="W634"/>
  <c r="Z634" s="1"/>
  <c r="Y634"/>
  <c r="X634"/>
  <c r="T634"/>
  <c r="S634"/>
  <c r="AE633"/>
  <c r="AD633"/>
  <c r="AB633"/>
  <c r="AA633"/>
  <c r="W633"/>
  <c r="Z633" s="1"/>
  <c r="Y633"/>
  <c r="X633"/>
  <c r="T633"/>
  <c r="S633"/>
  <c r="AE632"/>
  <c r="AD632"/>
  <c r="AB632"/>
  <c r="AA632"/>
  <c r="W632"/>
  <c r="Z632" s="1"/>
  <c r="X632"/>
  <c r="T632"/>
  <c r="S632"/>
  <c r="AE631"/>
  <c r="AD631"/>
  <c r="AB631"/>
  <c r="AA631"/>
  <c r="W631"/>
  <c r="Z631" s="1"/>
  <c r="Y631"/>
  <c r="X631"/>
  <c r="T631"/>
  <c r="S631"/>
  <c r="AE630"/>
  <c r="AD630"/>
  <c r="AB630"/>
  <c r="AA630"/>
  <c r="W630"/>
  <c r="Z630" s="1"/>
  <c r="Y630"/>
  <c r="X630"/>
  <c r="T630"/>
  <c r="S630"/>
  <c r="AE629"/>
  <c r="AD629"/>
  <c r="AB629"/>
  <c r="AA629"/>
  <c r="W629"/>
  <c r="Z629" s="1"/>
  <c r="Y629"/>
  <c r="X629"/>
  <c r="T629"/>
  <c r="S629"/>
  <c r="AE628"/>
  <c r="AD628"/>
  <c r="AB628"/>
  <c r="AA628"/>
  <c r="W628"/>
  <c r="Z628" s="1"/>
  <c r="X628"/>
  <c r="T628"/>
  <c r="S628"/>
  <c r="AE627"/>
  <c r="AD627"/>
  <c r="AB627"/>
  <c r="AA627"/>
  <c r="W627"/>
  <c r="Z627" s="1"/>
  <c r="Y627"/>
  <c r="X627"/>
  <c r="T627"/>
  <c r="S627"/>
  <c r="AE626"/>
  <c r="AD626"/>
  <c r="AB626"/>
  <c r="AA626"/>
  <c r="W626"/>
  <c r="Z626" s="1"/>
  <c r="Y626"/>
  <c r="X626"/>
  <c r="T626"/>
  <c r="S626"/>
  <c r="AE625"/>
  <c r="AD625"/>
  <c r="AB625"/>
  <c r="AA625"/>
  <c r="W625"/>
  <c r="Z625" s="1"/>
  <c r="Y625"/>
  <c r="X625"/>
  <c r="T625"/>
  <c r="S625"/>
  <c r="AE624"/>
  <c r="AD624"/>
  <c r="AB624"/>
  <c r="AA624"/>
  <c r="W624"/>
  <c r="Z624" s="1"/>
  <c r="X624"/>
  <c r="T624"/>
  <c r="S624"/>
  <c r="AE623"/>
  <c r="AD623"/>
  <c r="AB623"/>
  <c r="AA623"/>
  <c r="W623"/>
  <c r="Z623" s="1"/>
  <c r="Y623"/>
  <c r="X623"/>
  <c r="T623"/>
  <c r="S623"/>
  <c r="AE622"/>
  <c r="AD622"/>
  <c r="AB622"/>
  <c r="AA622"/>
  <c r="W622"/>
  <c r="Z622" s="1"/>
  <c r="Y622"/>
  <c r="X622"/>
  <c r="T622"/>
  <c r="S622"/>
  <c r="AE621"/>
  <c r="AD621"/>
  <c r="AB621"/>
  <c r="AA621"/>
  <c r="W621"/>
  <c r="Z621" s="1"/>
  <c r="Y621"/>
  <c r="X621"/>
  <c r="T621"/>
  <c r="S621"/>
  <c r="AE620"/>
  <c r="AD620"/>
  <c r="AB620"/>
  <c r="AA620"/>
  <c r="W620"/>
  <c r="Z620" s="1"/>
  <c r="X620"/>
  <c r="T620"/>
  <c r="S620"/>
  <c r="AE619"/>
  <c r="AD619"/>
  <c r="AB619"/>
  <c r="AA619"/>
  <c r="W619"/>
  <c r="Z619" s="1"/>
  <c r="Y619"/>
  <c r="X619"/>
  <c r="T619"/>
  <c r="S619"/>
  <c r="AE618"/>
  <c r="AD618"/>
  <c r="AB618"/>
  <c r="AA618"/>
  <c r="W618"/>
  <c r="Z618" s="1"/>
  <c r="Y618"/>
  <c r="X618"/>
  <c r="T618"/>
  <c r="S618"/>
  <c r="AE617"/>
  <c r="AD617"/>
  <c r="AB617"/>
  <c r="AA617"/>
  <c r="W617"/>
  <c r="Z617" s="1"/>
  <c r="Y617"/>
  <c r="X617"/>
  <c r="T617"/>
  <c r="S617"/>
  <c r="AE616"/>
  <c r="AD616"/>
  <c r="AB616"/>
  <c r="AA616"/>
  <c r="W616"/>
  <c r="Z616" s="1"/>
  <c r="X616"/>
  <c r="T616"/>
  <c r="S616"/>
  <c r="AE615"/>
  <c r="AD615"/>
  <c r="AB615"/>
  <c r="AA615"/>
  <c r="W615"/>
  <c r="Z615" s="1"/>
  <c r="Y615"/>
  <c r="X615"/>
  <c r="T615"/>
  <c r="S615"/>
  <c r="AE614"/>
  <c r="AD614"/>
  <c r="AB614"/>
  <c r="AA614"/>
  <c r="W614"/>
  <c r="Z614" s="1"/>
  <c r="Y614"/>
  <c r="X614"/>
  <c r="T614"/>
  <c r="S614"/>
  <c r="AE613"/>
  <c r="AD613"/>
  <c r="AB613"/>
  <c r="AA613"/>
  <c r="W613"/>
  <c r="Z613" s="1"/>
  <c r="Y613"/>
  <c r="X613"/>
  <c r="T613"/>
  <c r="S613"/>
  <c r="AE612"/>
  <c r="AD612"/>
  <c r="AB612"/>
  <c r="AA612"/>
  <c r="W612"/>
  <c r="Z612" s="1"/>
  <c r="X612"/>
  <c r="T612"/>
  <c r="S612"/>
  <c r="AE611"/>
  <c r="AD611"/>
  <c r="AB611"/>
  <c r="AA611"/>
  <c r="W611"/>
  <c r="Z611" s="1"/>
  <c r="Y611"/>
  <c r="X611"/>
  <c r="T611"/>
  <c r="S611"/>
  <c r="AE610"/>
  <c r="AD610"/>
  <c r="AB610"/>
  <c r="AA610"/>
  <c r="W610"/>
  <c r="Z610" s="1"/>
  <c r="Y610"/>
  <c r="X610"/>
  <c r="T610"/>
  <c r="S610"/>
  <c r="AE609"/>
  <c r="AD609"/>
  <c r="AB609"/>
  <c r="AA609"/>
  <c r="W609"/>
  <c r="Z609" s="1"/>
  <c r="Y609"/>
  <c r="X609"/>
  <c r="T609"/>
  <c r="S609"/>
  <c r="AE608"/>
  <c r="AD608"/>
  <c r="AB608"/>
  <c r="AA608"/>
  <c r="W608"/>
  <c r="Z608" s="1"/>
  <c r="X608"/>
  <c r="T608"/>
  <c r="S608"/>
  <c r="AE607"/>
  <c r="AD607"/>
  <c r="AB607"/>
  <c r="AA607"/>
  <c r="W607"/>
  <c r="Z607" s="1"/>
  <c r="Y607"/>
  <c r="X607"/>
  <c r="T607"/>
  <c r="S607"/>
  <c r="AE606"/>
  <c r="AD606"/>
  <c r="AB606"/>
  <c r="AA606"/>
  <c r="W606"/>
  <c r="Z606" s="1"/>
  <c r="Y606"/>
  <c r="X606"/>
  <c r="T606"/>
  <c r="S606"/>
  <c r="AE605"/>
  <c r="AD605"/>
  <c r="AB605"/>
  <c r="AA605"/>
  <c r="W605"/>
  <c r="Z605" s="1"/>
  <c r="Y605"/>
  <c r="X605"/>
  <c r="T605"/>
  <c r="S605"/>
  <c r="AE604"/>
  <c r="AD604"/>
  <c r="AB604"/>
  <c r="AA604"/>
  <c r="W604"/>
  <c r="Z604" s="1"/>
  <c r="X604"/>
  <c r="T604"/>
  <c r="S604"/>
  <c r="AE603"/>
  <c r="AD603"/>
  <c r="AB603"/>
  <c r="AA603"/>
  <c r="W603"/>
  <c r="Z603" s="1"/>
  <c r="Y603"/>
  <c r="X603"/>
  <c r="T603"/>
  <c r="S603"/>
  <c r="AE602"/>
  <c r="AD602"/>
  <c r="AB602"/>
  <c r="AA602"/>
  <c r="W602"/>
  <c r="Z602" s="1"/>
  <c r="Y602"/>
  <c r="X602"/>
  <c r="T602"/>
  <c r="S602"/>
  <c r="AE601"/>
  <c r="AD601"/>
  <c r="AB601"/>
  <c r="AA601"/>
  <c r="W601"/>
  <c r="Z601" s="1"/>
  <c r="Y601"/>
  <c r="X601"/>
  <c r="T601"/>
  <c r="S601"/>
  <c r="AE600"/>
  <c r="AD600"/>
  <c r="AB600"/>
  <c r="AA600"/>
  <c r="W600"/>
  <c r="Z600" s="1"/>
  <c r="X600"/>
  <c r="T600"/>
  <c r="S600"/>
  <c r="AE599"/>
  <c r="AD599"/>
  <c r="AB599"/>
  <c r="AA599"/>
  <c r="W599"/>
  <c r="Z599" s="1"/>
  <c r="Y599"/>
  <c r="X599"/>
  <c r="T599"/>
  <c r="S599"/>
  <c r="AE598"/>
  <c r="AD598"/>
  <c r="AB598"/>
  <c r="AA598"/>
  <c r="W598"/>
  <c r="Z598" s="1"/>
  <c r="Y598"/>
  <c r="X598"/>
  <c r="T598"/>
  <c r="S598"/>
  <c r="AE597"/>
  <c r="AD597"/>
  <c r="AB597"/>
  <c r="AA597"/>
  <c r="W597"/>
  <c r="Z597" s="1"/>
  <c r="Y597"/>
  <c r="X597"/>
  <c r="T597"/>
  <c r="S597"/>
  <c r="AE596"/>
  <c r="AD596"/>
  <c r="AB596"/>
  <c r="AA596"/>
  <c r="W596"/>
  <c r="Z596" s="1"/>
  <c r="X596"/>
  <c r="T596"/>
  <c r="S596"/>
  <c r="AE595"/>
  <c r="AD595"/>
  <c r="AB595"/>
  <c r="AA595"/>
  <c r="W595"/>
  <c r="Z595" s="1"/>
  <c r="Y595"/>
  <c r="X595"/>
  <c r="T595"/>
  <c r="S595"/>
  <c r="AE594"/>
  <c r="AD594"/>
  <c r="AB594"/>
  <c r="AA594"/>
  <c r="W594"/>
  <c r="Z594" s="1"/>
  <c r="Y594"/>
  <c r="X594"/>
  <c r="T594"/>
  <c r="S594"/>
  <c r="AE593"/>
  <c r="AD593"/>
  <c r="AB593"/>
  <c r="AA593"/>
  <c r="W593"/>
  <c r="Z593" s="1"/>
  <c r="Y593"/>
  <c r="X593"/>
  <c r="T593"/>
  <c r="S593"/>
  <c r="AE592"/>
  <c r="AD592"/>
  <c r="AB592"/>
  <c r="AA592"/>
  <c r="W592"/>
  <c r="Z592" s="1"/>
  <c r="X592"/>
  <c r="T592"/>
  <c r="S592"/>
  <c r="AE591"/>
  <c r="AD591"/>
  <c r="AB591"/>
  <c r="AA591"/>
  <c r="W591"/>
  <c r="Z591" s="1"/>
  <c r="Y591"/>
  <c r="X591"/>
  <c r="T591"/>
  <c r="S591"/>
  <c r="AE590"/>
  <c r="AD590"/>
  <c r="AB590"/>
  <c r="AA590"/>
  <c r="W590"/>
  <c r="Z590" s="1"/>
  <c r="Y590"/>
  <c r="X590"/>
  <c r="T590"/>
  <c r="S590"/>
  <c r="AE589"/>
  <c r="AD589"/>
  <c r="AB589"/>
  <c r="AA589"/>
  <c r="W589"/>
  <c r="Z589" s="1"/>
  <c r="Y589"/>
  <c r="X589"/>
  <c r="T589"/>
  <c r="S589"/>
  <c r="AE588"/>
  <c r="AD588"/>
  <c r="AB588"/>
  <c r="AA588"/>
  <c r="W588"/>
  <c r="Z588" s="1"/>
  <c r="X588"/>
  <c r="T588"/>
  <c r="S588"/>
  <c r="AE587"/>
  <c r="AD587"/>
  <c r="AB587"/>
  <c r="AA587"/>
  <c r="W587"/>
  <c r="Z587" s="1"/>
  <c r="Y587"/>
  <c r="X587"/>
  <c r="T587"/>
  <c r="S587"/>
  <c r="AE586"/>
  <c r="AD586"/>
  <c r="AB586"/>
  <c r="AA586"/>
  <c r="W586"/>
  <c r="Z586" s="1"/>
  <c r="Y586"/>
  <c r="X586"/>
  <c r="T586"/>
  <c r="S586"/>
  <c r="AE585"/>
  <c r="AD585"/>
  <c r="AB585"/>
  <c r="AA585"/>
  <c r="W585"/>
  <c r="Z585" s="1"/>
  <c r="Y585"/>
  <c r="X585"/>
  <c r="T585"/>
  <c r="S585"/>
  <c r="AE584"/>
  <c r="AD584"/>
  <c r="AB584"/>
  <c r="AA584"/>
  <c r="W584"/>
  <c r="Z584" s="1"/>
  <c r="X584"/>
  <c r="T584"/>
  <c r="S584"/>
  <c r="AE583"/>
  <c r="AD583"/>
  <c r="AB583"/>
  <c r="AA583"/>
  <c r="W583"/>
  <c r="Z583" s="1"/>
  <c r="Y583"/>
  <c r="X583"/>
  <c r="T583"/>
  <c r="S583"/>
  <c r="AE582"/>
  <c r="AD582"/>
  <c r="AB582"/>
  <c r="AA582"/>
  <c r="W582"/>
  <c r="Z582" s="1"/>
  <c r="Y582"/>
  <c r="X582"/>
  <c r="T582"/>
  <c r="S582"/>
  <c r="AE581"/>
  <c r="AD581"/>
  <c r="AB581"/>
  <c r="AA581"/>
  <c r="W581"/>
  <c r="Z581" s="1"/>
  <c r="Y581"/>
  <c r="X581"/>
  <c r="T581"/>
  <c r="S581"/>
  <c r="AE580"/>
  <c r="AD580"/>
  <c r="AB580"/>
  <c r="AA580"/>
  <c r="W580"/>
  <c r="Z580" s="1"/>
  <c r="X580"/>
  <c r="T580"/>
  <c r="S580"/>
  <c r="AE579"/>
  <c r="AD579"/>
  <c r="AB579"/>
  <c r="AA579"/>
  <c r="W579"/>
  <c r="Z579" s="1"/>
  <c r="Y579"/>
  <c r="X579"/>
  <c r="T579"/>
  <c r="S579"/>
  <c r="AE578"/>
  <c r="AD578"/>
  <c r="AB578"/>
  <c r="AA578"/>
  <c r="W578"/>
  <c r="Z578" s="1"/>
  <c r="Y578"/>
  <c r="X578"/>
  <c r="T578"/>
  <c r="S578"/>
  <c r="AE577"/>
  <c r="AD577"/>
  <c r="AB577"/>
  <c r="AA577"/>
  <c r="W577"/>
  <c r="Z577" s="1"/>
  <c r="Y577"/>
  <c r="X577"/>
  <c r="T577"/>
  <c r="S577"/>
  <c r="AE576"/>
  <c r="AD576"/>
  <c r="AB576"/>
  <c r="AA576"/>
  <c r="W576"/>
  <c r="Z576" s="1"/>
  <c r="X576"/>
  <c r="T576"/>
  <c r="S576"/>
  <c r="AE575"/>
  <c r="AD575"/>
  <c r="AB575"/>
  <c r="AA575"/>
  <c r="W575"/>
  <c r="Z575" s="1"/>
  <c r="Y575"/>
  <c r="X575"/>
  <c r="T575"/>
  <c r="S575"/>
  <c r="AE574"/>
  <c r="AD574"/>
  <c r="AB574"/>
  <c r="AA574"/>
  <c r="W574"/>
  <c r="Z574" s="1"/>
  <c r="Y574"/>
  <c r="X574"/>
  <c r="T574"/>
  <c r="S574"/>
  <c r="AE573"/>
  <c r="AD573"/>
  <c r="AB573"/>
  <c r="AA573"/>
  <c r="W573"/>
  <c r="Z573" s="1"/>
  <c r="Y573"/>
  <c r="X573"/>
  <c r="T573"/>
  <c r="S573"/>
  <c r="AE572"/>
  <c r="AD572"/>
  <c r="AB572"/>
  <c r="AA572"/>
  <c r="W572"/>
  <c r="Z572" s="1"/>
  <c r="X572"/>
  <c r="T572"/>
  <c r="S572"/>
  <c r="AE571"/>
  <c r="AD571"/>
  <c r="AB571"/>
  <c r="AA571"/>
  <c r="W571"/>
  <c r="Z571" s="1"/>
  <c r="Y571"/>
  <c r="X571"/>
  <c r="T571"/>
  <c r="S571"/>
  <c r="AE570"/>
  <c r="AD570"/>
  <c r="AB570"/>
  <c r="AA570"/>
  <c r="W570"/>
  <c r="Z570" s="1"/>
  <c r="Y570"/>
  <c r="X570"/>
  <c r="T570"/>
  <c r="S570"/>
  <c r="AE569"/>
  <c r="AD569"/>
  <c r="AB569"/>
  <c r="AA569"/>
  <c r="W569"/>
  <c r="Z569" s="1"/>
  <c r="Y569"/>
  <c r="X569"/>
  <c r="T569"/>
  <c r="S569"/>
  <c r="AE568"/>
  <c r="AD568"/>
  <c r="AB568"/>
  <c r="AA568"/>
  <c r="W568"/>
  <c r="Z568" s="1"/>
  <c r="X568"/>
  <c r="T568"/>
  <c r="S568"/>
  <c r="AE567"/>
  <c r="AD567"/>
  <c r="AB567"/>
  <c r="AA567"/>
  <c r="W567"/>
  <c r="Z567" s="1"/>
  <c r="Y567"/>
  <c r="X567"/>
  <c r="T567"/>
  <c r="S567"/>
  <c r="AE566"/>
  <c r="AD566"/>
  <c r="AB566"/>
  <c r="AA566"/>
  <c r="W566"/>
  <c r="Z566" s="1"/>
  <c r="Y566"/>
  <c r="X566"/>
  <c r="T566"/>
  <c r="S566"/>
  <c r="AE565"/>
  <c r="AD565"/>
  <c r="AB565"/>
  <c r="AA565"/>
  <c r="W565"/>
  <c r="Z565" s="1"/>
  <c r="Y565"/>
  <c r="X565"/>
  <c r="T565"/>
  <c r="S565"/>
  <c r="AE564"/>
  <c r="AD564"/>
  <c r="AB564"/>
  <c r="AA564"/>
  <c r="W564"/>
  <c r="Z564" s="1"/>
  <c r="X564"/>
  <c r="T564"/>
  <c r="S564"/>
  <c r="AE563"/>
  <c r="AD563"/>
  <c r="AB563"/>
  <c r="AA563"/>
  <c r="W563"/>
  <c r="Z563" s="1"/>
  <c r="Y563"/>
  <c r="X563"/>
  <c r="T563"/>
  <c r="S563"/>
  <c r="AE562"/>
  <c r="AD562"/>
  <c r="AB562"/>
  <c r="AA562"/>
  <c r="W562"/>
  <c r="Z562" s="1"/>
  <c r="Y562"/>
  <c r="X562"/>
  <c r="T562"/>
  <c r="S562"/>
  <c r="AE561"/>
  <c r="AD561"/>
  <c r="AB561"/>
  <c r="AA561"/>
  <c r="W561"/>
  <c r="Z561" s="1"/>
  <c r="Y561"/>
  <c r="X561"/>
  <c r="T561"/>
  <c r="S561"/>
  <c r="AE560"/>
  <c r="AD560"/>
  <c r="AB560"/>
  <c r="AA560"/>
  <c r="W560"/>
  <c r="Z560" s="1"/>
  <c r="X560"/>
  <c r="T560"/>
  <c r="S560"/>
  <c r="AE559"/>
  <c r="AD559"/>
  <c r="AB559"/>
  <c r="AA559"/>
  <c r="W559"/>
  <c r="Z559" s="1"/>
  <c r="Y559"/>
  <c r="X559"/>
  <c r="T559"/>
  <c r="S559"/>
  <c r="AE558"/>
  <c r="AD558"/>
  <c r="AB558"/>
  <c r="AA558"/>
  <c r="W558"/>
  <c r="Z558" s="1"/>
  <c r="Y558"/>
  <c r="X558"/>
  <c r="T558"/>
  <c r="S558"/>
  <c r="AE557"/>
  <c r="AD557"/>
  <c r="AB557"/>
  <c r="AA557"/>
  <c r="W557"/>
  <c r="Z557" s="1"/>
  <c r="Y557"/>
  <c r="X557"/>
  <c r="T557"/>
  <c r="S557"/>
  <c r="AE556"/>
  <c r="AD556"/>
  <c r="AB556"/>
  <c r="AA556"/>
  <c r="W556"/>
  <c r="Z556" s="1"/>
  <c r="X556"/>
  <c r="T556"/>
  <c r="S556"/>
  <c r="AE555"/>
  <c r="AD555"/>
  <c r="AB555"/>
  <c r="AA555"/>
  <c r="W555"/>
  <c r="Z555" s="1"/>
  <c r="Y555"/>
  <c r="X555"/>
  <c r="T555"/>
  <c r="S555"/>
  <c r="AE554"/>
  <c r="AD554"/>
  <c r="AB554"/>
  <c r="AA554"/>
  <c r="W554"/>
  <c r="Z554" s="1"/>
  <c r="Y554"/>
  <c r="X554"/>
  <c r="T554"/>
  <c r="S554"/>
  <c r="AE553"/>
  <c r="AD553"/>
  <c r="AB553"/>
  <c r="AA553"/>
  <c r="W553"/>
  <c r="Z553" s="1"/>
  <c r="Y553"/>
  <c r="X553"/>
  <c r="T553"/>
  <c r="S553"/>
  <c r="AE552"/>
  <c r="AD552"/>
  <c r="AB552"/>
  <c r="AA552"/>
  <c r="W552"/>
  <c r="Z552" s="1"/>
  <c r="X552"/>
  <c r="T552"/>
  <c r="S552"/>
  <c r="AE551"/>
  <c r="AD551"/>
  <c r="AB551"/>
  <c r="AA551"/>
  <c r="W551"/>
  <c r="Z551" s="1"/>
  <c r="Y551"/>
  <c r="X551"/>
  <c r="T551"/>
  <c r="S551"/>
  <c r="AE550"/>
  <c r="AD550"/>
  <c r="AB550"/>
  <c r="AA550"/>
  <c r="W550"/>
  <c r="Z550" s="1"/>
  <c r="Y550"/>
  <c r="X550"/>
  <c r="T550"/>
  <c r="S550"/>
  <c r="AE549"/>
  <c r="AD549"/>
  <c r="AB549"/>
  <c r="AA549"/>
  <c r="W549"/>
  <c r="Z549" s="1"/>
  <c r="Y549"/>
  <c r="X549"/>
  <c r="T549"/>
  <c r="S549"/>
  <c r="AE548"/>
  <c r="AD548"/>
  <c r="AB548"/>
  <c r="AA548"/>
  <c r="W548"/>
  <c r="Z548" s="1"/>
  <c r="X548"/>
  <c r="T548"/>
  <c r="S548"/>
  <c r="AE547"/>
  <c r="AD547"/>
  <c r="AB547"/>
  <c r="AA547"/>
  <c r="W547"/>
  <c r="Z547" s="1"/>
  <c r="Y547"/>
  <c r="X547"/>
  <c r="T547"/>
  <c r="S547"/>
  <c r="AE546"/>
  <c r="AD546"/>
  <c r="AB546"/>
  <c r="AA546"/>
  <c r="W546"/>
  <c r="Z546" s="1"/>
  <c r="Y546"/>
  <c r="X546"/>
  <c r="T546"/>
  <c r="S546"/>
  <c r="AE545"/>
  <c r="AD545"/>
  <c r="AB545"/>
  <c r="AA545"/>
  <c r="W545"/>
  <c r="Z545" s="1"/>
  <c r="Y545"/>
  <c r="X545"/>
  <c r="T545"/>
  <c r="S545"/>
  <c r="AE544"/>
  <c r="AD544"/>
  <c r="AB544"/>
  <c r="AA544"/>
  <c r="W544"/>
  <c r="Z544" s="1"/>
  <c r="X544"/>
  <c r="T544"/>
  <c r="S544"/>
  <c r="AE543"/>
  <c r="AD543"/>
  <c r="AB543"/>
  <c r="AA543"/>
  <c r="W543"/>
  <c r="Z543" s="1"/>
  <c r="Y543"/>
  <c r="X543"/>
  <c r="T543"/>
  <c r="S543"/>
  <c r="AE542"/>
  <c r="AD542"/>
  <c r="AB542"/>
  <c r="AA542"/>
  <c r="W542"/>
  <c r="Z542" s="1"/>
  <c r="Y542"/>
  <c r="X542"/>
  <c r="T542"/>
  <c r="S542"/>
  <c r="AE541"/>
  <c r="AD541"/>
  <c r="AB541"/>
  <c r="AA541"/>
  <c r="W541"/>
  <c r="Z541" s="1"/>
  <c r="Y541"/>
  <c r="X541"/>
  <c r="T541"/>
  <c r="S541"/>
  <c r="AE540"/>
  <c r="AD540"/>
  <c r="AB540"/>
  <c r="AA540"/>
  <c r="W540"/>
  <c r="Z540" s="1"/>
  <c r="X540"/>
  <c r="T540"/>
  <c r="S540"/>
  <c r="AE539"/>
  <c r="AD539"/>
  <c r="AB539"/>
  <c r="AA539"/>
  <c r="W539"/>
  <c r="Z539" s="1"/>
  <c r="Y539"/>
  <c r="X539"/>
  <c r="T539"/>
  <c r="S539"/>
  <c r="AE538"/>
  <c r="AD538"/>
  <c r="AB538"/>
  <c r="AA538"/>
  <c r="W538"/>
  <c r="Z538" s="1"/>
  <c r="Y538"/>
  <c r="X538"/>
  <c r="T538"/>
  <c r="S538"/>
  <c r="AE537"/>
  <c r="AD537"/>
  <c r="AB537"/>
  <c r="AA537"/>
  <c r="W537"/>
  <c r="Z537" s="1"/>
  <c r="Y537"/>
  <c r="X537"/>
  <c r="T537"/>
  <c r="S537"/>
  <c r="AE536"/>
  <c r="AD536"/>
  <c r="AB536"/>
  <c r="AA536"/>
  <c r="W536"/>
  <c r="Z536" s="1"/>
  <c r="X536"/>
  <c r="T536"/>
  <c r="S536"/>
  <c r="AE535"/>
  <c r="AD535"/>
  <c r="AB535"/>
  <c r="AA535"/>
  <c r="W535"/>
  <c r="Z535" s="1"/>
  <c r="Y535"/>
  <c r="X535"/>
  <c r="T535"/>
  <c r="S535"/>
  <c r="AE534"/>
  <c r="AD534"/>
  <c r="AB534"/>
  <c r="AA534"/>
  <c r="W534"/>
  <c r="Z534" s="1"/>
  <c r="Y534"/>
  <c r="X534"/>
  <c r="T534"/>
  <c r="S534"/>
  <c r="AE533"/>
  <c r="AD533"/>
  <c r="AB533"/>
  <c r="AA533"/>
  <c r="W533"/>
  <c r="Z533" s="1"/>
  <c r="Y533"/>
  <c r="X533"/>
  <c r="T533"/>
  <c r="S533"/>
  <c r="AE532"/>
  <c r="AD532"/>
  <c r="AB532"/>
  <c r="AA532"/>
  <c r="W532"/>
  <c r="Z532" s="1"/>
  <c r="X532"/>
  <c r="T532"/>
  <c r="S532"/>
  <c r="AE531"/>
  <c r="AD531"/>
  <c r="AB531"/>
  <c r="AA531"/>
  <c r="W531"/>
  <c r="Z531" s="1"/>
  <c r="Y531"/>
  <c r="X531"/>
  <c r="T531"/>
  <c r="S531"/>
  <c r="AE530"/>
  <c r="AD530"/>
  <c r="AB530"/>
  <c r="AA530"/>
  <c r="W530"/>
  <c r="Z530" s="1"/>
  <c r="Y530"/>
  <c r="X530"/>
  <c r="T530"/>
  <c r="S530"/>
  <c r="AE529"/>
  <c r="AD529"/>
  <c r="AB529"/>
  <c r="AA529"/>
  <c r="W529"/>
  <c r="Z529" s="1"/>
  <c r="Y529"/>
  <c r="X529"/>
  <c r="T529"/>
  <c r="S529"/>
  <c r="AE528"/>
  <c r="AD528"/>
  <c r="AB528"/>
  <c r="AA528"/>
  <c r="W528"/>
  <c r="Z528" s="1"/>
  <c r="X528"/>
  <c r="T528"/>
  <c r="S528"/>
  <c r="AE527"/>
  <c r="AD527"/>
  <c r="AB527"/>
  <c r="AA527"/>
  <c r="W527"/>
  <c r="Z527" s="1"/>
  <c r="Y527"/>
  <c r="X527"/>
  <c r="T527"/>
  <c r="S527"/>
  <c r="AE526"/>
  <c r="AD526"/>
  <c r="AB526"/>
  <c r="AA526"/>
  <c r="W526"/>
  <c r="Z526" s="1"/>
  <c r="Y526"/>
  <c r="X526"/>
  <c r="T526"/>
  <c r="S526"/>
  <c r="AE525"/>
  <c r="AD525"/>
  <c r="AB525"/>
  <c r="AA525"/>
  <c r="W525"/>
  <c r="Z525" s="1"/>
  <c r="Y525"/>
  <c r="X525"/>
  <c r="T525"/>
  <c r="S525"/>
  <c r="AE524"/>
  <c r="AD524"/>
  <c r="AB524"/>
  <c r="AA524"/>
  <c r="W524"/>
  <c r="Z524" s="1"/>
  <c r="X524"/>
  <c r="T524"/>
  <c r="S524"/>
  <c r="AE523"/>
  <c r="AD523"/>
  <c r="AB523"/>
  <c r="AA523"/>
  <c r="W523"/>
  <c r="Z523" s="1"/>
  <c r="Y523"/>
  <c r="X523"/>
  <c r="T523"/>
  <c r="S523"/>
  <c r="AE522"/>
  <c r="AD522"/>
  <c r="AB522"/>
  <c r="AA522"/>
  <c r="W522"/>
  <c r="Z522" s="1"/>
  <c r="Y522"/>
  <c r="X522"/>
  <c r="T522"/>
  <c r="S522"/>
  <c r="AE521"/>
  <c r="AD521"/>
  <c r="AB521"/>
  <c r="AA521"/>
  <c r="W521"/>
  <c r="Z521" s="1"/>
  <c r="Y521"/>
  <c r="X521"/>
  <c r="T521"/>
  <c r="S521"/>
  <c r="AE520"/>
  <c r="AD520"/>
  <c r="AB520"/>
  <c r="AA520"/>
  <c r="W520"/>
  <c r="Z520" s="1"/>
  <c r="X520"/>
  <c r="T520"/>
  <c r="S520"/>
  <c r="AE519"/>
  <c r="AD519"/>
  <c r="AB519"/>
  <c r="AA519"/>
  <c r="W519"/>
  <c r="Z519" s="1"/>
  <c r="Y519"/>
  <c r="X519"/>
  <c r="T519"/>
  <c r="S519"/>
  <c r="AE518"/>
  <c r="AD518"/>
  <c r="AB518"/>
  <c r="AA518"/>
  <c r="W518"/>
  <c r="Z518" s="1"/>
  <c r="Y518"/>
  <c r="X518"/>
  <c r="T518"/>
  <c r="S518"/>
  <c r="AE517"/>
  <c r="AD517"/>
  <c r="AB517"/>
  <c r="AA517"/>
  <c r="W517"/>
  <c r="Z517" s="1"/>
  <c r="Y517"/>
  <c r="X517"/>
  <c r="T517"/>
  <c r="S517"/>
  <c r="AE516"/>
  <c r="AD516"/>
  <c r="AB516"/>
  <c r="AA516"/>
  <c r="W516"/>
  <c r="Z516" s="1"/>
  <c r="X516"/>
  <c r="T516"/>
  <c r="S516"/>
  <c r="AE515"/>
  <c r="AD515"/>
  <c r="AB515"/>
  <c r="AA515"/>
  <c r="W515"/>
  <c r="Z515" s="1"/>
  <c r="Y515"/>
  <c r="X515"/>
  <c r="T515"/>
  <c r="S515"/>
  <c r="AE514"/>
  <c r="AD514"/>
  <c r="AB514"/>
  <c r="AA514"/>
  <c r="W514"/>
  <c r="Z514" s="1"/>
  <c r="Y514"/>
  <c r="X514"/>
  <c r="T514"/>
  <c r="S514"/>
  <c r="AE513"/>
  <c r="AD513"/>
  <c r="AB513"/>
  <c r="AA513"/>
  <c r="W513"/>
  <c r="Z513" s="1"/>
  <c r="Y513"/>
  <c r="X513"/>
  <c r="T513"/>
  <c r="S513"/>
  <c r="AE512"/>
  <c r="AD512"/>
  <c r="AB512"/>
  <c r="AA512"/>
  <c r="W512"/>
  <c r="Z512" s="1"/>
  <c r="X512"/>
  <c r="T512"/>
  <c r="S512"/>
  <c r="AE511"/>
  <c r="AD511"/>
  <c r="AB511"/>
  <c r="AA511"/>
  <c r="W511"/>
  <c r="Z511" s="1"/>
  <c r="Y511"/>
  <c r="X511"/>
  <c r="T511"/>
  <c r="S511"/>
  <c r="AE510"/>
  <c r="AD510"/>
  <c r="AB510"/>
  <c r="AA510"/>
  <c r="W510"/>
  <c r="Z510" s="1"/>
  <c r="Y510"/>
  <c r="X510"/>
  <c r="T510"/>
  <c r="S510"/>
  <c r="AE509"/>
  <c r="AD509"/>
  <c r="AB509"/>
  <c r="AA509"/>
  <c r="W509"/>
  <c r="Z509" s="1"/>
  <c r="Y509"/>
  <c r="X509"/>
  <c r="T509"/>
  <c r="S509"/>
  <c r="AE508"/>
  <c r="AD508"/>
  <c r="AB508"/>
  <c r="AA508"/>
  <c r="W508"/>
  <c r="Z508" s="1"/>
  <c r="X508"/>
  <c r="T508"/>
  <c r="S508"/>
  <c r="AE507"/>
  <c r="AD507"/>
  <c r="AB507"/>
  <c r="AA507"/>
  <c r="W507"/>
  <c r="Z507" s="1"/>
  <c r="Y507"/>
  <c r="X507"/>
  <c r="T507"/>
  <c r="S507"/>
  <c r="AE506"/>
  <c r="AD506"/>
  <c r="AB506"/>
  <c r="AA506"/>
  <c r="W506"/>
  <c r="Z506" s="1"/>
  <c r="Y506"/>
  <c r="X506"/>
  <c r="T506"/>
  <c r="S506"/>
  <c r="AE505"/>
  <c r="AD505"/>
  <c r="AB505"/>
  <c r="AA505"/>
  <c r="W505"/>
  <c r="Z505" s="1"/>
  <c r="Y505"/>
  <c r="X505"/>
  <c r="T505"/>
  <c r="S505"/>
  <c r="AE504"/>
  <c r="AD504"/>
  <c r="AB504"/>
  <c r="AA504"/>
  <c r="W504"/>
  <c r="Z504" s="1"/>
  <c r="X504"/>
  <c r="T504"/>
  <c r="S504"/>
  <c r="AE503"/>
  <c r="AD503"/>
  <c r="AB503"/>
  <c r="AA503"/>
  <c r="W503"/>
  <c r="Z503" s="1"/>
  <c r="Y503"/>
  <c r="X503"/>
  <c r="T503"/>
  <c r="S503"/>
  <c r="AE502"/>
  <c r="AD502"/>
  <c r="AB502"/>
  <c r="AA502"/>
  <c r="W502"/>
  <c r="Z502" s="1"/>
  <c r="Y502"/>
  <c r="X502"/>
  <c r="T502"/>
  <c r="S502"/>
  <c r="AE501"/>
  <c r="AD501"/>
  <c r="AB501"/>
  <c r="AA501"/>
  <c r="W501"/>
  <c r="Z501" s="1"/>
  <c r="Y501"/>
  <c r="X501"/>
  <c r="T501"/>
  <c r="S501"/>
  <c r="AE500"/>
  <c r="AD500"/>
  <c r="AB500"/>
  <c r="AA500"/>
  <c r="W500"/>
  <c r="Z500" s="1"/>
  <c r="X500"/>
  <c r="T500"/>
  <c r="S500"/>
  <c r="AE499"/>
  <c r="AD499"/>
  <c r="AB499"/>
  <c r="AA499"/>
  <c r="W499"/>
  <c r="Z499" s="1"/>
  <c r="Y499"/>
  <c r="X499"/>
  <c r="T499"/>
  <c r="S499"/>
  <c r="AE498"/>
  <c r="AD498"/>
  <c r="AB498"/>
  <c r="AA498"/>
  <c r="W498"/>
  <c r="Z498" s="1"/>
  <c r="Y498"/>
  <c r="X498"/>
  <c r="T498"/>
  <c r="S498"/>
  <c r="AE497"/>
  <c r="AD497"/>
  <c r="AB497"/>
  <c r="AA497"/>
  <c r="W497"/>
  <c r="Z497" s="1"/>
  <c r="Y497"/>
  <c r="X497"/>
  <c r="T497"/>
  <c r="S497"/>
  <c r="AE496"/>
  <c r="AD496"/>
  <c r="AB496"/>
  <c r="AA496"/>
  <c r="W496"/>
  <c r="Z496" s="1"/>
  <c r="X496"/>
  <c r="T496"/>
  <c r="S496"/>
  <c r="AE495"/>
  <c r="AD495"/>
  <c r="AB495"/>
  <c r="AA495"/>
  <c r="W495"/>
  <c r="Z495" s="1"/>
  <c r="Y495"/>
  <c r="X495"/>
  <c r="T495"/>
  <c r="S495"/>
  <c r="AE494"/>
  <c r="AD494"/>
  <c r="AB494"/>
  <c r="AA494"/>
  <c r="W494"/>
  <c r="Z494" s="1"/>
  <c r="Y494"/>
  <c r="X494"/>
  <c r="T494"/>
  <c r="S494"/>
  <c r="AE493"/>
  <c r="AD493"/>
  <c r="AB493"/>
  <c r="AA493"/>
  <c r="W493"/>
  <c r="Z493" s="1"/>
  <c r="Y493"/>
  <c r="X493"/>
  <c r="T493"/>
  <c r="S493"/>
  <c r="AE492"/>
  <c r="AD492"/>
  <c r="AB492"/>
  <c r="AA492"/>
  <c r="W492"/>
  <c r="Z492" s="1"/>
  <c r="X492"/>
  <c r="T492"/>
  <c r="S492"/>
  <c r="AE491"/>
  <c r="AD491"/>
  <c r="AB491"/>
  <c r="AA491"/>
  <c r="W491"/>
  <c r="Z491" s="1"/>
  <c r="Y491"/>
  <c r="X491"/>
  <c r="T491"/>
  <c r="S491"/>
  <c r="AE490"/>
  <c r="AD490"/>
  <c r="AB490"/>
  <c r="AA490"/>
  <c r="W490"/>
  <c r="Z490" s="1"/>
  <c r="Y490"/>
  <c r="X490"/>
  <c r="T490"/>
  <c r="S490"/>
  <c r="AE489"/>
  <c r="AD489"/>
  <c r="AB489"/>
  <c r="AA489"/>
  <c r="W489"/>
  <c r="Z489" s="1"/>
  <c r="Y489"/>
  <c r="X489"/>
  <c r="T489"/>
  <c r="S489"/>
  <c r="AE488"/>
  <c r="AD488"/>
  <c r="AB488"/>
  <c r="AA488"/>
  <c r="W488"/>
  <c r="Z488" s="1"/>
  <c r="X488"/>
  <c r="T488"/>
  <c r="S488"/>
  <c r="AE487"/>
  <c r="AD487"/>
  <c r="AB487"/>
  <c r="AA487"/>
  <c r="W487"/>
  <c r="Z487" s="1"/>
  <c r="Y487"/>
  <c r="X487"/>
  <c r="T487"/>
  <c r="S487"/>
  <c r="AE486"/>
  <c r="AD486"/>
  <c r="AB486"/>
  <c r="AA486"/>
  <c r="W486"/>
  <c r="Z486" s="1"/>
  <c r="Y486"/>
  <c r="X486"/>
  <c r="T486"/>
  <c r="S486"/>
  <c r="AE485"/>
  <c r="AD485"/>
  <c r="AB485"/>
  <c r="AA485"/>
  <c r="W485"/>
  <c r="Z485" s="1"/>
  <c r="Y485"/>
  <c r="X485"/>
  <c r="T485"/>
  <c r="S485"/>
  <c r="AE484"/>
  <c r="AD484"/>
  <c r="AB484"/>
  <c r="AA484"/>
  <c r="W484"/>
  <c r="Z484" s="1"/>
  <c r="X484"/>
  <c r="T484"/>
  <c r="S484"/>
  <c r="AE483"/>
  <c r="AD483"/>
  <c r="AB483"/>
  <c r="AA483"/>
  <c r="W483"/>
  <c r="Z483" s="1"/>
  <c r="Y483"/>
  <c r="X483"/>
  <c r="T483"/>
  <c r="S483"/>
  <c r="AE482"/>
  <c r="AD482"/>
  <c r="AB482"/>
  <c r="AA482"/>
  <c r="W482"/>
  <c r="Z482" s="1"/>
  <c r="Y482"/>
  <c r="X482"/>
  <c r="T482"/>
  <c r="S482"/>
  <c r="AE481"/>
  <c r="AD481"/>
  <c r="AB481"/>
  <c r="AA481"/>
  <c r="W481"/>
  <c r="Z481" s="1"/>
  <c r="Y481"/>
  <c r="X481"/>
  <c r="T481"/>
  <c r="S481"/>
  <c r="AE480"/>
  <c r="AD480"/>
  <c r="AB480"/>
  <c r="AA480"/>
  <c r="W480"/>
  <c r="Z480" s="1"/>
  <c r="X480"/>
  <c r="T480"/>
  <c r="S480"/>
  <c r="AE479"/>
  <c r="AD479"/>
  <c r="AB479"/>
  <c r="AA479"/>
  <c r="W479"/>
  <c r="Z479" s="1"/>
  <c r="Y479"/>
  <c r="X479"/>
  <c r="T479"/>
  <c r="S479"/>
  <c r="AE478"/>
  <c r="AD478"/>
  <c r="AB478"/>
  <c r="AA478"/>
  <c r="W478"/>
  <c r="Z478" s="1"/>
  <c r="Y478"/>
  <c r="X478"/>
  <c r="T478"/>
  <c r="S478"/>
  <c r="AE477"/>
  <c r="AD477"/>
  <c r="AB477"/>
  <c r="AA477"/>
  <c r="W477"/>
  <c r="Z477" s="1"/>
  <c r="Y477"/>
  <c r="X477"/>
  <c r="T477"/>
  <c r="S477"/>
  <c r="AE476"/>
  <c r="AD476"/>
  <c r="AB476"/>
  <c r="AA476"/>
  <c r="W476"/>
  <c r="Z476" s="1"/>
  <c r="X476"/>
  <c r="T476"/>
  <c r="S476"/>
  <c r="AE475"/>
  <c r="AD475"/>
  <c r="AB475"/>
  <c r="AA475"/>
  <c r="W475"/>
  <c r="Z475" s="1"/>
  <c r="Y475"/>
  <c r="X475"/>
  <c r="T475"/>
  <c r="S475"/>
  <c r="AE474"/>
  <c r="AD474"/>
  <c r="AB474"/>
  <c r="AA474"/>
  <c r="W474"/>
  <c r="Z474" s="1"/>
  <c r="Y474"/>
  <c r="X474"/>
  <c r="T474"/>
  <c r="S474"/>
  <c r="AE473"/>
  <c r="AD473"/>
  <c r="AB473"/>
  <c r="AA473"/>
  <c r="W473"/>
  <c r="Z473" s="1"/>
  <c r="Y473"/>
  <c r="X473"/>
  <c r="T473"/>
  <c r="S473"/>
  <c r="AE472"/>
  <c r="AD472"/>
  <c r="AB472"/>
  <c r="AA472"/>
  <c r="W472"/>
  <c r="Z472" s="1"/>
  <c r="X472"/>
  <c r="T472"/>
  <c r="S472"/>
  <c r="AB471"/>
  <c r="AA471"/>
  <c r="W471"/>
  <c r="Y471" s="1"/>
  <c r="V471" s="1"/>
  <c r="Z471"/>
  <c r="U471" s="1"/>
  <c r="X471"/>
  <c r="T471"/>
  <c r="S471"/>
  <c r="AE470"/>
  <c r="AD470"/>
  <c r="AB470"/>
  <c r="AA470"/>
  <c r="W470"/>
  <c r="Y470" s="1"/>
  <c r="X470"/>
  <c r="T470"/>
  <c r="S470"/>
  <c r="AE469"/>
  <c r="AD469"/>
  <c r="AB469"/>
  <c r="AA469"/>
  <c r="W469"/>
  <c r="Y469" s="1"/>
  <c r="Z469"/>
  <c r="V469" s="1"/>
  <c r="X469"/>
  <c r="T469"/>
  <c r="S469"/>
  <c r="AE468"/>
  <c r="AD468"/>
  <c r="AB468"/>
  <c r="AA468"/>
  <c r="W468"/>
  <c r="Y468" s="1"/>
  <c r="X468"/>
  <c r="T468"/>
  <c r="S468"/>
  <c r="AB467"/>
  <c r="AA467"/>
  <c r="W467"/>
  <c r="Z467" s="1"/>
  <c r="X467"/>
  <c r="T467"/>
  <c r="S467"/>
  <c r="AB466"/>
  <c r="AA466"/>
  <c r="W466"/>
  <c r="Y466" s="1"/>
  <c r="X466"/>
  <c r="T466"/>
  <c r="S466"/>
  <c r="AB465"/>
  <c r="AA465"/>
  <c r="W465"/>
  <c r="Z465" s="1"/>
  <c r="Y465"/>
  <c r="X465"/>
  <c r="T465"/>
  <c r="S465"/>
  <c r="AE464"/>
  <c r="AD464"/>
  <c r="AB464"/>
  <c r="AA464"/>
  <c r="W464"/>
  <c r="Z464" s="1"/>
  <c r="Y464"/>
  <c r="X464"/>
  <c r="T464"/>
  <c r="S464"/>
  <c r="AE463"/>
  <c r="AD463"/>
  <c r="AB463"/>
  <c r="AA463"/>
  <c r="W463"/>
  <c r="Z463" s="1"/>
  <c r="Y463"/>
  <c r="X463"/>
  <c r="T463"/>
  <c r="S463"/>
  <c r="AE462"/>
  <c r="AD462"/>
  <c r="AB462"/>
  <c r="AA462"/>
  <c r="W462"/>
  <c r="Z462" s="1"/>
  <c r="X462"/>
  <c r="T462"/>
  <c r="S462"/>
  <c r="AB461"/>
  <c r="AA461"/>
  <c r="W461"/>
  <c r="Y461" s="1"/>
  <c r="V461" s="1"/>
  <c r="Z461"/>
  <c r="U461" s="1"/>
  <c r="X461"/>
  <c r="T461"/>
  <c r="S461"/>
  <c r="AE460"/>
  <c r="AD460"/>
  <c r="AB460"/>
  <c r="AA460"/>
  <c r="W460"/>
  <c r="Y460" s="1"/>
  <c r="X460"/>
  <c r="T460"/>
  <c r="S460"/>
  <c r="AE459"/>
  <c r="AD459"/>
  <c r="AB459"/>
  <c r="AA459"/>
  <c r="W459"/>
  <c r="Y459" s="1"/>
  <c r="Z459"/>
  <c r="V459" s="1"/>
  <c r="X459"/>
  <c r="T459"/>
  <c r="S459"/>
  <c r="AE458"/>
  <c r="AD458"/>
  <c r="AB458"/>
  <c r="AA458"/>
  <c r="W458"/>
  <c r="Y458" s="1"/>
  <c r="X458"/>
  <c r="T458"/>
  <c r="S458"/>
  <c r="AB457"/>
  <c r="AA457"/>
  <c r="W457"/>
  <c r="Z457" s="1"/>
  <c r="X457"/>
  <c r="T457"/>
  <c r="S457"/>
  <c r="AB456"/>
  <c r="AA456"/>
  <c r="W456"/>
  <c r="Y456" s="1"/>
  <c r="X456"/>
  <c r="T456"/>
  <c r="S456"/>
  <c r="AE455"/>
  <c r="AD455"/>
  <c r="AB455"/>
  <c r="AA455"/>
  <c r="W455"/>
  <c r="Y455" s="1"/>
  <c r="V455" s="1"/>
  <c r="Z455"/>
  <c r="U455" s="1"/>
  <c r="X455"/>
  <c r="T455"/>
  <c r="S455"/>
  <c r="AE454"/>
  <c r="AD454"/>
  <c r="AB454"/>
  <c r="AA454"/>
  <c r="W454"/>
  <c r="Y454" s="1"/>
  <c r="X454"/>
  <c r="T454"/>
  <c r="S454"/>
  <c r="AE453"/>
  <c r="AD453"/>
  <c r="AB453"/>
  <c r="AA453"/>
  <c r="W453"/>
  <c r="Y453" s="1"/>
  <c r="Z453"/>
  <c r="V453" s="1"/>
  <c r="X453"/>
  <c r="T453"/>
  <c r="S453"/>
  <c r="AE452"/>
  <c r="AD452"/>
  <c r="AB452"/>
  <c r="AA452"/>
  <c r="W452"/>
  <c r="Y452" s="1"/>
  <c r="X452"/>
  <c r="T452"/>
  <c r="S452"/>
  <c r="AE451"/>
  <c r="AD451"/>
  <c r="AB451"/>
  <c r="AA451"/>
  <c r="W451"/>
  <c r="Y451" s="1"/>
  <c r="Z451"/>
  <c r="V451" s="1"/>
  <c r="X451"/>
  <c r="T451"/>
  <c r="S451"/>
  <c r="AE450"/>
  <c r="AD450"/>
  <c r="AB450"/>
  <c r="AA450"/>
  <c r="W450"/>
  <c r="Y450" s="1"/>
  <c r="X450"/>
  <c r="T450"/>
  <c r="S450"/>
  <c r="AE449"/>
  <c r="AD449"/>
  <c r="AB449"/>
  <c r="AA449"/>
  <c r="W449"/>
  <c r="Y449" s="1"/>
  <c r="X449"/>
  <c r="T449"/>
  <c r="S449"/>
  <c r="AE448"/>
  <c r="AD448"/>
  <c r="AB448"/>
  <c r="AA448"/>
  <c r="W448"/>
  <c r="Y448" s="1"/>
  <c r="X448"/>
  <c r="T448"/>
  <c r="S448"/>
  <c r="AE447"/>
  <c r="AD447"/>
  <c r="AB447"/>
  <c r="AA447"/>
  <c r="W447"/>
  <c r="Y447" s="1"/>
  <c r="Z447"/>
  <c r="X447"/>
  <c r="V447"/>
  <c r="T447"/>
  <c r="S447"/>
  <c r="AE446"/>
  <c r="AD446"/>
  <c r="AB446"/>
  <c r="AA446"/>
  <c r="W446"/>
  <c r="Y446" s="1"/>
  <c r="X446"/>
  <c r="T446"/>
  <c r="S446"/>
  <c r="AE445"/>
  <c r="AD445"/>
  <c r="AB445"/>
  <c r="AA445"/>
  <c r="W445"/>
  <c r="Y445" s="1"/>
  <c r="Z445"/>
  <c r="V445" s="1"/>
  <c r="X445"/>
  <c r="T445"/>
  <c r="S445"/>
  <c r="AE444"/>
  <c r="AD444"/>
  <c r="AB444"/>
  <c r="AA444"/>
  <c r="W444"/>
  <c r="Y444" s="1"/>
  <c r="X444"/>
  <c r="T444"/>
  <c r="S444"/>
  <c r="AE443"/>
  <c r="AD443"/>
  <c r="AB443"/>
  <c r="AA443"/>
  <c r="W443"/>
  <c r="Y443" s="1"/>
  <c r="X443"/>
  <c r="T443"/>
  <c r="S443"/>
  <c r="AE442"/>
  <c r="AD442"/>
  <c r="AB442"/>
  <c r="AA442"/>
  <c r="W442"/>
  <c r="Y442" s="1"/>
  <c r="X442"/>
  <c r="T442"/>
  <c r="S442"/>
  <c r="AB441"/>
  <c r="AA441"/>
  <c r="W441"/>
  <c r="Z441" s="1"/>
  <c r="X441"/>
  <c r="T441"/>
  <c r="S441"/>
  <c r="AB440"/>
  <c r="AA440"/>
  <c r="W440"/>
  <c r="Y440" s="1"/>
  <c r="X440"/>
  <c r="T440"/>
  <c r="S440"/>
  <c r="AB439"/>
  <c r="AA439"/>
  <c r="W439"/>
  <c r="Z439" s="1"/>
  <c r="Y439"/>
  <c r="X439"/>
  <c r="T439"/>
  <c r="S439"/>
  <c r="AB438"/>
  <c r="AA438"/>
  <c r="W438"/>
  <c r="Y438" s="1"/>
  <c r="X438"/>
  <c r="T438"/>
  <c r="S438"/>
  <c r="AB437"/>
  <c r="AA437"/>
  <c r="W437"/>
  <c r="Z437" s="1"/>
  <c r="Y437"/>
  <c r="X437"/>
  <c r="T437"/>
  <c r="S437"/>
  <c r="AB436"/>
  <c r="AA436"/>
  <c r="W436"/>
  <c r="Y436" s="1"/>
  <c r="X436"/>
  <c r="T436"/>
  <c r="S436"/>
  <c r="AE435"/>
  <c r="AD435"/>
  <c r="AB435"/>
  <c r="AA435"/>
  <c r="W435"/>
  <c r="Y435" s="1"/>
  <c r="Z435"/>
  <c r="V435" s="1"/>
  <c r="X435"/>
  <c r="T435"/>
  <c r="S435"/>
  <c r="AE434"/>
  <c r="AD434"/>
  <c r="AB434"/>
  <c r="AA434"/>
  <c r="W434"/>
  <c r="Y434" s="1"/>
  <c r="X434"/>
  <c r="T434"/>
  <c r="S434"/>
  <c r="AB433"/>
  <c r="AA433"/>
  <c r="W433"/>
  <c r="X433"/>
  <c r="T433"/>
  <c r="S433"/>
  <c r="AE432"/>
  <c r="AD432"/>
  <c r="AB432"/>
  <c r="AA432"/>
  <c r="W432"/>
  <c r="Z432" s="1"/>
  <c r="Y432"/>
  <c r="X432"/>
  <c r="T432"/>
  <c r="S432"/>
  <c r="AE431"/>
  <c r="AD431"/>
  <c r="AB431"/>
  <c r="AA431"/>
  <c r="W431"/>
  <c r="Z431" s="1"/>
  <c r="Y431"/>
  <c r="X431"/>
  <c r="T431"/>
  <c r="S431"/>
  <c r="AE430"/>
  <c r="AD430"/>
  <c r="AB430"/>
  <c r="AA430"/>
  <c r="W430"/>
  <c r="Z430" s="1"/>
  <c r="Y430"/>
  <c r="X430"/>
  <c r="T430"/>
  <c r="S430"/>
  <c r="AE429"/>
  <c r="AD429"/>
  <c r="AB429"/>
  <c r="AA429"/>
  <c r="W429"/>
  <c r="X429"/>
  <c r="T429"/>
  <c r="S429"/>
  <c r="AB428"/>
  <c r="AA428"/>
  <c r="W428"/>
  <c r="Y428" s="1"/>
  <c r="X428"/>
  <c r="T428"/>
  <c r="S428"/>
  <c r="AE427"/>
  <c r="AD427"/>
  <c r="AB427"/>
  <c r="AA427"/>
  <c r="W427"/>
  <c r="Y427" s="1"/>
  <c r="Z427"/>
  <c r="U427" s="1"/>
  <c r="X427"/>
  <c r="T427"/>
  <c r="S427"/>
  <c r="AE426"/>
  <c r="AD426"/>
  <c r="AB426"/>
  <c r="AA426"/>
  <c r="W426"/>
  <c r="Y426" s="1"/>
  <c r="X426"/>
  <c r="T426"/>
  <c r="S426"/>
  <c r="AE425"/>
  <c r="AD425"/>
  <c r="AB425"/>
  <c r="AA425"/>
  <c r="W425"/>
  <c r="Y425" s="1"/>
  <c r="Z425"/>
  <c r="V425" s="1"/>
  <c r="X425"/>
  <c r="T425"/>
  <c r="S425"/>
  <c r="AB424"/>
  <c r="AA424"/>
  <c r="W424"/>
  <c r="X424"/>
  <c r="T424"/>
  <c r="S424"/>
  <c r="AB423"/>
  <c r="AA423"/>
  <c r="W423"/>
  <c r="Y423" s="1"/>
  <c r="Z423"/>
  <c r="V423" s="1"/>
  <c r="X423"/>
  <c r="T423"/>
  <c r="S423"/>
  <c r="AE422"/>
  <c r="AD422"/>
  <c r="AB422"/>
  <c r="AA422"/>
  <c r="W422"/>
  <c r="Y422" s="1"/>
  <c r="X422"/>
  <c r="T422"/>
  <c r="S422"/>
  <c r="AE421"/>
  <c r="AD421"/>
  <c r="AB421"/>
  <c r="AA421"/>
  <c r="W421"/>
  <c r="X421"/>
  <c r="T421"/>
  <c r="S421"/>
  <c r="AB420"/>
  <c r="AA420"/>
  <c r="W420"/>
  <c r="X420"/>
  <c r="T420"/>
  <c r="S420"/>
  <c r="AE419"/>
  <c r="AD419"/>
  <c r="AB419"/>
  <c r="AA419"/>
  <c r="W419"/>
  <c r="Z419" s="1"/>
  <c r="Y419"/>
  <c r="X419"/>
  <c r="T419"/>
  <c r="S419"/>
  <c r="AE418"/>
  <c r="AD418"/>
  <c r="AB418"/>
  <c r="AA418"/>
  <c r="W418"/>
  <c r="Z418" s="1"/>
  <c r="Y418"/>
  <c r="X418"/>
  <c r="T418"/>
  <c r="S418"/>
  <c r="AE417"/>
  <c r="AD417"/>
  <c r="AB417"/>
  <c r="AA417"/>
  <c r="W417"/>
  <c r="Z417" s="1"/>
  <c r="Y417"/>
  <c r="X417"/>
  <c r="T417"/>
  <c r="S417"/>
  <c r="AE416"/>
  <c r="AD416"/>
  <c r="AB416"/>
  <c r="AA416"/>
  <c r="W416"/>
  <c r="X416"/>
  <c r="T416"/>
  <c r="S416"/>
  <c r="AE415"/>
  <c r="AD415"/>
  <c r="AB415"/>
  <c r="AA415"/>
  <c r="W415"/>
  <c r="Z415" s="1"/>
  <c r="Y415"/>
  <c r="X415"/>
  <c r="T415"/>
  <c r="S415"/>
  <c r="AE414"/>
  <c r="AD414"/>
  <c r="AB414"/>
  <c r="AA414"/>
  <c r="W414"/>
  <c r="Z414" s="1"/>
  <c r="Y414"/>
  <c r="X414"/>
  <c r="T414"/>
  <c r="S414"/>
  <c r="AB413"/>
  <c r="AA413"/>
  <c r="W413"/>
  <c r="Y413" s="1"/>
  <c r="Z413"/>
  <c r="V413" s="1"/>
  <c r="X413"/>
  <c r="T413"/>
  <c r="S413"/>
  <c r="AB412"/>
  <c r="AA412"/>
  <c r="W412"/>
  <c r="X412"/>
  <c r="T412"/>
  <c r="S412"/>
  <c r="AB411"/>
  <c r="AA411"/>
  <c r="W411"/>
  <c r="Y411" s="1"/>
  <c r="Z411"/>
  <c r="U411" s="1"/>
  <c r="X411"/>
  <c r="T411"/>
  <c r="S411"/>
  <c r="AB410"/>
  <c r="AA410"/>
  <c r="W410"/>
  <c r="Z410" s="1"/>
  <c r="X410"/>
  <c r="T410"/>
  <c r="S410"/>
  <c r="AE409"/>
  <c r="AD409"/>
  <c r="AB409"/>
  <c r="AA409"/>
  <c r="W409"/>
  <c r="X409"/>
  <c r="T409"/>
  <c r="S409"/>
  <c r="AE408"/>
  <c r="AD408"/>
  <c r="AB408"/>
  <c r="AA408"/>
  <c r="W408"/>
  <c r="Z408" s="1"/>
  <c r="Y408"/>
  <c r="X408"/>
  <c r="T408"/>
  <c r="S408"/>
  <c r="AE407"/>
  <c r="AD407"/>
  <c r="AB407"/>
  <c r="AA407"/>
  <c r="W407"/>
  <c r="Z407" s="1"/>
  <c r="Y407"/>
  <c r="X407"/>
  <c r="T407"/>
  <c r="S407"/>
  <c r="AB406"/>
  <c r="AA406"/>
  <c r="W406"/>
  <c r="Y406" s="1"/>
  <c r="X406"/>
  <c r="T406"/>
  <c r="S406"/>
  <c r="AB405"/>
  <c r="AA405"/>
  <c r="W405"/>
  <c r="Z405" s="1"/>
  <c r="X405"/>
  <c r="T405"/>
  <c r="S405"/>
  <c r="AE404"/>
  <c r="AD404"/>
  <c r="AB404"/>
  <c r="AA404"/>
  <c r="W404"/>
  <c r="X404"/>
  <c r="T404"/>
  <c r="S404"/>
  <c r="AE403"/>
  <c r="AD403"/>
  <c r="AB403"/>
  <c r="AA403"/>
  <c r="W403"/>
  <c r="Z403" s="1"/>
  <c r="Y403"/>
  <c r="X403"/>
  <c r="T403"/>
  <c r="S403"/>
  <c r="AE402"/>
  <c r="AD402"/>
  <c r="AB402"/>
  <c r="AA402"/>
  <c r="W402"/>
  <c r="Z402" s="1"/>
  <c r="Y402"/>
  <c r="X402"/>
  <c r="T402"/>
  <c r="S402"/>
  <c r="AB401"/>
  <c r="AA401"/>
  <c r="W401"/>
  <c r="Y401" s="1"/>
  <c r="Z401"/>
  <c r="X401"/>
  <c r="T401"/>
  <c r="S401"/>
  <c r="AB400"/>
  <c r="AA400"/>
  <c r="W400"/>
  <c r="X400"/>
  <c r="T400"/>
  <c r="S400"/>
  <c r="AE399"/>
  <c r="AD399"/>
  <c r="AB399"/>
  <c r="AA399"/>
  <c r="W399"/>
  <c r="Z399" s="1"/>
  <c r="Y399"/>
  <c r="X399"/>
  <c r="T399"/>
  <c r="S399"/>
  <c r="AE398"/>
  <c r="AD398"/>
  <c r="AB398"/>
  <c r="AA398"/>
  <c r="W398"/>
  <c r="Z398" s="1"/>
  <c r="Y398"/>
  <c r="X398"/>
  <c r="T398"/>
  <c r="S398"/>
  <c r="AE397"/>
  <c r="AD397"/>
  <c r="AB397"/>
  <c r="AA397"/>
  <c r="W397"/>
  <c r="Z397" s="1"/>
  <c r="Y397"/>
  <c r="X397"/>
  <c r="T397"/>
  <c r="S397"/>
  <c r="AE396"/>
  <c r="AD396"/>
  <c r="AB396"/>
  <c r="AA396"/>
  <c r="W396"/>
  <c r="X396"/>
  <c r="T396"/>
  <c r="S396"/>
  <c r="AE395"/>
  <c r="AD395"/>
  <c r="AB395"/>
  <c r="AA395"/>
  <c r="W395"/>
  <c r="Z395" s="1"/>
  <c r="Y395"/>
  <c r="X395"/>
  <c r="T395"/>
  <c r="S395"/>
  <c r="AE394"/>
  <c r="AD394"/>
  <c r="AB394"/>
  <c r="AA394"/>
  <c r="W394"/>
  <c r="Z394" s="1"/>
  <c r="Y394"/>
  <c r="X394"/>
  <c r="T394"/>
  <c r="S394"/>
  <c r="AB393"/>
  <c r="AA393"/>
  <c r="W393"/>
  <c r="Y393" s="1"/>
  <c r="Z393"/>
  <c r="X393"/>
  <c r="V393"/>
  <c r="T393"/>
  <c r="S393"/>
  <c r="AE392"/>
  <c r="AD392"/>
  <c r="AB392"/>
  <c r="AA392"/>
  <c r="W392"/>
  <c r="Y392" s="1"/>
  <c r="X392"/>
  <c r="T392"/>
  <c r="S392"/>
  <c r="AE391"/>
  <c r="AD391"/>
  <c r="AB391"/>
  <c r="AA391"/>
  <c r="W391"/>
  <c r="Y391" s="1"/>
  <c r="X391"/>
  <c r="T391"/>
  <c r="S391"/>
  <c r="AB390"/>
  <c r="AA390"/>
  <c r="AB389"/>
  <c r="AA389"/>
  <c r="W389"/>
  <c r="X389"/>
  <c r="T389"/>
  <c r="S389"/>
  <c r="AE388"/>
  <c r="AD388"/>
  <c r="AB388"/>
  <c r="AA388"/>
  <c r="AB387"/>
  <c r="AA387"/>
  <c r="V387"/>
  <c r="AB386"/>
  <c r="AA386"/>
  <c r="V386"/>
  <c r="AE385"/>
  <c r="AD385"/>
  <c r="AB385"/>
  <c r="AA385"/>
  <c r="AB384"/>
  <c r="AA384"/>
  <c r="W384"/>
  <c r="Z384" s="1"/>
  <c r="Y384"/>
  <c r="X384"/>
  <c r="T384"/>
  <c r="S384"/>
  <c r="AB383"/>
  <c r="AA383"/>
  <c r="W383"/>
  <c r="X383"/>
  <c r="T383"/>
  <c r="S383"/>
  <c r="AB382"/>
  <c r="AA382"/>
  <c r="W382"/>
  <c r="Z382"/>
  <c r="U382" s="1"/>
  <c r="Y382"/>
  <c r="X382"/>
  <c r="T382"/>
  <c r="S382"/>
  <c r="AB381"/>
  <c r="AA381"/>
  <c r="W381"/>
  <c r="X381"/>
  <c r="T381"/>
  <c r="S381"/>
  <c r="AE380"/>
  <c r="AD380"/>
  <c r="AB380"/>
  <c r="AA380"/>
  <c r="W380"/>
  <c r="X380"/>
  <c r="T380"/>
  <c r="S380"/>
  <c r="AB379"/>
  <c r="AA379"/>
  <c r="W379"/>
  <c r="Z379" s="1"/>
  <c r="X379"/>
  <c r="T379"/>
  <c r="S379"/>
  <c r="AB378"/>
  <c r="AA378"/>
  <c r="W378"/>
  <c r="X378"/>
  <c r="T378"/>
  <c r="S378"/>
  <c r="AE377"/>
  <c r="AD377"/>
  <c r="AB377"/>
  <c r="AA377"/>
  <c r="W377"/>
  <c r="X377"/>
  <c r="T377"/>
  <c r="S377"/>
  <c r="AE376"/>
  <c r="AD376"/>
  <c r="AB376"/>
  <c r="AA376"/>
  <c r="W376"/>
  <c r="X376"/>
  <c r="T376"/>
  <c r="S376"/>
  <c r="AB375"/>
  <c r="AA375"/>
  <c r="W375"/>
  <c r="Z375"/>
  <c r="Y375"/>
  <c r="V375" s="1"/>
  <c r="X375"/>
  <c r="T375"/>
  <c r="S375"/>
  <c r="AB374"/>
  <c r="AA374"/>
  <c r="W374"/>
  <c r="X374"/>
  <c r="T374"/>
  <c r="S374"/>
  <c r="AB373"/>
  <c r="AA373"/>
  <c r="W373"/>
  <c r="Z373"/>
  <c r="Y373"/>
  <c r="X373"/>
  <c r="T373"/>
  <c r="S373"/>
  <c r="AB372"/>
  <c r="AA372"/>
  <c r="W372"/>
  <c r="X372"/>
  <c r="T372"/>
  <c r="S372"/>
  <c r="AB371"/>
  <c r="AA371"/>
  <c r="W371"/>
  <c r="Z371" s="1"/>
  <c r="Y371"/>
  <c r="V371" s="1"/>
  <c r="X371"/>
  <c r="T371"/>
  <c r="S371"/>
  <c r="AB370"/>
  <c r="AA370"/>
  <c r="W370"/>
  <c r="X370"/>
  <c r="T370"/>
  <c r="S370"/>
  <c r="AE369"/>
  <c r="AD369"/>
  <c r="AB369"/>
  <c r="AA369"/>
  <c r="W369"/>
  <c r="X369"/>
  <c r="T369"/>
  <c r="S369"/>
  <c r="AB368"/>
  <c r="AA368"/>
  <c r="W368"/>
  <c r="Y368" s="1"/>
  <c r="X368"/>
  <c r="T368"/>
  <c r="S368"/>
  <c r="AB367"/>
  <c r="AA367"/>
  <c r="W367"/>
  <c r="X367"/>
  <c r="T367"/>
  <c r="S367"/>
  <c r="AB366"/>
  <c r="AA366"/>
  <c r="W366"/>
  <c r="Z366"/>
  <c r="Y366"/>
  <c r="X366"/>
  <c r="T366"/>
  <c r="S366"/>
  <c r="AB365"/>
  <c r="AA365"/>
  <c r="W365"/>
  <c r="X365"/>
  <c r="T365"/>
  <c r="S365"/>
  <c r="AE364"/>
  <c r="AD364"/>
  <c r="AB364"/>
  <c r="AA364"/>
  <c r="W364"/>
  <c r="X364"/>
  <c r="T364"/>
  <c r="S364"/>
  <c r="AB363"/>
  <c r="AA363"/>
  <c r="W363"/>
  <c r="Y363" s="1"/>
  <c r="X363"/>
  <c r="T363"/>
  <c r="S363"/>
  <c r="AE362"/>
  <c r="AD362"/>
  <c r="AB362"/>
  <c r="AA362"/>
  <c r="W362"/>
  <c r="Z362"/>
  <c r="Y362"/>
  <c r="X362"/>
  <c r="T362"/>
  <c r="S362"/>
  <c r="AE361"/>
  <c r="AD361"/>
  <c r="AB361"/>
  <c r="AA361"/>
  <c r="W361"/>
  <c r="Y361" s="1"/>
  <c r="U361" s="1"/>
  <c r="Z361"/>
  <c r="X361"/>
  <c r="T361"/>
  <c r="S361"/>
  <c r="AB360"/>
  <c r="AA360"/>
  <c r="W360"/>
  <c r="X360"/>
  <c r="T360"/>
  <c r="S360"/>
  <c r="AB359"/>
  <c r="AA359"/>
  <c r="W359"/>
  <c r="Y359" s="1"/>
  <c r="X359"/>
  <c r="T359"/>
  <c r="S359"/>
  <c r="AE358"/>
  <c r="AD358"/>
  <c r="AB358"/>
  <c r="AA358"/>
  <c r="W358"/>
  <c r="Z358"/>
  <c r="Y358"/>
  <c r="X358"/>
  <c r="T358"/>
  <c r="S358"/>
  <c r="AB357"/>
  <c r="AA357"/>
  <c r="W357"/>
  <c r="X357"/>
  <c r="T357"/>
  <c r="S357"/>
  <c r="AE356"/>
  <c r="AD356"/>
  <c r="AB356"/>
  <c r="AA356"/>
  <c r="W356"/>
  <c r="X356"/>
  <c r="T356"/>
  <c r="S356"/>
  <c r="AE355"/>
  <c r="AD355"/>
  <c r="AB355"/>
  <c r="AA355"/>
  <c r="W355"/>
  <c r="X355"/>
  <c r="T355"/>
  <c r="S355"/>
  <c r="AB354"/>
  <c r="AA354"/>
  <c r="W354"/>
  <c r="Y354" s="1"/>
  <c r="Z354"/>
  <c r="X354"/>
  <c r="T354"/>
  <c r="S354"/>
  <c r="AE353"/>
  <c r="AD353"/>
  <c r="AB353"/>
  <c r="AA353"/>
  <c r="W353"/>
  <c r="Z353"/>
  <c r="Y353"/>
  <c r="X353"/>
  <c r="T353"/>
  <c r="S353"/>
  <c r="AE352"/>
  <c r="AD352"/>
  <c r="AB352"/>
  <c r="AA352"/>
  <c r="W352"/>
  <c r="Z352" s="1"/>
  <c r="X352"/>
  <c r="T352"/>
  <c r="S352"/>
  <c r="AB351"/>
  <c r="AA351"/>
  <c r="W351"/>
  <c r="X351"/>
  <c r="T351"/>
  <c r="S351"/>
  <c r="AB350"/>
  <c r="AA350"/>
  <c r="W350"/>
  <c r="Z350"/>
  <c r="Y350"/>
  <c r="X350"/>
  <c r="T350"/>
  <c r="S350"/>
  <c r="AB349"/>
  <c r="AA349"/>
  <c r="W349"/>
  <c r="X349"/>
  <c r="T349"/>
  <c r="S349"/>
  <c r="AB348"/>
  <c r="AA348"/>
  <c r="W348"/>
  <c r="Z348" s="1"/>
  <c r="X348"/>
  <c r="T348"/>
  <c r="S348"/>
  <c r="AB347"/>
  <c r="AA347"/>
  <c r="W347"/>
  <c r="X347"/>
  <c r="T347"/>
  <c r="S347"/>
  <c r="AB346"/>
  <c r="AA346"/>
  <c r="W346"/>
  <c r="Y346" s="1"/>
  <c r="X346"/>
  <c r="T346"/>
  <c r="S346"/>
  <c r="AB345"/>
  <c r="AA345"/>
  <c r="W345"/>
  <c r="X345"/>
  <c r="T345"/>
  <c r="S345"/>
  <c r="AB344"/>
  <c r="AA344"/>
  <c r="W344"/>
  <c r="Z344" s="1"/>
  <c r="Y344"/>
  <c r="X344"/>
  <c r="T344"/>
  <c r="S344"/>
  <c r="AB343"/>
  <c r="AA343"/>
  <c r="W343"/>
  <c r="X343"/>
  <c r="T343"/>
  <c r="S343"/>
  <c r="AB342"/>
  <c r="AA342"/>
  <c r="W342"/>
  <c r="Y342" s="1"/>
  <c r="X342"/>
  <c r="T342"/>
  <c r="S342"/>
  <c r="AE341"/>
  <c r="AD341"/>
  <c r="AB341"/>
  <c r="AA341"/>
  <c r="W341"/>
  <c r="Z341" s="1"/>
  <c r="Y341"/>
  <c r="V341" s="1"/>
  <c r="X341"/>
  <c r="T341"/>
  <c r="S341"/>
  <c r="AB340"/>
  <c r="AA340"/>
  <c r="W340"/>
  <c r="X340"/>
  <c r="T340"/>
  <c r="S340"/>
  <c r="AB339"/>
  <c r="AA339"/>
  <c r="W339"/>
  <c r="Z339"/>
  <c r="Y339"/>
  <c r="X339"/>
  <c r="T339"/>
  <c r="S339"/>
  <c r="AB338"/>
  <c r="AA338"/>
  <c r="W338"/>
  <c r="X338"/>
  <c r="T338"/>
  <c r="S338"/>
  <c r="AB337"/>
  <c r="AA337"/>
  <c r="W337"/>
  <c r="Z337" s="1"/>
  <c r="X337"/>
  <c r="T337"/>
  <c r="S337"/>
  <c r="AE336"/>
  <c r="AD336"/>
  <c r="AB336"/>
  <c r="AA336"/>
  <c r="W336"/>
  <c r="Z336"/>
  <c r="Y336"/>
  <c r="X336"/>
  <c r="T336"/>
  <c r="S336"/>
  <c r="AB335"/>
  <c r="AA335"/>
  <c r="W335"/>
  <c r="X335"/>
  <c r="T335"/>
  <c r="S335"/>
  <c r="AB334"/>
  <c r="AA334"/>
  <c r="W334"/>
  <c r="Z334" s="1"/>
  <c r="X334"/>
  <c r="T334"/>
  <c r="S334"/>
  <c r="AB333"/>
  <c r="AA333"/>
  <c r="W333"/>
  <c r="X333"/>
  <c r="T333"/>
  <c r="S333"/>
  <c r="AB332"/>
  <c r="AA332"/>
  <c r="W332"/>
  <c r="Y332" s="1"/>
  <c r="X332"/>
  <c r="T332"/>
  <c r="S332"/>
  <c r="AB331"/>
  <c r="AA331"/>
  <c r="W331"/>
  <c r="X331"/>
  <c r="T331"/>
  <c r="S331"/>
  <c r="AB330"/>
  <c r="AA330"/>
  <c r="W330"/>
  <c r="Z330" s="1"/>
  <c r="Y330"/>
  <c r="X330"/>
  <c r="T330"/>
  <c r="S330"/>
  <c r="AB329"/>
  <c r="AA329"/>
  <c r="W329"/>
  <c r="X329"/>
  <c r="T329"/>
  <c r="S329"/>
  <c r="AB328"/>
  <c r="AA328"/>
  <c r="W328"/>
  <c r="Y328" s="1"/>
  <c r="X328"/>
  <c r="T328"/>
  <c r="S328"/>
  <c r="AE327"/>
  <c r="AD327"/>
  <c r="AB327"/>
  <c r="AA327"/>
  <c r="W327"/>
  <c r="Z327" s="1"/>
  <c r="Y327"/>
  <c r="V327" s="1"/>
  <c r="X327"/>
  <c r="U327" s="1"/>
  <c r="T327"/>
  <c r="S327"/>
  <c r="AB326"/>
  <c r="AA326"/>
  <c r="W326"/>
  <c r="X326"/>
  <c r="T326"/>
  <c r="S326"/>
  <c r="AB325"/>
  <c r="AA325"/>
  <c r="W325"/>
  <c r="Y325" s="1"/>
  <c r="X325"/>
  <c r="T325"/>
  <c r="S325"/>
  <c r="AB324"/>
  <c r="AA324"/>
  <c r="W324"/>
  <c r="X324"/>
  <c r="T324"/>
  <c r="S324"/>
  <c r="AB323"/>
  <c r="AA323"/>
  <c r="W323"/>
  <c r="Z323"/>
  <c r="Y323"/>
  <c r="V323" s="1"/>
  <c r="X323"/>
  <c r="T323"/>
  <c r="S323"/>
  <c r="AE322"/>
  <c r="AD322"/>
  <c r="AB322"/>
  <c r="AA322"/>
  <c r="W322"/>
  <c r="Z322"/>
  <c r="Y322"/>
  <c r="X322"/>
  <c r="T322"/>
  <c r="S322"/>
  <c r="AB321"/>
  <c r="AA321"/>
  <c r="W321"/>
  <c r="X321"/>
  <c r="T321"/>
  <c r="S321"/>
  <c r="AE320"/>
  <c r="AD320"/>
  <c r="AB320"/>
  <c r="AA320"/>
  <c r="W320"/>
  <c r="X320"/>
  <c r="T320"/>
  <c r="S320"/>
  <c r="AB319"/>
  <c r="AA319"/>
  <c r="W319"/>
  <c r="Y319" s="1"/>
  <c r="U319" s="1"/>
  <c r="Z319"/>
  <c r="X319"/>
  <c r="T319"/>
  <c r="S319"/>
  <c r="AB318"/>
  <c r="AA318"/>
  <c r="W318"/>
  <c r="X318"/>
  <c r="T318"/>
  <c r="S318"/>
  <c r="AB317"/>
  <c r="AA317"/>
  <c r="W317"/>
  <c r="Y317" s="1"/>
  <c r="X317"/>
  <c r="T317"/>
  <c r="S317"/>
  <c r="AB316"/>
  <c r="AA316"/>
  <c r="W316"/>
  <c r="X316"/>
  <c r="T316"/>
  <c r="S316"/>
  <c r="AB315"/>
  <c r="AA315"/>
  <c r="W315"/>
  <c r="Z315"/>
  <c r="Y315"/>
  <c r="X315"/>
  <c r="T315"/>
  <c r="S315"/>
  <c r="AB314"/>
  <c r="AA314"/>
  <c r="W314"/>
  <c r="X314"/>
  <c r="T314"/>
  <c r="S314"/>
  <c r="AB313"/>
  <c r="AA313"/>
  <c r="W313"/>
  <c r="Z313" s="1"/>
  <c r="Y313"/>
  <c r="V313" s="1"/>
  <c r="X313"/>
  <c r="U313" s="1"/>
  <c r="T313"/>
  <c r="S313"/>
  <c r="AB312"/>
  <c r="AA312"/>
  <c r="W312"/>
  <c r="X312"/>
  <c r="T312"/>
  <c r="S312"/>
  <c r="AB311"/>
  <c r="AA311"/>
  <c r="W311"/>
  <c r="Y311" s="1"/>
  <c r="X311"/>
  <c r="T311"/>
  <c r="S311"/>
  <c r="AB310"/>
  <c r="AA310"/>
  <c r="W310"/>
  <c r="X310"/>
  <c r="T310"/>
  <c r="S310"/>
  <c r="AB309"/>
  <c r="AA309"/>
  <c r="W309"/>
  <c r="Z309"/>
  <c r="Y309"/>
  <c r="V309" s="1"/>
  <c r="X309"/>
  <c r="T309"/>
  <c r="S309"/>
  <c r="AE308"/>
  <c r="AD308"/>
  <c r="AB308"/>
  <c r="AA308"/>
  <c r="W308"/>
  <c r="Z308"/>
  <c r="Y308"/>
  <c r="X308"/>
  <c r="T308"/>
  <c r="S308"/>
  <c r="AB307"/>
  <c r="AA307"/>
  <c r="W307"/>
  <c r="X307"/>
  <c r="T307"/>
  <c r="S307"/>
  <c r="AB306"/>
  <c r="AA306"/>
  <c r="W306"/>
  <c r="Y306" s="1"/>
  <c r="Z306"/>
  <c r="X306"/>
  <c r="T306"/>
  <c r="S306"/>
  <c r="AB305"/>
  <c r="AA305"/>
  <c r="W305"/>
  <c r="X305"/>
  <c r="T305"/>
  <c r="S305"/>
  <c r="AB304"/>
  <c r="AA304"/>
  <c r="W304"/>
  <c r="Z304"/>
  <c r="Y304"/>
  <c r="X304"/>
  <c r="T304"/>
  <c r="S304"/>
  <c r="AB303"/>
  <c r="AA303"/>
  <c r="W303"/>
  <c r="X303"/>
  <c r="T303"/>
  <c r="S303"/>
  <c r="AB302"/>
  <c r="AA302"/>
  <c r="W302"/>
  <c r="Y302" s="1"/>
  <c r="Z302"/>
  <c r="X302"/>
  <c r="T302"/>
  <c r="S302"/>
  <c r="AB301"/>
  <c r="AA301"/>
  <c r="W301"/>
  <c r="X301"/>
  <c r="T301"/>
  <c r="S301"/>
  <c r="AB300"/>
  <c r="AA300"/>
  <c r="W300"/>
  <c r="Z300"/>
  <c r="Y300"/>
  <c r="X300"/>
  <c r="T300"/>
  <c r="S300"/>
  <c r="AB299"/>
  <c r="AA299"/>
  <c r="W299"/>
  <c r="X299"/>
  <c r="T299"/>
  <c r="S299"/>
  <c r="AB298"/>
  <c r="AA298"/>
  <c r="W298"/>
  <c r="Y298" s="1"/>
  <c r="X298"/>
  <c r="T298"/>
  <c r="S298"/>
  <c r="AB297"/>
  <c r="AA297"/>
  <c r="W297"/>
  <c r="X297"/>
  <c r="T297"/>
  <c r="S297"/>
  <c r="AB296"/>
  <c r="AA296"/>
  <c r="W296"/>
  <c r="Z296"/>
  <c r="Y296"/>
  <c r="X296"/>
  <c r="T296"/>
  <c r="S296"/>
  <c r="AB295"/>
  <c r="AA295"/>
  <c r="W295"/>
  <c r="X295"/>
  <c r="T295"/>
  <c r="S295"/>
  <c r="AB294"/>
  <c r="AA294"/>
  <c r="W294"/>
  <c r="Y294" s="1"/>
  <c r="X294"/>
  <c r="T294"/>
  <c r="S294"/>
  <c r="AB293"/>
  <c r="AA293"/>
  <c r="W293"/>
  <c r="X293"/>
  <c r="T293"/>
  <c r="S293"/>
  <c r="AB292"/>
  <c r="AA292"/>
  <c r="W292"/>
  <c r="Z292"/>
  <c r="Y292"/>
  <c r="X292"/>
  <c r="T292"/>
  <c r="S292"/>
  <c r="AB291"/>
  <c r="AA291"/>
  <c r="W291"/>
  <c r="X291"/>
  <c r="T291"/>
  <c r="S291"/>
  <c r="AB290"/>
  <c r="AA290"/>
  <c r="W290"/>
  <c r="Y290" s="1"/>
  <c r="Z290"/>
  <c r="X290"/>
  <c r="T290"/>
  <c r="S290"/>
  <c r="AB289"/>
  <c r="AA289"/>
  <c r="W289"/>
  <c r="X289"/>
  <c r="T289"/>
  <c r="S289"/>
  <c r="AB288"/>
  <c r="AA288"/>
  <c r="W288"/>
  <c r="Z288"/>
  <c r="Y288"/>
  <c r="X288"/>
  <c r="T288"/>
  <c r="S288"/>
  <c r="AB287"/>
  <c r="AA287"/>
  <c r="W287"/>
  <c r="X287"/>
  <c r="T287"/>
  <c r="S287"/>
  <c r="AB286"/>
  <c r="AA286"/>
  <c r="W286"/>
  <c r="Y286" s="1"/>
  <c r="Z286"/>
  <c r="X286"/>
  <c r="T286"/>
  <c r="S286"/>
  <c r="AB285"/>
  <c r="AA285"/>
  <c r="W285"/>
  <c r="X285"/>
  <c r="T285"/>
  <c r="S285"/>
  <c r="AB284"/>
  <c r="AA284"/>
  <c r="W284"/>
  <c r="Z284"/>
  <c r="Y284"/>
  <c r="X284"/>
  <c r="T284"/>
  <c r="S284"/>
  <c r="AB283"/>
  <c r="AA283"/>
  <c r="W283"/>
  <c r="X283"/>
  <c r="T283"/>
  <c r="S283"/>
  <c r="AB282"/>
  <c r="AA282"/>
  <c r="W282"/>
  <c r="Y282" s="1"/>
  <c r="X282"/>
  <c r="T282"/>
  <c r="S282"/>
  <c r="AB281"/>
  <c r="AA281"/>
  <c r="W281"/>
  <c r="X281"/>
  <c r="T281"/>
  <c r="S281"/>
  <c r="AB280"/>
  <c r="AA280"/>
  <c r="W280"/>
  <c r="Z280"/>
  <c r="Y280"/>
  <c r="X280"/>
  <c r="T280"/>
  <c r="S280"/>
  <c r="AB279"/>
  <c r="AA279"/>
  <c r="W279"/>
  <c r="X279"/>
  <c r="T279"/>
  <c r="S279"/>
  <c r="AB278"/>
  <c r="AA278"/>
  <c r="W278"/>
  <c r="Y278" s="1"/>
  <c r="X278"/>
  <c r="T278"/>
  <c r="S278"/>
  <c r="AB277"/>
  <c r="AA277"/>
  <c r="W277"/>
  <c r="X277"/>
  <c r="T277"/>
  <c r="S277"/>
  <c r="AB276"/>
  <c r="AA276"/>
  <c r="W276"/>
  <c r="Z276"/>
  <c r="Y276"/>
  <c r="X276"/>
  <c r="T276"/>
  <c r="S276"/>
  <c r="AB275"/>
  <c r="AA275"/>
  <c r="W275"/>
  <c r="X275"/>
  <c r="T275"/>
  <c r="S275"/>
  <c r="AB274"/>
  <c r="AA274"/>
  <c r="W274"/>
  <c r="Y274" s="1"/>
  <c r="Z274"/>
  <c r="U274" s="1"/>
  <c r="X274"/>
  <c r="T274"/>
  <c r="S274"/>
  <c r="AB273"/>
  <c r="AA273"/>
  <c r="W273"/>
  <c r="X273"/>
  <c r="T273"/>
  <c r="S273"/>
  <c r="AB272"/>
  <c r="AA272"/>
  <c r="W272"/>
  <c r="Z272"/>
  <c r="U272" s="1"/>
  <c r="Y272"/>
  <c r="X272"/>
  <c r="T272"/>
  <c r="S272"/>
  <c r="AB271"/>
  <c r="AA271"/>
  <c r="W271"/>
  <c r="X271"/>
  <c r="T271"/>
  <c r="S271"/>
  <c r="AB270"/>
  <c r="AA270"/>
  <c r="W270"/>
  <c r="Y270" s="1"/>
  <c r="Z270"/>
  <c r="X270"/>
  <c r="T270"/>
  <c r="S270"/>
  <c r="AB269"/>
  <c r="AA269"/>
  <c r="W269"/>
  <c r="X269"/>
  <c r="T269"/>
  <c r="S269"/>
  <c r="AB268"/>
  <c r="AA268"/>
  <c r="W268"/>
  <c r="Z268"/>
  <c r="U268" s="1"/>
  <c r="Y268"/>
  <c r="X268"/>
  <c r="T268"/>
  <c r="S268"/>
  <c r="AB267"/>
  <c r="AA267"/>
  <c r="W267"/>
  <c r="X267"/>
  <c r="T267"/>
  <c r="S267"/>
  <c r="AB266"/>
  <c r="AA266"/>
  <c r="W266"/>
  <c r="Y266" s="1"/>
  <c r="X266"/>
  <c r="T266"/>
  <c r="S266"/>
  <c r="AB265"/>
  <c r="AA265"/>
  <c r="W265"/>
  <c r="X265"/>
  <c r="T265"/>
  <c r="S265"/>
  <c r="AB264"/>
  <c r="AA264"/>
  <c r="W264"/>
  <c r="Z264"/>
  <c r="Y264"/>
  <c r="X264"/>
  <c r="T264"/>
  <c r="S264"/>
  <c r="AB263"/>
  <c r="AA263"/>
  <c r="W263"/>
  <c r="X263"/>
  <c r="T263"/>
  <c r="S263"/>
  <c r="AB262"/>
  <c r="AA262"/>
  <c r="W262"/>
  <c r="Y262" s="1"/>
  <c r="X262"/>
  <c r="T262"/>
  <c r="S262"/>
  <c r="AB261"/>
  <c r="AA261"/>
  <c r="W261"/>
  <c r="X261"/>
  <c r="T261"/>
  <c r="S261"/>
  <c r="AB260"/>
  <c r="AA260"/>
  <c r="W260"/>
  <c r="Z260"/>
  <c r="Y260"/>
  <c r="X260"/>
  <c r="T260"/>
  <c r="S260"/>
  <c r="AB259"/>
  <c r="AA259"/>
  <c r="W259"/>
  <c r="X259"/>
  <c r="T259"/>
  <c r="S259"/>
  <c r="AB258"/>
  <c r="AA258"/>
  <c r="W258"/>
  <c r="Y258" s="1"/>
  <c r="Z258"/>
  <c r="U258" s="1"/>
  <c r="X258"/>
  <c r="T258"/>
  <c r="S258"/>
  <c r="AB257"/>
  <c r="AA257"/>
  <c r="W257"/>
  <c r="X257"/>
  <c r="T257"/>
  <c r="S257"/>
  <c r="AB256"/>
  <c r="AA256"/>
  <c r="W256"/>
  <c r="Z256"/>
  <c r="U256" s="1"/>
  <c r="Y256"/>
  <c r="X256"/>
  <c r="T256"/>
  <c r="S256"/>
  <c r="AB255"/>
  <c r="AA255"/>
  <c r="W255"/>
  <c r="X255"/>
  <c r="T255"/>
  <c r="S255"/>
  <c r="AB254"/>
  <c r="AA254"/>
  <c r="W254"/>
  <c r="Y254" s="1"/>
  <c r="Z254"/>
  <c r="X254"/>
  <c r="T254"/>
  <c r="S254"/>
  <c r="AB253"/>
  <c r="AA253"/>
  <c r="W253"/>
  <c r="X253"/>
  <c r="T253"/>
  <c r="S253"/>
  <c r="AB252"/>
  <c r="AA252"/>
  <c r="W252"/>
  <c r="Z252"/>
  <c r="U252" s="1"/>
  <c r="Y252"/>
  <c r="X252"/>
  <c r="T252"/>
  <c r="S252"/>
  <c r="AB251"/>
  <c r="AA251"/>
  <c r="W251"/>
  <c r="X251"/>
  <c r="T251"/>
  <c r="S251"/>
  <c r="AB250"/>
  <c r="AA250"/>
  <c r="W250"/>
  <c r="Y250" s="1"/>
  <c r="X250"/>
  <c r="T250"/>
  <c r="S250"/>
  <c r="AB249"/>
  <c r="AA249"/>
  <c r="W249"/>
  <c r="X249"/>
  <c r="T249"/>
  <c r="S249"/>
  <c r="AB248"/>
  <c r="AA248"/>
  <c r="W248"/>
  <c r="Z248"/>
  <c r="Y248"/>
  <c r="X248"/>
  <c r="T248"/>
  <c r="S248"/>
  <c r="AB247"/>
  <c r="AA247"/>
  <c r="W247"/>
  <c r="X247"/>
  <c r="T247"/>
  <c r="S247"/>
  <c r="AB246"/>
  <c r="AA246"/>
  <c r="W246"/>
  <c r="Y246" s="1"/>
  <c r="X246"/>
  <c r="T246"/>
  <c r="S246"/>
  <c r="AB245"/>
  <c r="AA245"/>
  <c r="W245"/>
  <c r="X245"/>
  <c r="T245"/>
  <c r="S245"/>
  <c r="AB244"/>
  <c r="AA244"/>
  <c r="W244"/>
  <c r="Z244"/>
  <c r="Y244"/>
  <c r="X244"/>
  <c r="T244"/>
  <c r="S244"/>
  <c r="AB243"/>
  <c r="AA243"/>
  <c r="W243"/>
  <c r="X243"/>
  <c r="T243"/>
  <c r="S243"/>
  <c r="AB242"/>
  <c r="AA242"/>
  <c r="W242"/>
  <c r="Y242" s="1"/>
  <c r="Z242"/>
  <c r="U242" s="1"/>
  <c r="X242"/>
  <c r="T242"/>
  <c r="S242"/>
  <c r="AB241"/>
  <c r="AA241"/>
  <c r="W241"/>
  <c r="X241"/>
  <c r="T241"/>
  <c r="S241"/>
  <c r="AB240"/>
  <c r="AA240"/>
  <c r="W240"/>
  <c r="Z240"/>
  <c r="U240" s="1"/>
  <c r="Y240"/>
  <c r="X240"/>
  <c r="T240"/>
  <c r="S240"/>
  <c r="AB239"/>
  <c r="AA239"/>
  <c r="W239"/>
  <c r="X239"/>
  <c r="T239"/>
  <c r="S239"/>
  <c r="AB238"/>
  <c r="AA238"/>
  <c r="W238"/>
  <c r="Y238" s="1"/>
  <c r="Z238"/>
  <c r="X238"/>
  <c r="T238"/>
  <c r="S238"/>
  <c r="AB237"/>
  <c r="AA237"/>
  <c r="W237"/>
  <c r="X237"/>
  <c r="T237"/>
  <c r="S237"/>
  <c r="AB236"/>
  <c r="AA236"/>
  <c r="W236"/>
  <c r="Z236"/>
  <c r="U236" s="1"/>
  <c r="Y236"/>
  <c r="X236"/>
  <c r="T236"/>
  <c r="S236"/>
  <c r="AB235"/>
  <c r="AA235"/>
  <c r="W235"/>
  <c r="X235"/>
  <c r="T235"/>
  <c r="S235"/>
  <c r="AB234"/>
  <c r="AA234"/>
  <c r="W234"/>
  <c r="Y234" s="1"/>
  <c r="X234"/>
  <c r="T234"/>
  <c r="S234"/>
  <c r="AB233"/>
  <c r="AA233"/>
  <c r="W233"/>
  <c r="X233"/>
  <c r="T233"/>
  <c r="S233"/>
  <c r="AB232"/>
  <c r="AA232"/>
  <c r="W232"/>
  <c r="Z232"/>
  <c r="Y232"/>
  <c r="X232"/>
  <c r="T232"/>
  <c r="S232"/>
  <c r="AB231"/>
  <c r="AA231"/>
  <c r="W231"/>
  <c r="X231"/>
  <c r="T231"/>
  <c r="S231"/>
  <c r="AB230"/>
  <c r="AA230"/>
  <c r="W230"/>
  <c r="Y230" s="1"/>
  <c r="X230"/>
  <c r="T230"/>
  <c r="S230"/>
  <c r="AB229"/>
  <c r="AA229"/>
  <c r="W229"/>
  <c r="X229"/>
  <c r="T229"/>
  <c r="S229"/>
  <c r="AB228"/>
  <c r="AA228"/>
  <c r="W228"/>
  <c r="Z228"/>
  <c r="Y228"/>
  <c r="X228"/>
  <c r="T228"/>
  <c r="S228"/>
  <c r="AB227"/>
  <c r="AA227"/>
  <c r="W227"/>
  <c r="X227"/>
  <c r="T227"/>
  <c r="S227"/>
  <c r="AB226"/>
  <c r="AA226"/>
  <c r="W226"/>
  <c r="Y226" s="1"/>
  <c r="Z226"/>
  <c r="U226" s="1"/>
  <c r="X226"/>
  <c r="T226"/>
  <c r="S226"/>
  <c r="AB225"/>
  <c r="AA225"/>
  <c r="W225"/>
  <c r="X225"/>
  <c r="T225"/>
  <c r="S225"/>
  <c r="AB224"/>
  <c r="AA224"/>
  <c r="W224"/>
  <c r="Z224"/>
  <c r="U224" s="1"/>
  <c r="Y224"/>
  <c r="X224"/>
  <c r="T224"/>
  <c r="S224"/>
  <c r="AB223"/>
  <c r="AA223"/>
  <c r="W223"/>
  <c r="X223"/>
  <c r="T223"/>
  <c r="S223"/>
  <c r="AB222"/>
  <c r="AA222"/>
  <c r="W222"/>
  <c r="Y222" s="1"/>
  <c r="Z222"/>
  <c r="U222" s="1"/>
  <c r="X222"/>
  <c r="T222"/>
  <c r="S222"/>
  <c r="AB221"/>
  <c r="AA221"/>
  <c r="W221"/>
  <c r="X221"/>
  <c r="T221"/>
  <c r="S221"/>
  <c r="AB220"/>
  <c r="AA220"/>
  <c r="W220"/>
  <c r="Z220"/>
  <c r="U220" s="1"/>
  <c r="Y220"/>
  <c r="X220"/>
  <c r="T220"/>
  <c r="S220"/>
  <c r="AB219"/>
  <c r="AA219"/>
  <c r="W219"/>
  <c r="X219"/>
  <c r="T219"/>
  <c r="S219"/>
  <c r="AB218"/>
  <c r="AA218"/>
  <c r="W218"/>
  <c r="Y218" s="1"/>
  <c r="X218"/>
  <c r="T218"/>
  <c r="S218"/>
  <c r="AB217"/>
  <c r="AA217"/>
  <c r="W217"/>
  <c r="X217"/>
  <c r="T217"/>
  <c r="S217"/>
  <c r="AB216"/>
  <c r="AA216"/>
  <c r="W216"/>
  <c r="Z216"/>
  <c r="Y216"/>
  <c r="X216"/>
  <c r="T216"/>
  <c r="S216"/>
  <c r="AB215"/>
  <c r="AA215"/>
  <c r="W215"/>
  <c r="X215"/>
  <c r="T215"/>
  <c r="S215"/>
  <c r="AB214"/>
  <c r="AA214"/>
  <c r="W214"/>
  <c r="Y214" s="1"/>
  <c r="X214"/>
  <c r="T214"/>
  <c r="S214"/>
  <c r="AB213"/>
  <c r="AA213"/>
  <c r="W213"/>
  <c r="X213"/>
  <c r="T213"/>
  <c r="S213"/>
  <c r="AB212"/>
  <c r="AA212"/>
  <c r="W212"/>
  <c r="Z212"/>
  <c r="Y212"/>
  <c r="X212"/>
  <c r="T212"/>
  <c r="S212"/>
  <c r="AB211"/>
  <c r="AA211"/>
  <c r="W211"/>
  <c r="X211"/>
  <c r="T211"/>
  <c r="S211"/>
  <c r="AB210"/>
  <c r="AA210"/>
  <c r="W210"/>
  <c r="Y210" s="1"/>
  <c r="Z210"/>
  <c r="U210" s="1"/>
  <c r="X210"/>
  <c r="T210"/>
  <c r="S210"/>
  <c r="AB209"/>
  <c r="AA209"/>
  <c r="W209"/>
  <c r="X209"/>
  <c r="T209"/>
  <c r="S209"/>
  <c r="AB208"/>
  <c r="AA208"/>
  <c r="W208"/>
  <c r="Z208"/>
  <c r="U208" s="1"/>
  <c r="Y208"/>
  <c r="X208"/>
  <c r="T208"/>
  <c r="S208"/>
  <c r="AB207"/>
  <c r="AA207"/>
  <c r="W207"/>
  <c r="X207"/>
  <c r="T207"/>
  <c r="S207"/>
  <c r="AB206"/>
  <c r="AA206"/>
  <c r="W206"/>
  <c r="Y206" s="1"/>
  <c r="Z206"/>
  <c r="X206"/>
  <c r="T206"/>
  <c r="S206"/>
  <c r="AB205"/>
  <c r="AA205"/>
  <c r="W205"/>
  <c r="X205"/>
  <c r="T205"/>
  <c r="S205"/>
  <c r="AB204"/>
  <c r="AA204"/>
  <c r="W204"/>
  <c r="Z204"/>
  <c r="U204" s="1"/>
  <c r="Y204"/>
  <c r="X204"/>
  <c r="T204"/>
  <c r="S204"/>
  <c r="AB203"/>
  <c r="AA203"/>
  <c r="V203"/>
  <c r="AB202"/>
  <c r="AA202"/>
  <c r="W202"/>
  <c r="X202"/>
  <c r="T202"/>
  <c r="S202"/>
  <c r="AB201"/>
  <c r="AA201"/>
  <c r="W201"/>
  <c r="Z201" s="1"/>
  <c r="X201"/>
  <c r="T201"/>
  <c r="S201"/>
  <c r="AB200"/>
  <c r="AA200"/>
  <c r="W200"/>
  <c r="Y200" s="1"/>
  <c r="Z200"/>
  <c r="U200" s="1"/>
  <c r="X200"/>
  <c r="T200"/>
  <c r="S200"/>
  <c r="AB199"/>
  <c r="AA199"/>
  <c r="W199"/>
  <c r="Z199" s="1"/>
  <c r="Y199"/>
  <c r="X199"/>
  <c r="T199"/>
  <c r="S199"/>
  <c r="AB198"/>
  <c r="AA198"/>
  <c r="W198"/>
  <c r="X198"/>
  <c r="T198"/>
  <c r="S198"/>
  <c r="AB197"/>
  <c r="AA197"/>
  <c r="W197"/>
  <c r="Z197" s="1"/>
  <c r="Y197"/>
  <c r="X197"/>
  <c r="T197"/>
  <c r="S197"/>
  <c r="AB196"/>
  <c r="AA196"/>
  <c r="W196"/>
  <c r="Y196" s="1"/>
  <c r="Z196"/>
  <c r="X196"/>
  <c r="T196"/>
  <c r="S196"/>
  <c r="AB195"/>
  <c r="AA195"/>
  <c r="W195"/>
  <c r="Z195" s="1"/>
  <c r="Y195"/>
  <c r="X195"/>
  <c r="T195"/>
  <c r="S195"/>
  <c r="AB194"/>
  <c r="AA194"/>
  <c r="W194"/>
  <c r="X194"/>
  <c r="T194"/>
  <c r="S194"/>
  <c r="AB193"/>
  <c r="AA193"/>
  <c r="W193"/>
  <c r="Z193" s="1"/>
  <c r="Y193"/>
  <c r="X193"/>
  <c r="T193"/>
  <c r="S193"/>
  <c r="AB192"/>
  <c r="AA192"/>
  <c r="W192"/>
  <c r="Y192" s="1"/>
  <c r="X192"/>
  <c r="T192"/>
  <c r="S192"/>
  <c r="AB191"/>
  <c r="AA191"/>
  <c r="W191"/>
  <c r="Z191" s="1"/>
  <c r="Y191"/>
  <c r="X191"/>
  <c r="T191"/>
  <c r="S191"/>
  <c r="AB190"/>
  <c r="AA190"/>
  <c r="W190"/>
  <c r="Y190" s="1"/>
  <c r="X190"/>
  <c r="T190"/>
  <c r="S190"/>
  <c r="AB189"/>
  <c r="AA189"/>
  <c r="W189"/>
  <c r="Z189" s="1"/>
  <c r="X189"/>
  <c r="T189"/>
  <c r="S189"/>
  <c r="AB188"/>
  <c r="AA188"/>
  <c r="W188"/>
  <c r="Y188" s="1"/>
  <c r="X188"/>
  <c r="T188"/>
  <c r="S188"/>
  <c r="AB187"/>
  <c r="AA187"/>
  <c r="W187"/>
  <c r="Z187" s="1"/>
  <c r="Y187"/>
  <c r="X187"/>
  <c r="T187"/>
  <c r="S187"/>
  <c r="AB186"/>
  <c r="AA186"/>
  <c r="W186"/>
  <c r="Y186" s="1"/>
  <c r="X186"/>
  <c r="T186"/>
  <c r="S186"/>
  <c r="AB185"/>
  <c r="AA185"/>
  <c r="W185"/>
  <c r="X185"/>
  <c r="T185"/>
  <c r="S185"/>
  <c r="AB184"/>
  <c r="AA184"/>
  <c r="W184"/>
  <c r="Y184" s="1"/>
  <c r="X184"/>
  <c r="T184"/>
  <c r="S184"/>
  <c r="AB183"/>
  <c r="AA183"/>
  <c r="W183"/>
  <c r="Z183" s="1"/>
  <c r="Y183"/>
  <c r="X183"/>
  <c r="T183"/>
  <c r="S183"/>
  <c r="AB182"/>
  <c r="AA182"/>
  <c r="W182"/>
  <c r="Y182" s="1"/>
  <c r="X182"/>
  <c r="T182"/>
  <c r="S182"/>
  <c r="AB181"/>
  <c r="AA181"/>
  <c r="W181"/>
  <c r="Z181" s="1"/>
  <c r="X181"/>
  <c r="T181"/>
  <c r="S181"/>
  <c r="AB180"/>
  <c r="AA180"/>
  <c r="W180"/>
  <c r="Y180" s="1"/>
  <c r="X180"/>
  <c r="T180"/>
  <c r="S180"/>
  <c r="AB179"/>
  <c r="AA179"/>
  <c r="W179"/>
  <c r="Z179" s="1"/>
  <c r="X179"/>
  <c r="T179"/>
  <c r="S179"/>
  <c r="AB178"/>
  <c r="AA178"/>
  <c r="W178"/>
  <c r="Y178" s="1"/>
  <c r="X178"/>
  <c r="T178"/>
  <c r="S178"/>
  <c r="AB177"/>
  <c r="AA177"/>
  <c r="W177"/>
  <c r="X177"/>
  <c r="T177"/>
  <c r="S177"/>
  <c r="AB176"/>
  <c r="AA176"/>
  <c r="W176"/>
  <c r="Y176" s="1"/>
  <c r="X176"/>
  <c r="T176"/>
  <c r="S176"/>
  <c r="AB175"/>
  <c r="AA175"/>
  <c r="W175"/>
  <c r="Z175" s="1"/>
  <c r="Y175"/>
  <c r="X175"/>
  <c r="T175"/>
  <c r="S175"/>
  <c r="AB174"/>
  <c r="AA174"/>
  <c r="W174"/>
  <c r="Y174" s="1"/>
  <c r="X174"/>
  <c r="T174"/>
  <c r="S174"/>
  <c r="AB173"/>
  <c r="AA173"/>
  <c r="W173"/>
  <c r="Z173" s="1"/>
  <c r="Y173"/>
  <c r="X173"/>
  <c r="T173"/>
  <c r="S173"/>
  <c r="AB172"/>
  <c r="AA172"/>
  <c r="W172"/>
  <c r="Y172" s="1"/>
  <c r="X172"/>
  <c r="T172"/>
  <c r="S172"/>
  <c r="AB171"/>
  <c r="AA171"/>
  <c r="W171"/>
  <c r="Z171" s="1"/>
  <c r="X171"/>
  <c r="T171"/>
  <c r="S171"/>
  <c r="AB170"/>
  <c r="AA170"/>
  <c r="W170"/>
  <c r="Y170" s="1"/>
  <c r="X170"/>
  <c r="T170"/>
  <c r="S170"/>
  <c r="AB169"/>
  <c r="AA169"/>
  <c r="W169"/>
  <c r="Z169" s="1"/>
  <c r="X169"/>
  <c r="T169"/>
  <c r="S169"/>
  <c r="AB168"/>
  <c r="AA168"/>
  <c r="W168"/>
  <c r="Y168" s="1"/>
  <c r="X168"/>
  <c r="T168"/>
  <c r="S168"/>
  <c r="AB167"/>
  <c r="AA167"/>
  <c r="W167"/>
  <c r="Z167" s="1"/>
  <c r="Y167"/>
  <c r="X167"/>
  <c r="T167"/>
  <c r="S167"/>
  <c r="AB166"/>
  <c r="AA166"/>
  <c r="W166"/>
  <c r="Y166" s="1"/>
  <c r="X166"/>
  <c r="T166"/>
  <c r="S166"/>
  <c r="AB165"/>
  <c r="AA165"/>
  <c r="W165"/>
  <c r="Z165" s="1"/>
  <c r="Y165"/>
  <c r="X165"/>
  <c r="T165"/>
  <c r="S165"/>
  <c r="AB164"/>
  <c r="AA164"/>
  <c r="W164"/>
  <c r="Y164" s="1"/>
  <c r="X164"/>
  <c r="T164"/>
  <c r="S164"/>
  <c r="AB163"/>
  <c r="AA163"/>
  <c r="W163"/>
  <c r="Z163" s="1"/>
  <c r="X163"/>
  <c r="T163"/>
  <c r="S163"/>
  <c r="AB162"/>
  <c r="AA162"/>
  <c r="W162"/>
  <c r="Y162" s="1"/>
  <c r="X162"/>
  <c r="T162"/>
  <c r="S162"/>
  <c r="AB161"/>
  <c r="AA161"/>
  <c r="W161"/>
  <c r="Z161" s="1"/>
  <c r="X161"/>
  <c r="T161"/>
  <c r="S161"/>
  <c r="AB160"/>
  <c r="AA160"/>
  <c r="W160"/>
  <c r="Y160" s="1"/>
  <c r="X160"/>
  <c r="T160"/>
  <c r="S160"/>
  <c r="AB159"/>
  <c r="AA159"/>
  <c r="W159"/>
  <c r="Z159" s="1"/>
  <c r="Y159"/>
  <c r="X159"/>
  <c r="T159"/>
  <c r="S159"/>
  <c r="AB158"/>
  <c r="AA158"/>
  <c r="W158"/>
  <c r="Y158" s="1"/>
  <c r="X158"/>
  <c r="T158"/>
  <c r="S158"/>
  <c r="AB157"/>
  <c r="AA157"/>
  <c r="W157"/>
  <c r="Z157" s="1"/>
  <c r="Y157"/>
  <c r="X157"/>
  <c r="T157"/>
  <c r="S157"/>
  <c r="AB156"/>
  <c r="AA156"/>
  <c r="W156"/>
  <c r="Y156" s="1"/>
  <c r="X156"/>
  <c r="T156"/>
  <c r="S156"/>
  <c r="AB155"/>
  <c r="AA155"/>
  <c r="W155"/>
  <c r="Z155" s="1"/>
  <c r="X155"/>
  <c r="T155"/>
  <c r="S155"/>
  <c r="AB154"/>
  <c r="AA154"/>
  <c r="W154"/>
  <c r="Y154" s="1"/>
  <c r="X154"/>
  <c r="T154"/>
  <c r="S154"/>
  <c r="AB153"/>
  <c r="AA153"/>
  <c r="W153"/>
  <c r="Z153" s="1"/>
  <c r="X153"/>
  <c r="T153"/>
  <c r="S153"/>
  <c r="AB152"/>
  <c r="AA152"/>
  <c r="W152"/>
  <c r="Y152" s="1"/>
  <c r="X152"/>
  <c r="T152"/>
  <c r="S152"/>
  <c r="AB151"/>
  <c r="AA151"/>
  <c r="W151"/>
  <c r="Z151" s="1"/>
  <c r="Y151"/>
  <c r="X151"/>
  <c r="T151"/>
  <c r="S151"/>
  <c r="AB150"/>
  <c r="AA150"/>
  <c r="W150"/>
  <c r="Y150" s="1"/>
  <c r="X150"/>
  <c r="T150"/>
  <c r="S150"/>
  <c r="AB149"/>
  <c r="AA149"/>
  <c r="W149"/>
  <c r="Z149" s="1"/>
  <c r="Y149"/>
  <c r="X149"/>
  <c r="T149"/>
  <c r="S149"/>
  <c r="AB148"/>
  <c r="AA148"/>
  <c r="W148"/>
  <c r="Y148" s="1"/>
  <c r="X148"/>
  <c r="T148"/>
  <c r="S148"/>
  <c r="AB147"/>
  <c r="AA147"/>
  <c r="W147"/>
  <c r="Z147" s="1"/>
  <c r="X147"/>
  <c r="T147"/>
  <c r="S147"/>
  <c r="AB146"/>
  <c r="AA146"/>
  <c r="W146"/>
  <c r="Y146" s="1"/>
  <c r="X146"/>
  <c r="T146"/>
  <c r="S146"/>
  <c r="AB145"/>
  <c r="AA145"/>
  <c r="W145"/>
  <c r="Z145" s="1"/>
  <c r="X145"/>
  <c r="T145"/>
  <c r="S145"/>
  <c r="AB144"/>
  <c r="AA144"/>
  <c r="W144"/>
  <c r="Y144" s="1"/>
  <c r="X144"/>
  <c r="T144"/>
  <c r="S144"/>
  <c r="AB143"/>
  <c r="AA143"/>
  <c r="W143"/>
  <c r="Z143" s="1"/>
  <c r="Y143"/>
  <c r="X143"/>
  <c r="T143"/>
  <c r="S143"/>
  <c r="AB142"/>
  <c r="AA142"/>
  <c r="W142"/>
  <c r="Y142" s="1"/>
  <c r="X142"/>
  <c r="T142"/>
  <c r="S142"/>
  <c r="AB141"/>
  <c r="AA141"/>
  <c r="W141"/>
  <c r="Z141" s="1"/>
  <c r="Y141"/>
  <c r="X141"/>
  <c r="T141"/>
  <c r="S141"/>
  <c r="AB140"/>
  <c r="AA140"/>
  <c r="W140"/>
  <c r="Y140" s="1"/>
  <c r="X140"/>
  <c r="T140"/>
  <c r="S140"/>
  <c r="AB139"/>
  <c r="AA139"/>
  <c r="W139"/>
  <c r="Z139" s="1"/>
  <c r="X139"/>
  <c r="T139"/>
  <c r="S139"/>
  <c r="AB138"/>
  <c r="AA138"/>
  <c r="W138"/>
  <c r="Y138" s="1"/>
  <c r="X138"/>
  <c r="T138"/>
  <c r="S138"/>
  <c r="AB137"/>
  <c r="AA137"/>
  <c r="W137"/>
  <c r="Z137" s="1"/>
  <c r="X137"/>
  <c r="T137"/>
  <c r="S137"/>
  <c r="AB136"/>
  <c r="AA136"/>
  <c r="W136"/>
  <c r="Y136" s="1"/>
  <c r="X136"/>
  <c r="T136"/>
  <c r="S136"/>
  <c r="AB135"/>
  <c r="AA135"/>
  <c r="W135"/>
  <c r="Z135" s="1"/>
  <c r="Y135"/>
  <c r="X135"/>
  <c r="T135"/>
  <c r="S135"/>
  <c r="AB134"/>
  <c r="AA134"/>
  <c r="W134"/>
  <c r="Y134" s="1"/>
  <c r="X134"/>
  <c r="T134"/>
  <c r="S134"/>
  <c r="AB133"/>
  <c r="AA133"/>
  <c r="W133"/>
  <c r="Z133" s="1"/>
  <c r="Y133"/>
  <c r="X133"/>
  <c r="T133"/>
  <c r="S133"/>
  <c r="AB132"/>
  <c r="AA132"/>
  <c r="W132"/>
  <c r="Y132" s="1"/>
  <c r="X132"/>
  <c r="T132"/>
  <c r="S132"/>
  <c r="AB131"/>
  <c r="AA131"/>
  <c r="W131"/>
  <c r="Z131" s="1"/>
  <c r="X131"/>
  <c r="T131"/>
  <c r="S131"/>
  <c r="AB130"/>
  <c r="AA130"/>
  <c r="W130"/>
  <c r="Y130" s="1"/>
  <c r="X130"/>
  <c r="T130"/>
  <c r="S130"/>
  <c r="AB129"/>
  <c r="AA129"/>
  <c r="W129"/>
  <c r="Z129" s="1"/>
  <c r="X129"/>
  <c r="T129"/>
  <c r="S129"/>
  <c r="AB128"/>
  <c r="AA128"/>
  <c r="W128"/>
  <c r="Y128" s="1"/>
  <c r="X128"/>
  <c r="T128"/>
  <c r="S128"/>
  <c r="AB127"/>
  <c r="AA127"/>
  <c r="W127"/>
  <c r="Z127" s="1"/>
  <c r="Y127"/>
  <c r="X127"/>
  <c r="T127"/>
  <c r="S127"/>
  <c r="AB126"/>
  <c r="AA126"/>
  <c r="W126"/>
  <c r="Y126" s="1"/>
  <c r="X126"/>
  <c r="T126"/>
  <c r="S126"/>
  <c r="AB125"/>
  <c r="AA125"/>
  <c r="W125"/>
  <c r="Z125" s="1"/>
  <c r="Y125"/>
  <c r="X125"/>
  <c r="T125"/>
  <c r="S125"/>
  <c r="AB124"/>
  <c r="AA124"/>
  <c r="W124"/>
  <c r="Y124" s="1"/>
  <c r="X124"/>
  <c r="T124"/>
  <c r="S124"/>
  <c r="AB123"/>
  <c r="AA123"/>
  <c r="W123"/>
  <c r="Z123" s="1"/>
  <c r="X123"/>
  <c r="T123"/>
  <c r="S123"/>
  <c r="AB122"/>
  <c r="AA122"/>
  <c r="W122"/>
  <c r="Y122" s="1"/>
  <c r="X122"/>
  <c r="T122"/>
  <c r="S122"/>
  <c r="AB121"/>
  <c r="AA121"/>
  <c r="W121"/>
  <c r="Z121" s="1"/>
  <c r="X121"/>
  <c r="T121"/>
  <c r="S121"/>
  <c r="AB120"/>
  <c r="AA120"/>
  <c r="W120"/>
  <c r="Y120" s="1"/>
  <c r="X120"/>
  <c r="T120"/>
  <c r="S120"/>
  <c r="AB119"/>
  <c r="AA119"/>
  <c r="W119"/>
  <c r="Z119" s="1"/>
  <c r="Y119"/>
  <c r="X119"/>
  <c r="T119"/>
  <c r="S119"/>
  <c r="AB118"/>
  <c r="AA118"/>
  <c r="W118"/>
  <c r="Y118" s="1"/>
  <c r="X118"/>
  <c r="T118"/>
  <c r="S118"/>
  <c r="AB117"/>
  <c r="AA117"/>
  <c r="W117"/>
  <c r="Z117" s="1"/>
  <c r="Y117"/>
  <c r="X117"/>
  <c r="T117"/>
  <c r="S117"/>
  <c r="AB116"/>
  <c r="AA116"/>
  <c r="W116"/>
  <c r="Y116" s="1"/>
  <c r="X116"/>
  <c r="T116"/>
  <c r="S116"/>
  <c r="AB115"/>
  <c r="AA115"/>
  <c r="W115"/>
  <c r="Z115" s="1"/>
  <c r="X115"/>
  <c r="T115"/>
  <c r="S115"/>
  <c r="AB114"/>
  <c r="AA114"/>
  <c r="W114"/>
  <c r="Y114" s="1"/>
  <c r="X114"/>
  <c r="T114"/>
  <c r="S114"/>
  <c r="AB113"/>
  <c r="AA113"/>
  <c r="W113"/>
  <c r="Z113" s="1"/>
  <c r="X113"/>
  <c r="T113"/>
  <c r="S113"/>
  <c r="AB112"/>
  <c r="AA112"/>
  <c r="W112"/>
  <c r="Y112" s="1"/>
  <c r="X112"/>
  <c r="T112"/>
  <c r="S112"/>
  <c r="AB111"/>
  <c r="AA111"/>
  <c r="W111"/>
  <c r="Z111" s="1"/>
  <c r="Y111"/>
  <c r="X111"/>
  <c r="T111"/>
  <c r="S111"/>
  <c r="AB110"/>
  <c r="AA110"/>
  <c r="W110"/>
  <c r="Y110" s="1"/>
  <c r="X110"/>
  <c r="T110"/>
  <c r="S110"/>
  <c r="AB109"/>
  <c r="AA109"/>
  <c r="W109"/>
  <c r="Z109" s="1"/>
  <c r="Y109"/>
  <c r="X109"/>
  <c r="T109"/>
  <c r="S109"/>
  <c r="AB108"/>
  <c r="AA108"/>
  <c r="W108"/>
  <c r="Y108" s="1"/>
  <c r="X108"/>
  <c r="T108"/>
  <c r="S108"/>
  <c r="AB107"/>
  <c r="AA107"/>
  <c r="W107"/>
  <c r="Z107" s="1"/>
  <c r="X107"/>
  <c r="T107"/>
  <c r="S107"/>
  <c r="AB106"/>
  <c r="AA106"/>
  <c r="W106"/>
  <c r="Y106" s="1"/>
  <c r="X106"/>
  <c r="T106"/>
  <c r="S106"/>
  <c r="AB105"/>
  <c r="AA105"/>
  <c r="W105"/>
  <c r="Z105" s="1"/>
  <c r="X105"/>
  <c r="T105"/>
  <c r="S105"/>
  <c r="AB104"/>
  <c r="AA104"/>
  <c r="W104"/>
  <c r="Y104" s="1"/>
  <c r="X104"/>
  <c r="T104"/>
  <c r="S104"/>
  <c r="AB103"/>
  <c r="AA103"/>
  <c r="W103"/>
  <c r="Z103" s="1"/>
  <c r="Y103"/>
  <c r="X103"/>
  <c r="T103"/>
  <c r="S103"/>
  <c r="AB102"/>
  <c r="AA102"/>
  <c r="W102"/>
  <c r="Y102" s="1"/>
  <c r="X102"/>
  <c r="T102"/>
  <c r="S102"/>
  <c r="AB101"/>
  <c r="AA101"/>
  <c r="W101"/>
  <c r="Z101" s="1"/>
  <c r="Y101"/>
  <c r="X101"/>
  <c r="T101"/>
  <c r="S101"/>
  <c r="AB100"/>
  <c r="AA100"/>
  <c r="W100"/>
  <c r="Y100" s="1"/>
  <c r="X100"/>
  <c r="T100"/>
  <c r="S100"/>
  <c r="AB99"/>
  <c r="AA99"/>
  <c r="W99"/>
  <c r="Z99" s="1"/>
  <c r="X99"/>
  <c r="T99"/>
  <c r="S99"/>
  <c r="AB98"/>
  <c r="AA98"/>
  <c r="W98"/>
  <c r="Y98" s="1"/>
  <c r="X98"/>
  <c r="T98"/>
  <c r="S98"/>
  <c r="AB97"/>
  <c r="AA97"/>
  <c r="W97"/>
  <c r="Z97" s="1"/>
  <c r="X97"/>
  <c r="T97"/>
  <c r="S97"/>
  <c r="AB96"/>
  <c r="AA96"/>
  <c r="W96"/>
  <c r="Y96" s="1"/>
  <c r="X96"/>
  <c r="T96"/>
  <c r="S96"/>
  <c r="AB95"/>
  <c r="AA95"/>
  <c r="W95"/>
  <c r="Z95" s="1"/>
  <c r="Y95"/>
  <c r="X95"/>
  <c r="T95"/>
  <c r="S95"/>
  <c r="AB94"/>
  <c r="AA94"/>
  <c r="W94"/>
  <c r="Y94" s="1"/>
  <c r="X94"/>
  <c r="T94"/>
  <c r="S94"/>
  <c r="AB93"/>
  <c r="AA93"/>
  <c r="W93"/>
  <c r="Z93" s="1"/>
  <c r="Y93"/>
  <c r="X93"/>
  <c r="T93"/>
  <c r="S93"/>
  <c r="AB92"/>
  <c r="AA92"/>
  <c r="W92"/>
  <c r="Y92" s="1"/>
  <c r="X92"/>
  <c r="T92"/>
  <c r="S92"/>
  <c r="AB91"/>
  <c r="AA91"/>
  <c r="W91"/>
  <c r="Z91" s="1"/>
  <c r="X91"/>
  <c r="T91"/>
  <c r="S91"/>
  <c r="AB90"/>
  <c r="AA90"/>
  <c r="W90"/>
  <c r="Y90" s="1"/>
  <c r="X90"/>
  <c r="T90"/>
  <c r="S90"/>
  <c r="AB89"/>
  <c r="AA89"/>
  <c r="W89"/>
  <c r="Z89" s="1"/>
  <c r="X89"/>
  <c r="T89"/>
  <c r="S89"/>
  <c r="AB88"/>
  <c r="AA88"/>
  <c r="W88"/>
  <c r="Y88" s="1"/>
  <c r="X88"/>
  <c r="T88"/>
  <c r="S88"/>
  <c r="AB87"/>
  <c r="AA87"/>
  <c r="W87"/>
  <c r="Z87" s="1"/>
  <c r="Y87"/>
  <c r="X87"/>
  <c r="T87"/>
  <c r="S87"/>
  <c r="AB86"/>
  <c r="AA86"/>
  <c r="W86"/>
  <c r="Y86" s="1"/>
  <c r="X86"/>
  <c r="T86"/>
  <c r="S86"/>
  <c r="AB85"/>
  <c r="AA85"/>
  <c r="W85"/>
  <c r="Z85" s="1"/>
  <c r="Y85"/>
  <c r="X85"/>
  <c r="T85"/>
  <c r="S85"/>
  <c r="AB84"/>
  <c r="AA84"/>
  <c r="W84"/>
  <c r="Y84" s="1"/>
  <c r="X84"/>
  <c r="T84"/>
  <c r="S84"/>
  <c r="AB83"/>
  <c r="AA83"/>
  <c r="W83"/>
  <c r="Z83" s="1"/>
  <c r="X83"/>
  <c r="T83"/>
  <c r="S83"/>
  <c r="AB82"/>
  <c r="AA82"/>
  <c r="W82"/>
  <c r="Y82" s="1"/>
  <c r="X82"/>
  <c r="T82"/>
  <c r="S82"/>
  <c r="AB81"/>
  <c r="AA81"/>
  <c r="W81"/>
  <c r="Z81" s="1"/>
  <c r="X81"/>
  <c r="T81"/>
  <c r="S81"/>
  <c r="AB80"/>
  <c r="AA80"/>
  <c r="W80"/>
  <c r="Y80" s="1"/>
  <c r="X80"/>
  <c r="T80"/>
  <c r="S80"/>
  <c r="AB79"/>
  <c r="AA79"/>
  <c r="W79"/>
  <c r="Z79" s="1"/>
  <c r="Y79"/>
  <c r="X79"/>
  <c r="T79"/>
  <c r="S79"/>
  <c r="AB78"/>
  <c r="AA78"/>
  <c r="W78"/>
  <c r="Y78" s="1"/>
  <c r="X78"/>
  <c r="T78"/>
  <c r="S78"/>
  <c r="AB77"/>
  <c r="AA77"/>
  <c r="W77"/>
  <c r="Z77" s="1"/>
  <c r="Y77"/>
  <c r="X77"/>
  <c r="T77"/>
  <c r="S77"/>
  <c r="AB76"/>
  <c r="AA76"/>
  <c r="W76"/>
  <c r="Y76" s="1"/>
  <c r="X76"/>
  <c r="T76"/>
  <c r="S76"/>
  <c r="AB75"/>
  <c r="AA75"/>
  <c r="W75"/>
  <c r="Z75" s="1"/>
  <c r="X75"/>
  <c r="T75"/>
  <c r="S75"/>
  <c r="AB74"/>
  <c r="AA74"/>
  <c r="W74"/>
  <c r="Y74" s="1"/>
  <c r="X74"/>
  <c r="T74"/>
  <c r="S74"/>
  <c r="AB73"/>
  <c r="AA73"/>
  <c r="W73"/>
  <c r="Z73" s="1"/>
  <c r="X73"/>
  <c r="T73"/>
  <c r="S73"/>
  <c r="AB72"/>
  <c r="AA72"/>
  <c r="W72"/>
  <c r="Y72" s="1"/>
  <c r="X72"/>
  <c r="T72"/>
  <c r="S72"/>
  <c r="AB71"/>
  <c r="AA71"/>
  <c r="W71"/>
  <c r="Z71" s="1"/>
  <c r="Y71"/>
  <c r="X71"/>
  <c r="T71"/>
  <c r="S71"/>
  <c r="AB70"/>
  <c r="AA70"/>
  <c r="W70"/>
  <c r="Y70" s="1"/>
  <c r="X70"/>
  <c r="T70"/>
  <c r="S70"/>
  <c r="AB69"/>
  <c r="AA69"/>
  <c r="W69"/>
  <c r="Z69" s="1"/>
  <c r="Y69"/>
  <c r="X69"/>
  <c r="T69"/>
  <c r="S69"/>
  <c r="AB68"/>
  <c r="AA68"/>
  <c r="W68"/>
  <c r="Y68" s="1"/>
  <c r="X68"/>
  <c r="T68"/>
  <c r="S68"/>
  <c r="AB67"/>
  <c r="AA67"/>
  <c r="W67"/>
  <c r="Y67" s="1"/>
  <c r="X67"/>
  <c r="T67"/>
  <c r="S67"/>
  <c r="AB66"/>
  <c r="AA66"/>
  <c r="W66"/>
  <c r="Y66" s="1"/>
  <c r="X66"/>
  <c r="T66"/>
  <c r="S66"/>
  <c r="AB65"/>
  <c r="AA65"/>
  <c r="W65"/>
  <c r="Z65"/>
  <c r="Y65"/>
  <c r="X65"/>
  <c r="T65"/>
  <c r="S65"/>
  <c r="AB64"/>
  <c r="AA64"/>
  <c r="W64"/>
  <c r="Y64" s="1"/>
  <c r="Z64"/>
  <c r="U64" s="1"/>
  <c r="X64"/>
  <c r="V64" s="1"/>
  <c r="T64"/>
  <c r="S64"/>
  <c r="AB63"/>
  <c r="AA63"/>
  <c r="W63"/>
  <c r="Z63"/>
  <c r="Y63"/>
  <c r="X63"/>
  <c r="T63"/>
  <c r="S63"/>
  <c r="AB62"/>
  <c r="AA62"/>
  <c r="W62"/>
  <c r="Y62" s="1"/>
  <c r="Z62"/>
  <c r="U62" s="1"/>
  <c r="X62"/>
  <c r="T62"/>
  <c r="S62"/>
  <c r="AB61"/>
  <c r="AA61"/>
  <c r="W61"/>
  <c r="Y61" s="1"/>
  <c r="X61"/>
  <c r="T61"/>
  <c r="S61"/>
  <c r="AB60"/>
  <c r="AA60"/>
  <c r="W60"/>
  <c r="Y60" s="1"/>
  <c r="X60"/>
  <c r="T60"/>
  <c r="S60"/>
  <c r="AB59"/>
  <c r="AA59"/>
  <c r="W59"/>
  <c r="Z59"/>
  <c r="Y59"/>
  <c r="X59"/>
  <c r="T59"/>
  <c r="S59"/>
  <c r="AB58"/>
  <c r="AA58"/>
  <c r="W58"/>
  <c r="Y58" s="1"/>
  <c r="X58"/>
  <c r="T58"/>
  <c r="S58"/>
  <c r="AB57"/>
  <c r="AA57"/>
  <c r="W57"/>
  <c r="Y57" s="1"/>
  <c r="X57"/>
  <c r="T57"/>
  <c r="S57"/>
  <c r="AB56"/>
  <c r="AA56"/>
  <c r="W56"/>
  <c r="Y56" s="1"/>
  <c r="X56"/>
  <c r="T56"/>
  <c r="S56"/>
  <c r="AB55"/>
  <c r="AA55"/>
  <c r="W55"/>
  <c r="Y55" s="1"/>
  <c r="X55"/>
  <c r="T55"/>
  <c r="S55"/>
  <c r="AB54"/>
  <c r="AA54"/>
  <c r="W54"/>
  <c r="Y54" s="1"/>
  <c r="X54"/>
  <c r="T54"/>
  <c r="S54"/>
  <c r="AB53"/>
  <c r="AA53"/>
  <c r="W53"/>
  <c r="Y53" s="1"/>
  <c r="X53"/>
  <c r="T53"/>
  <c r="S53"/>
  <c r="AB52"/>
  <c r="AA52"/>
  <c r="W52"/>
  <c r="Y52" s="1"/>
  <c r="X52"/>
  <c r="T52"/>
  <c r="S52"/>
  <c r="AB51"/>
  <c r="AA51"/>
  <c r="W51"/>
  <c r="Z51"/>
  <c r="Y51"/>
  <c r="X51"/>
  <c r="T51"/>
  <c r="S51"/>
  <c r="AB50"/>
  <c r="AA50"/>
  <c r="W50"/>
  <c r="Y50" s="1"/>
  <c r="X50"/>
  <c r="T50"/>
  <c r="S50"/>
  <c r="AB49"/>
  <c r="AA49"/>
  <c r="W49"/>
  <c r="Y49" s="1"/>
  <c r="X49"/>
  <c r="T49"/>
  <c r="S49"/>
  <c r="AB48"/>
  <c r="AA48"/>
  <c r="W48"/>
  <c r="Y48" s="1"/>
  <c r="X48"/>
  <c r="T48"/>
  <c r="S48"/>
  <c r="AB47"/>
  <c r="AA47"/>
  <c r="W47"/>
  <c r="Y47" s="1"/>
  <c r="X47"/>
  <c r="T47"/>
  <c r="S47"/>
  <c r="AB46"/>
  <c r="AA46"/>
  <c r="W46"/>
  <c r="Y46" s="1"/>
  <c r="X46"/>
  <c r="T46"/>
  <c r="S46"/>
  <c r="AB45"/>
  <c r="AA45"/>
  <c r="W45"/>
  <c r="Z45"/>
  <c r="Y45"/>
  <c r="X45"/>
  <c r="T45"/>
  <c r="S45"/>
  <c r="AB44"/>
  <c r="AA44"/>
  <c r="W44"/>
  <c r="Y44" s="1"/>
  <c r="X44"/>
  <c r="T44"/>
  <c r="S44"/>
  <c r="AB43"/>
  <c r="AA43"/>
  <c r="W43"/>
  <c r="Y43" s="1"/>
  <c r="X43"/>
  <c r="T43"/>
  <c r="S43"/>
  <c r="AB42"/>
  <c r="AA42"/>
  <c r="W42"/>
  <c r="Y42" s="1"/>
  <c r="X42"/>
  <c r="T42"/>
  <c r="S42"/>
  <c r="AB41"/>
  <c r="AA41"/>
  <c r="W41"/>
  <c r="Z41"/>
  <c r="Y41"/>
  <c r="X41"/>
  <c r="T41"/>
  <c r="S41"/>
  <c r="AB40"/>
  <c r="AA40"/>
  <c r="W40"/>
  <c r="Y40" s="1"/>
  <c r="V40" s="1"/>
  <c r="Z40"/>
  <c r="U40" s="1"/>
  <c r="X40"/>
  <c r="T40"/>
  <c r="S40"/>
  <c r="AE39"/>
  <c r="AB39"/>
  <c r="AA39"/>
  <c r="W39"/>
  <c r="Y39" s="1"/>
  <c r="X39"/>
  <c r="T39"/>
  <c r="S39"/>
  <c r="AB38"/>
  <c r="AA38"/>
  <c r="W38"/>
  <c r="X38"/>
  <c r="T38"/>
  <c r="S38"/>
  <c r="AB37"/>
  <c r="AA37"/>
  <c r="W37"/>
  <c r="Z37"/>
  <c r="Y37"/>
  <c r="U37" s="1"/>
  <c r="X37"/>
  <c r="T37"/>
  <c r="S37"/>
  <c r="AB36"/>
  <c r="AA36"/>
  <c r="W36"/>
  <c r="X36"/>
  <c r="T36"/>
  <c r="S36"/>
  <c r="AB35"/>
  <c r="AA35"/>
  <c r="W35"/>
  <c r="Z35"/>
  <c r="Y35"/>
  <c r="U35" s="1"/>
  <c r="X35"/>
  <c r="T35"/>
  <c r="S35"/>
  <c r="AB34"/>
  <c r="AA34"/>
  <c r="W34"/>
  <c r="X34"/>
  <c r="T34"/>
  <c r="S34"/>
  <c r="AE33"/>
  <c r="AB33"/>
  <c r="AA33"/>
  <c r="W33"/>
  <c r="Y33" s="1"/>
  <c r="X33"/>
  <c r="T33"/>
  <c r="S33"/>
  <c r="AB32"/>
  <c r="AA32"/>
  <c r="W32"/>
  <c r="Y32" s="1"/>
  <c r="X32"/>
  <c r="T32"/>
  <c r="S32"/>
  <c r="AB31"/>
  <c r="AA31"/>
  <c r="W31"/>
  <c r="Y31" s="1"/>
  <c r="X31"/>
  <c r="T31"/>
  <c r="S31"/>
  <c r="AB30"/>
  <c r="AA30"/>
  <c r="W30"/>
  <c r="Y30" s="1"/>
  <c r="X30"/>
  <c r="T30"/>
  <c r="S30"/>
  <c r="AB29"/>
  <c r="AA29"/>
  <c r="W29"/>
  <c r="Y29" s="1"/>
  <c r="X29"/>
  <c r="T29"/>
  <c r="S29"/>
  <c r="AB28"/>
  <c r="AA28"/>
  <c r="W28"/>
  <c r="Y28" s="1"/>
  <c r="Z28"/>
  <c r="X28"/>
  <c r="T28"/>
  <c r="S28"/>
  <c r="AB27"/>
  <c r="AA27"/>
  <c r="W27"/>
  <c r="Y27" s="1"/>
  <c r="X27"/>
  <c r="T27"/>
  <c r="S27"/>
  <c r="AB26"/>
  <c r="AA26"/>
  <c r="W26"/>
  <c r="Z26" s="1"/>
  <c r="Y26"/>
  <c r="X26"/>
  <c r="T26"/>
  <c r="S26"/>
  <c r="AE25"/>
  <c r="AB25"/>
  <c r="AA25"/>
  <c r="W25"/>
  <c r="X25"/>
  <c r="T25"/>
  <c r="S25"/>
  <c r="AB24"/>
  <c r="AA24"/>
  <c r="W24"/>
  <c r="Y24" s="1"/>
  <c r="X24"/>
  <c r="T24"/>
  <c r="S24"/>
  <c r="AB23"/>
  <c r="AA23"/>
  <c r="W23"/>
  <c r="X23"/>
  <c r="T23"/>
  <c r="S23"/>
  <c r="AB22"/>
  <c r="AA22"/>
  <c r="W22"/>
  <c r="Y22" s="1"/>
  <c r="Z22"/>
  <c r="X22"/>
  <c r="T22"/>
  <c r="S22"/>
  <c r="AB21"/>
  <c r="AA21"/>
  <c r="W21"/>
  <c r="X21"/>
  <c r="T21"/>
  <c r="S21"/>
  <c r="AB20"/>
  <c r="AA20"/>
  <c r="W20"/>
  <c r="Z20"/>
  <c r="Y20"/>
  <c r="V20" s="1"/>
  <c r="X20"/>
  <c r="T20"/>
  <c r="S20"/>
  <c r="AB19"/>
  <c r="AA19"/>
  <c r="W19"/>
  <c r="Z19" s="1"/>
  <c r="Y19"/>
  <c r="V19" s="1"/>
  <c r="X19"/>
  <c r="T19"/>
  <c r="S19"/>
  <c r="AB18"/>
  <c r="AA18"/>
  <c r="W18"/>
  <c r="Y18" s="1"/>
  <c r="U18" s="1"/>
  <c r="Z18"/>
  <c r="X18"/>
  <c r="T18"/>
  <c r="S18"/>
  <c r="AB17"/>
  <c r="AA17"/>
  <c r="W17"/>
  <c r="Z17" s="1"/>
  <c r="X17"/>
  <c r="T17"/>
  <c r="S17"/>
  <c r="AB16"/>
  <c r="AA16"/>
  <c r="W16"/>
  <c r="Z16" s="1"/>
  <c r="X16"/>
  <c r="T16"/>
  <c r="S16"/>
  <c r="AB15"/>
  <c r="AA15"/>
  <c r="W15"/>
  <c r="Z15" s="1"/>
  <c r="Y15"/>
  <c r="V15" s="1"/>
  <c r="X15"/>
  <c r="T15"/>
  <c r="S15"/>
  <c r="AB14"/>
  <c r="AA14"/>
  <c r="W14"/>
  <c r="Y14" s="1"/>
  <c r="U14" s="1"/>
  <c r="Z14"/>
  <c r="X14"/>
  <c r="T14"/>
  <c r="S14"/>
  <c r="AB13"/>
  <c r="AA13"/>
  <c r="W13"/>
  <c r="Z13" s="1"/>
  <c r="X13"/>
  <c r="T13"/>
  <c r="S13"/>
  <c r="AE12"/>
  <c r="AB12"/>
  <c r="AA12"/>
  <c r="W12"/>
  <c r="Y12" s="1"/>
  <c r="X12"/>
  <c r="T12"/>
  <c r="S12"/>
  <c r="AB11"/>
  <c r="AA11"/>
  <c r="W11"/>
  <c r="Y11" s="1"/>
  <c r="X11"/>
  <c r="T11"/>
  <c r="S11"/>
  <c r="AB10"/>
  <c r="AA10"/>
  <c r="W10"/>
  <c r="Y10" s="1"/>
  <c r="X10"/>
  <c r="T10"/>
  <c r="S10"/>
  <c r="AE9"/>
  <c r="AB9"/>
  <c r="AA9"/>
  <c r="W9"/>
  <c r="Y9" s="1"/>
  <c r="X9"/>
  <c r="T9"/>
  <c r="S9"/>
  <c r="AB8"/>
  <c r="AA8"/>
  <c r="W8"/>
  <c r="Z8" s="1"/>
  <c r="Y8"/>
  <c r="X8"/>
  <c r="T8"/>
  <c r="S8"/>
  <c r="AB7"/>
  <c r="AA7"/>
  <c r="W7"/>
  <c r="Z7" s="1"/>
  <c r="U7" s="1"/>
  <c r="Y7"/>
  <c r="X7"/>
  <c r="T7"/>
  <c r="S7"/>
  <c r="AB6"/>
  <c r="AA6"/>
  <c r="W6"/>
  <c r="Z6" s="1"/>
  <c r="X6"/>
  <c r="T6"/>
  <c r="S6"/>
  <c r="AB5"/>
  <c r="AA5"/>
  <c r="W5"/>
  <c r="Y5" s="1"/>
  <c r="X5"/>
  <c r="T5"/>
  <c r="S5"/>
  <c r="AB4"/>
  <c r="AA4"/>
  <c r="W4"/>
  <c r="Z4" s="1"/>
  <c r="X4"/>
  <c r="T4"/>
  <c r="S4"/>
  <c r="AB3"/>
  <c r="AA3"/>
  <c r="W3"/>
  <c r="Y3" s="1"/>
  <c r="X3"/>
  <c r="T3"/>
  <c r="S3"/>
  <c r="AB2"/>
  <c r="AA2"/>
  <c r="W2"/>
  <c r="Z2" s="1"/>
  <c r="X2"/>
  <c r="T2"/>
  <c r="S2"/>
  <c r="AH159" i="27"/>
  <c r="AD159"/>
  <c r="AG159"/>
  <c r="AF159"/>
  <c r="AE159"/>
  <c r="AB159"/>
  <c r="AA159"/>
  <c r="W159"/>
  <c r="Z159" s="1"/>
  <c r="Y159"/>
  <c r="X159"/>
  <c r="AH158"/>
  <c r="AD158"/>
  <c r="AG158"/>
  <c r="AF158"/>
  <c r="AC158" s="1"/>
  <c r="AE158"/>
  <c r="AA158"/>
  <c r="W158"/>
  <c r="Z158" s="1"/>
  <c r="Y158"/>
  <c r="X158"/>
  <c r="AH157"/>
  <c r="AD157"/>
  <c r="AG157"/>
  <c r="AF157"/>
  <c r="AE157"/>
  <c r="AB157"/>
  <c r="AA157"/>
  <c r="W157"/>
  <c r="Z157" s="1"/>
  <c r="Y157"/>
  <c r="X157"/>
  <c r="AH156"/>
  <c r="AD156"/>
  <c r="AG156"/>
  <c r="AF156"/>
  <c r="AC156" s="1"/>
  <c r="AE156"/>
  <c r="AA156"/>
  <c r="W156"/>
  <c r="Z156" s="1"/>
  <c r="Y156"/>
  <c r="X156"/>
  <c r="AH155"/>
  <c r="AD155"/>
  <c r="AG155"/>
  <c r="AF155"/>
  <c r="AE155"/>
  <c r="AB155"/>
  <c r="AA155"/>
  <c r="W155"/>
  <c r="Z155" s="1"/>
  <c r="Y155"/>
  <c r="X155"/>
  <c r="AH154"/>
  <c r="AD154"/>
  <c r="AG154"/>
  <c r="AF154"/>
  <c r="AC154" s="1"/>
  <c r="AE154"/>
  <c r="AA154"/>
  <c r="W154"/>
  <c r="Z154" s="1"/>
  <c r="Y154"/>
  <c r="X154"/>
  <c r="AH153"/>
  <c r="AD153"/>
  <c r="AG153"/>
  <c r="AF153"/>
  <c r="AE153"/>
  <c r="AB153"/>
  <c r="AA153"/>
  <c r="W153"/>
  <c r="Z153" s="1"/>
  <c r="Y153"/>
  <c r="X153"/>
  <c r="AH152"/>
  <c r="AD152"/>
  <c r="AG152"/>
  <c r="AF152"/>
  <c r="AC152" s="1"/>
  <c r="AE152"/>
  <c r="AA152"/>
  <c r="W152"/>
  <c r="Z152" s="1"/>
  <c r="Y152"/>
  <c r="X152"/>
  <c r="AH151"/>
  <c r="AD151"/>
  <c r="AG151"/>
  <c r="AF151"/>
  <c r="AE151"/>
  <c r="AB151"/>
  <c r="AA151"/>
  <c r="W151"/>
  <c r="Z151" s="1"/>
  <c r="Y151"/>
  <c r="X151"/>
  <c r="AH150"/>
  <c r="AD150"/>
  <c r="AG150"/>
  <c r="AF150"/>
  <c r="AC150" s="1"/>
  <c r="AE150"/>
  <c r="AA150"/>
  <c r="W150"/>
  <c r="Z150" s="1"/>
  <c r="Y150"/>
  <c r="X150"/>
  <c r="AH149"/>
  <c r="AD149"/>
  <c r="AG149"/>
  <c r="AF149"/>
  <c r="AE149"/>
  <c r="AB149"/>
  <c r="AA149"/>
  <c r="W149"/>
  <c r="Z149" s="1"/>
  <c r="Y149"/>
  <c r="X149"/>
  <c r="AH148"/>
  <c r="AD148"/>
  <c r="AG148"/>
  <c r="AF148"/>
  <c r="AC148" s="1"/>
  <c r="AE148"/>
  <c r="AA148"/>
  <c r="W148"/>
  <c r="Z148" s="1"/>
  <c r="Y148"/>
  <c r="X148"/>
  <c r="AH147"/>
  <c r="AD147"/>
  <c r="AG147"/>
  <c r="AF147"/>
  <c r="AE147"/>
  <c r="AB147"/>
  <c r="AA147"/>
  <c r="W147"/>
  <c r="Z147" s="1"/>
  <c r="Y147"/>
  <c r="X147"/>
  <c r="AH146"/>
  <c r="AD146"/>
  <c r="AG146"/>
  <c r="AF146"/>
  <c r="AC146" s="1"/>
  <c r="AE146"/>
  <c r="AA146"/>
  <c r="W146"/>
  <c r="Z146" s="1"/>
  <c r="Y146"/>
  <c r="X146"/>
  <c r="AH145"/>
  <c r="AD145"/>
  <c r="AG145"/>
  <c r="AF145"/>
  <c r="AE145"/>
  <c r="AB145"/>
  <c r="AA145"/>
  <c r="W145"/>
  <c r="Z145" s="1"/>
  <c r="Y145"/>
  <c r="X145"/>
  <c r="AH144"/>
  <c r="AD144"/>
  <c r="AG144"/>
  <c r="AF144"/>
  <c r="AC144" s="1"/>
  <c r="AE144"/>
  <c r="AA144"/>
  <c r="W144"/>
  <c r="Z144" s="1"/>
  <c r="Y144"/>
  <c r="X144"/>
  <c r="AH143"/>
  <c r="AD143"/>
  <c r="AG143"/>
  <c r="AF143"/>
  <c r="AE143"/>
  <c r="AB143"/>
  <c r="AA143"/>
  <c r="W143"/>
  <c r="Z143" s="1"/>
  <c r="Y143"/>
  <c r="X143"/>
  <c r="AH142"/>
  <c r="AD142"/>
  <c r="AG142"/>
  <c r="AF142"/>
  <c r="AC142" s="1"/>
  <c r="AE142"/>
  <c r="AA142"/>
  <c r="W142"/>
  <c r="Z142" s="1"/>
  <c r="Y142"/>
  <c r="X142"/>
  <c r="AH141"/>
  <c r="AD141"/>
  <c r="AG141"/>
  <c r="AF141"/>
  <c r="AE141"/>
  <c r="AB141"/>
  <c r="AA141"/>
  <c r="W141"/>
  <c r="Z141" s="1"/>
  <c r="Y141"/>
  <c r="X141"/>
  <c r="AH140"/>
  <c r="AD140"/>
  <c r="AG140"/>
  <c r="AF140"/>
  <c r="AC140" s="1"/>
  <c r="AE140"/>
  <c r="AA140"/>
  <c r="W140"/>
  <c r="Z140" s="1"/>
  <c r="Y140"/>
  <c r="X140"/>
  <c r="AH139"/>
  <c r="AD139"/>
  <c r="AG139"/>
  <c r="AF139"/>
  <c r="AE139"/>
  <c r="AB139"/>
  <c r="AA139"/>
  <c r="W139"/>
  <c r="Z139" s="1"/>
  <c r="Y139"/>
  <c r="X139"/>
  <c r="AH138"/>
  <c r="AD138"/>
  <c r="AG138"/>
  <c r="AF138"/>
  <c r="AC138" s="1"/>
  <c r="AE138"/>
  <c r="AA138"/>
  <c r="W138"/>
  <c r="Z138" s="1"/>
  <c r="Y138"/>
  <c r="X138"/>
  <c r="AH137"/>
  <c r="AD137"/>
  <c r="AG137"/>
  <c r="AF137"/>
  <c r="AE137"/>
  <c r="AB137"/>
  <c r="AA137"/>
  <c r="W137"/>
  <c r="Z137" s="1"/>
  <c r="Y137"/>
  <c r="X137"/>
  <c r="AH136"/>
  <c r="AD136"/>
  <c r="AG136"/>
  <c r="AF136"/>
  <c r="AC136" s="1"/>
  <c r="AE136"/>
  <c r="AA136"/>
  <c r="W136"/>
  <c r="Z136" s="1"/>
  <c r="Y136"/>
  <c r="X136"/>
  <c r="AH135"/>
  <c r="AD135"/>
  <c r="AG135"/>
  <c r="AF135"/>
  <c r="AE135"/>
  <c r="AB135"/>
  <c r="AA135"/>
  <c r="W135"/>
  <c r="Z135" s="1"/>
  <c r="Y135"/>
  <c r="X135"/>
  <c r="AH134"/>
  <c r="AD134"/>
  <c r="AG134"/>
  <c r="AF134"/>
  <c r="AC134" s="1"/>
  <c r="AE134"/>
  <c r="AA134"/>
  <c r="W134"/>
  <c r="Z134" s="1"/>
  <c r="Y134"/>
  <c r="X134"/>
  <c r="AH133"/>
  <c r="AD133"/>
  <c r="AG133"/>
  <c r="AF133"/>
  <c r="AE133"/>
  <c r="AB133"/>
  <c r="AA133"/>
  <c r="W133"/>
  <c r="Z133" s="1"/>
  <c r="Y133"/>
  <c r="X133"/>
  <c r="AH132"/>
  <c r="AD132"/>
  <c r="AG132"/>
  <c r="AF132"/>
  <c r="AC132" s="1"/>
  <c r="AE132"/>
  <c r="AA132"/>
  <c r="W132"/>
  <c r="Z132" s="1"/>
  <c r="Y132"/>
  <c r="X132"/>
  <c r="AH131"/>
  <c r="AD131"/>
  <c r="AG131"/>
  <c r="AF131"/>
  <c r="AE131"/>
  <c r="AB131"/>
  <c r="AA131"/>
  <c r="W131"/>
  <c r="Z131" s="1"/>
  <c r="Y131"/>
  <c r="X131"/>
  <c r="AH130"/>
  <c r="AD130"/>
  <c r="AG130"/>
  <c r="AF130"/>
  <c r="AC130" s="1"/>
  <c r="AE130"/>
  <c r="AA130"/>
  <c r="W130"/>
  <c r="Z130" s="1"/>
  <c r="Y130"/>
  <c r="X130"/>
  <c r="AH129"/>
  <c r="AD129"/>
  <c r="AG129"/>
  <c r="AF129"/>
  <c r="AE129"/>
  <c r="AB129"/>
  <c r="AA129"/>
  <c r="W129"/>
  <c r="Z129" s="1"/>
  <c r="Y129"/>
  <c r="X129"/>
  <c r="AH128"/>
  <c r="AD128"/>
  <c r="AG128"/>
  <c r="AF128"/>
  <c r="AC128" s="1"/>
  <c r="AE128"/>
  <c r="AA128"/>
  <c r="W128"/>
  <c r="Z128" s="1"/>
  <c r="Y128"/>
  <c r="X128"/>
  <c r="AH127"/>
  <c r="AD127"/>
  <c r="AG127"/>
  <c r="AF127"/>
  <c r="AE127"/>
  <c r="AB127"/>
  <c r="AA127"/>
  <c r="W127"/>
  <c r="Z127" s="1"/>
  <c r="Y127"/>
  <c r="X127"/>
  <c r="AH126"/>
  <c r="AD126"/>
  <c r="AG126"/>
  <c r="AF126"/>
  <c r="AC126" s="1"/>
  <c r="AE126"/>
  <c r="AA126"/>
  <c r="W126"/>
  <c r="Z126" s="1"/>
  <c r="Y126"/>
  <c r="X126"/>
  <c r="AH125"/>
  <c r="AD125"/>
  <c r="AG125"/>
  <c r="AF125"/>
  <c r="AE125"/>
  <c r="AB125"/>
  <c r="AA125"/>
  <c r="W125"/>
  <c r="Z125" s="1"/>
  <c r="Y125"/>
  <c r="X125"/>
  <c r="AH124"/>
  <c r="AD124"/>
  <c r="AG124"/>
  <c r="AF124"/>
  <c r="AC124" s="1"/>
  <c r="AE124"/>
  <c r="AA124"/>
  <c r="W124"/>
  <c r="Z124" s="1"/>
  <c r="Y124"/>
  <c r="X124"/>
  <c r="AH123"/>
  <c r="AD123"/>
  <c r="AG123"/>
  <c r="AF123"/>
  <c r="AE123"/>
  <c r="AB123"/>
  <c r="AA123"/>
  <c r="W123"/>
  <c r="Z123" s="1"/>
  <c r="Y123"/>
  <c r="X123"/>
  <c r="AH122"/>
  <c r="AD122"/>
  <c r="AG122"/>
  <c r="AF122"/>
  <c r="AC122" s="1"/>
  <c r="AE122"/>
  <c r="AA122"/>
  <c r="W122"/>
  <c r="Z122" s="1"/>
  <c r="Y122"/>
  <c r="X122"/>
  <c r="AH121"/>
  <c r="AD121"/>
  <c r="AG121"/>
  <c r="AF121"/>
  <c r="AE121"/>
  <c r="AB121"/>
  <c r="AA121"/>
  <c r="W121"/>
  <c r="Z121" s="1"/>
  <c r="Y121"/>
  <c r="X121"/>
  <c r="AH120"/>
  <c r="AD120"/>
  <c r="AG120"/>
  <c r="AF120"/>
  <c r="AC120" s="1"/>
  <c r="AE120"/>
  <c r="AA120"/>
  <c r="W120"/>
  <c r="Z120" s="1"/>
  <c r="Y120"/>
  <c r="X120"/>
  <c r="AH119"/>
  <c r="AD119"/>
  <c r="AG119"/>
  <c r="AF119"/>
  <c r="AE119"/>
  <c r="AB119"/>
  <c r="AA119"/>
  <c r="W119"/>
  <c r="Z119" s="1"/>
  <c r="Y119"/>
  <c r="X119"/>
  <c r="AH118"/>
  <c r="AD118"/>
  <c r="AG118"/>
  <c r="AF118"/>
  <c r="AC118" s="1"/>
  <c r="AE118"/>
  <c r="AA118"/>
  <c r="W118"/>
  <c r="Z118" s="1"/>
  <c r="Y118"/>
  <c r="X118"/>
  <c r="AH117"/>
  <c r="AD117"/>
  <c r="AG117"/>
  <c r="AF117"/>
  <c r="AE117"/>
  <c r="AB117"/>
  <c r="AA117"/>
  <c r="W117"/>
  <c r="Z117" s="1"/>
  <c r="Y117"/>
  <c r="X117"/>
  <c r="AH116"/>
  <c r="AD116"/>
  <c r="AG116"/>
  <c r="AF116"/>
  <c r="AC116" s="1"/>
  <c r="AE116"/>
  <c r="AA116"/>
  <c r="W116"/>
  <c r="Z116" s="1"/>
  <c r="Y116"/>
  <c r="X116"/>
  <c r="AH115"/>
  <c r="AD115"/>
  <c r="AG115"/>
  <c r="AF115"/>
  <c r="AE115"/>
  <c r="AB115"/>
  <c r="AA115"/>
  <c r="W115"/>
  <c r="Z115" s="1"/>
  <c r="Y115"/>
  <c r="X115"/>
  <c r="AH114"/>
  <c r="AD114"/>
  <c r="AG114"/>
  <c r="AF114"/>
  <c r="AC114" s="1"/>
  <c r="AE114"/>
  <c r="AA114"/>
  <c r="W114"/>
  <c r="Z114" s="1"/>
  <c r="Y114"/>
  <c r="X114"/>
  <c r="AH113"/>
  <c r="AD113"/>
  <c r="AG113"/>
  <c r="AF113"/>
  <c r="AE113"/>
  <c r="AB113"/>
  <c r="AA113"/>
  <c r="W113"/>
  <c r="Z113" s="1"/>
  <c r="Y113"/>
  <c r="X113"/>
  <c r="AH112"/>
  <c r="AD112"/>
  <c r="AG112"/>
  <c r="AF112"/>
  <c r="AB112" s="1"/>
  <c r="AA112"/>
  <c r="W112"/>
  <c r="Z112" s="1"/>
  <c r="X112"/>
  <c r="Y112"/>
  <c r="AH111"/>
  <c r="AD111"/>
  <c r="AG111" s="1"/>
  <c r="AE111"/>
  <c r="AA111"/>
  <c r="W111"/>
  <c r="Z111" s="1"/>
  <c r="Y111"/>
  <c r="X111"/>
  <c r="AH110"/>
  <c r="AD110"/>
  <c r="AG110" s="1"/>
  <c r="AF110"/>
  <c r="AE110"/>
  <c r="AC110"/>
  <c r="AA110"/>
  <c r="W110"/>
  <c r="Z110"/>
  <c r="Y110"/>
  <c r="X110"/>
  <c r="AH109"/>
  <c r="AD109"/>
  <c r="AG109" s="1"/>
  <c r="AE109"/>
  <c r="AA109"/>
  <c r="W109"/>
  <c r="Z109" s="1"/>
  <c r="Y109"/>
  <c r="X109"/>
  <c r="AH108"/>
  <c r="AD108"/>
  <c r="AG108" s="1"/>
  <c r="AF108"/>
  <c r="AE108"/>
  <c r="AC108"/>
  <c r="AA108"/>
  <c r="W108"/>
  <c r="Z108"/>
  <c r="Y108"/>
  <c r="X108"/>
  <c r="AH107"/>
  <c r="AD107"/>
  <c r="AG107" s="1"/>
  <c r="AE107"/>
  <c r="AA107"/>
  <c r="W107"/>
  <c r="Z107" s="1"/>
  <c r="Y107"/>
  <c r="X107"/>
  <c r="AH106"/>
  <c r="AD106"/>
  <c r="AG106" s="1"/>
  <c r="AF106"/>
  <c r="AE106"/>
  <c r="AC106"/>
  <c r="AA106"/>
  <c r="W106"/>
  <c r="Z106"/>
  <c r="Y106"/>
  <c r="X106"/>
  <c r="AH105"/>
  <c r="AD105"/>
  <c r="AG105" s="1"/>
  <c r="AE105"/>
  <c r="AA105"/>
  <c r="W105"/>
  <c r="Z105" s="1"/>
  <c r="Y105"/>
  <c r="X105"/>
  <c r="AH104"/>
  <c r="AD104"/>
  <c r="AG104" s="1"/>
  <c r="AF104"/>
  <c r="AE104"/>
  <c r="AC104"/>
  <c r="AA104"/>
  <c r="W104"/>
  <c r="Z104"/>
  <c r="Y104"/>
  <c r="X104"/>
  <c r="AH103"/>
  <c r="AD103"/>
  <c r="AG103" s="1"/>
  <c r="AE103"/>
  <c r="AA103"/>
  <c r="W103"/>
  <c r="Z103" s="1"/>
  <c r="Y103"/>
  <c r="X103"/>
  <c r="AH102"/>
  <c r="AD102"/>
  <c r="AG102" s="1"/>
  <c r="AF102"/>
  <c r="AE102"/>
  <c r="AC102"/>
  <c r="AA102"/>
  <c r="W102"/>
  <c r="Z102"/>
  <c r="Y102"/>
  <c r="X102"/>
  <c r="AH101"/>
  <c r="AD101"/>
  <c r="AG101" s="1"/>
  <c r="AE101"/>
  <c r="AA101"/>
  <c r="W101"/>
  <c r="Z101" s="1"/>
  <c r="Y101"/>
  <c r="X101"/>
  <c r="AH100"/>
  <c r="AD100"/>
  <c r="AG100" s="1"/>
  <c r="AF100"/>
  <c r="AE100"/>
  <c r="AC100"/>
  <c r="AA100"/>
  <c r="W100"/>
  <c r="Z100"/>
  <c r="Y100"/>
  <c r="X100"/>
  <c r="AH99"/>
  <c r="AD99"/>
  <c r="AG99" s="1"/>
  <c r="AE99"/>
  <c r="AA99"/>
  <c r="W99"/>
  <c r="Z99" s="1"/>
  <c r="Y99"/>
  <c r="X99"/>
  <c r="AH98"/>
  <c r="AD98"/>
  <c r="AG98" s="1"/>
  <c r="AF98"/>
  <c r="AE98"/>
  <c r="AC98"/>
  <c r="AA98"/>
  <c r="W98"/>
  <c r="Z98"/>
  <c r="Y98"/>
  <c r="X98"/>
  <c r="AH97"/>
  <c r="AD97"/>
  <c r="AG97" s="1"/>
  <c r="AE97"/>
  <c r="AA97"/>
  <c r="W97"/>
  <c r="Z97" s="1"/>
  <c r="Y97"/>
  <c r="X97"/>
  <c r="AH96"/>
  <c r="AD96"/>
  <c r="AG96" s="1"/>
  <c r="AF96"/>
  <c r="AE96"/>
  <c r="AC96"/>
  <c r="AA96"/>
  <c r="W96"/>
  <c r="Z96"/>
  <c r="Y96"/>
  <c r="X96"/>
  <c r="AH95"/>
  <c r="AD95"/>
  <c r="AG95" s="1"/>
  <c r="AE95"/>
  <c r="AA95"/>
  <c r="W95"/>
  <c r="Z95" s="1"/>
  <c r="Y95"/>
  <c r="X95"/>
  <c r="AH94"/>
  <c r="AD94"/>
  <c r="AG94" s="1"/>
  <c r="AF94"/>
  <c r="AE94"/>
  <c r="AC94"/>
  <c r="AA94"/>
  <c r="W94"/>
  <c r="Z94"/>
  <c r="Y94"/>
  <c r="X94"/>
  <c r="AH93"/>
  <c r="AD93"/>
  <c r="AG93" s="1"/>
  <c r="AE93"/>
  <c r="AA93"/>
  <c r="W93"/>
  <c r="Z93" s="1"/>
  <c r="Y93"/>
  <c r="X93"/>
  <c r="AH92"/>
  <c r="AD92"/>
  <c r="AG92" s="1"/>
  <c r="AF92"/>
  <c r="AE92"/>
  <c r="AC92"/>
  <c r="AA92"/>
  <c r="W92"/>
  <c r="Z92"/>
  <c r="Y92"/>
  <c r="X92"/>
  <c r="AH91"/>
  <c r="AD91"/>
  <c r="AG91" s="1"/>
  <c r="AE91"/>
  <c r="AA91"/>
  <c r="W91"/>
  <c r="Z91" s="1"/>
  <c r="Y91"/>
  <c r="X91"/>
  <c r="AH90"/>
  <c r="AD90"/>
  <c r="AG90" s="1"/>
  <c r="AF90"/>
  <c r="AE90"/>
  <c r="AC90"/>
  <c r="AA90"/>
  <c r="W90"/>
  <c r="Z90"/>
  <c r="Y90"/>
  <c r="X90"/>
  <c r="AH89"/>
  <c r="AD89"/>
  <c r="AG89" s="1"/>
  <c r="AE89"/>
  <c r="AA89"/>
  <c r="W89"/>
  <c r="Z89" s="1"/>
  <c r="Y89"/>
  <c r="X89"/>
  <c r="AH88"/>
  <c r="AD88"/>
  <c r="AG88" s="1"/>
  <c r="AF88"/>
  <c r="AE88"/>
  <c r="AC88"/>
  <c r="AA88"/>
  <c r="W88"/>
  <c r="Z88"/>
  <c r="Y88"/>
  <c r="X88"/>
  <c r="AH87"/>
  <c r="AD87"/>
  <c r="AG87" s="1"/>
  <c r="AE87"/>
  <c r="AA87"/>
  <c r="W87"/>
  <c r="Z87" s="1"/>
  <c r="Y87"/>
  <c r="X87"/>
  <c r="AH86"/>
  <c r="AD86"/>
  <c r="AG86" s="1"/>
  <c r="AF86"/>
  <c r="AE86"/>
  <c r="AC86"/>
  <c r="AA86"/>
  <c r="W86"/>
  <c r="Z86"/>
  <c r="Y86"/>
  <c r="X86"/>
  <c r="AH85"/>
  <c r="AD85"/>
  <c r="AG85" s="1"/>
  <c r="AE85"/>
  <c r="AA85"/>
  <c r="W85"/>
  <c r="Z85" s="1"/>
  <c r="Y85"/>
  <c r="X85"/>
  <c r="AH84"/>
  <c r="AD84"/>
  <c r="AG84" s="1"/>
  <c r="AF84"/>
  <c r="AE84"/>
  <c r="AC84"/>
  <c r="AA84"/>
  <c r="W84"/>
  <c r="Z84"/>
  <c r="Y84"/>
  <c r="X84"/>
  <c r="AH83"/>
  <c r="AD83"/>
  <c r="AG83" s="1"/>
  <c r="AE83"/>
  <c r="AA83"/>
  <c r="W83"/>
  <c r="Z83" s="1"/>
  <c r="Y83"/>
  <c r="X83"/>
  <c r="AH82"/>
  <c r="AD82"/>
  <c r="AG82" s="1"/>
  <c r="AF82"/>
  <c r="AE82"/>
  <c r="AC82"/>
  <c r="AA82"/>
  <c r="W82"/>
  <c r="Z82"/>
  <c r="Y82"/>
  <c r="X82"/>
  <c r="AH81"/>
  <c r="AD81"/>
  <c r="AG81" s="1"/>
  <c r="AE81"/>
  <c r="AA81"/>
  <c r="W81"/>
  <c r="Z81" s="1"/>
  <c r="Y81"/>
  <c r="X81"/>
  <c r="AH80"/>
  <c r="AD80"/>
  <c r="AG80" s="1"/>
  <c r="AF80"/>
  <c r="AE80"/>
  <c r="AC80"/>
  <c r="AA80"/>
  <c r="W80"/>
  <c r="Z80"/>
  <c r="Y80"/>
  <c r="X80"/>
  <c r="AH79"/>
  <c r="AD79"/>
  <c r="AG79" s="1"/>
  <c r="AE79"/>
  <c r="AA79"/>
  <c r="W79"/>
  <c r="Z79" s="1"/>
  <c r="Y79"/>
  <c r="X79"/>
  <c r="AH78"/>
  <c r="AD78"/>
  <c r="AG78" s="1"/>
  <c r="AF78"/>
  <c r="AE78"/>
  <c r="AC78"/>
  <c r="AA78"/>
  <c r="W78"/>
  <c r="Z78"/>
  <c r="Y78"/>
  <c r="X78"/>
  <c r="AH77"/>
  <c r="AD77"/>
  <c r="AG77" s="1"/>
  <c r="AE77"/>
  <c r="AA77"/>
  <c r="W77"/>
  <c r="Z77" s="1"/>
  <c r="Y77"/>
  <c r="X77"/>
  <c r="AH76"/>
  <c r="AD76"/>
  <c r="AG76" s="1"/>
  <c r="AF76"/>
  <c r="AE76"/>
  <c r="AC76"/>
  <c r="AA76"/>
  <c r="W76"/>
  <c r="Z76"/>
  <c r="Y76"/>
  <c r="X76"/>
  <c r="AH75"/>
  <c r="AD75"/>
  <c r="AG75" s="1"/>
  <c r="AE75"/>
  <c r="AA75"/>
  <c r="W75"/>
  <c r="Z75" s="1"/>
  <c r="Y75"/>
  <c r="X75"/>
  <c r="AH74"/>
  <c r="AD74"/>
  <c r="AG74" s="1"/>
  <c r="AF74"/>
  <c r="AE74"/>
  <c r="AC74"/>
  <c r="AA74"/>
  <c r="W74"/>
  <c r="Z74"/>
  <c r="Y74"/>
  <c r="X74"/>
  <c r="AH73"/>
  <c r="AD73"/>
  <c r="AG73" s="1"/>
  <c r="AE73"/>
  <c r="AA73"/>
  <c r="W73"/>
  <c r="Z73" s="1"/>
  <c r="Y73"/>
  <c r="X73"/>
  <c r="AH72"/>
  <c r="AD72"/>
  <c r="AG72" s="1"/>
  <c r="AF72"/>
  <c r="AE72"/>
  <c r="AC72"/>
  <c r="AA72"/>
  <c r="W72"/>
  <c r="Z72"/>
  <c r="Y72"/>
  <c r="X72"/>
  <c r="AH71"/>
  <c r="AD71"/>
  <c r="AG71" s="1"/>
  <c r="AE71"/>
  <c r="AA71"/>
  <c r="W71"/>
  <c r="Z71" s="1"/>
  <c r="Y71"/>
  <c r="X71"/>
  <c r="AH70"/>
  <c r="AD70"/>
  <c r="AG70" s="1"/>
  <c r="AF70"/>
  <c r="AE70"/>
  <c r="AC70"/>
  <c r="AA70"/>
  <c r="W70"/>
  <c r="Z70"/>
  <c r="Y70"/>
  <c r="X70"/>
  <c r="AH69"/>
  <c r="AD69"/>
  <c r="AG69" s="1"/>
  <c r="AE69"/>
  <c r="AA69"/>
  <c r="W69"/>
  <c r="Z69" s="1"/>
  <c r="Y69"/>
  <c r="X69"/>
  <c r="AH68"/>
  <c r="AD68"/>
  <c r="AG68" s="1"/>
  <c r="AF68"/>
  <c r="AE68"/>
  <c r="AC68"/>
  <c r="AA68"/>
  <c r="W68"/>
  <c r="Z68"/>
  <c r="Y68"/>
  <c r="X68"/>
  <c r="AH67"/>
  <c r="AD67"/>
  <c r="AG67" s="1"/>
  <c r="AE67"/>
  <c r="AA67"/>
  <c r="W67"/>
  <c r="Z67" s="1"/>
  <c r="Y67"/>
  <c r="X67"/>
  <c r="AH66"/>
  <c r="AD66"/>
  <c r="AG66" s="1"/>
  <c r="AF66"/>
  <c r="AE66"/>
  <c r="AC66"/>
  <c r="AA66"/>
  <c r="W66"/>
  <c r="Z66"/>
  <c r="Y66"/>
  <c r="X66"/>
  <c r="AH65"/>
  <c r="AD65"/>
  <c r="AG65" s="1"/>
  <c r="AE65"/>
  <c r="AA65"/>
  <c r="W65"/>
  <c r="Z65" s="1"/>
  <c r="Y65"/>
  <c r="X65"/>
  <c r="AH64"/>
  <c r="AD64"/>
  <c r="AG64" s="1"/>
  <c r="AF64"/>
  <c r="AE64"/>
  <c r="AC64"/>
  <c r="AA64"/>
  <c r="W64"/>
  <c r="Z64"/>
  <c r="Y64"/>
  <c r="X64"/>
  <c r="AH63"/>
  <c r="AD63"/>
  <c r="AG63" s="1"/>
  <c r="AE63"/>
  <c r="AA63"/>
  <c r="W63"/>
  <c r="Z63" s="1"/>
  <c r="Y63"/>
  <c r="X63"/>
  <c r="AH62"/>
  <c r="AD62"/>
  <c r="AG62" s="1"/>
  <c r="AF62"/>
  <c r="AE62"/>
  <c r="AC62"/>
  <c r="AA62"/>
  <c r="W62"/>
  <c r="Z62"/>
  <c r="Y62"/>
  <c r="X62"/>
  <c r="AH61"/>
  <c r="AD61"/>
  <c r="AG61" s="1"/>
  <c r="AE61"/>
  <c r="AA61"/>
  <c r="W61"/>
  <c r="Z61" s="1"/>
  <c r="Y61"/>
  <c r="X61"/>
  <c r="AH60"/>
  <c r="AD60"/>
  <c r="AG60" s="1"/>
  <c r="AF60"/>
  <c r="AE60"/>
  <c r="AC60"/>
  <c r="AA60"/>
  <c r="W60"/>
  <c r="Z60"/>
  <c r="Y60"/>
  <c r="X60"/>
  <c r="AH59"/>
  <c r="AD59"/>
  <c r="AG59" s="1"/>
  <c r="AE59"/>
  <c r="AA59"/>
  <c r="W59"/>
  <c r="Z59" s="1"/>
  <c r="Y59"/>
  <c r="X59"/>
  <c r="AH58"/>
  <c r="AD58"/>
  <c r="AG58" s="1"/>
  <c r="AF58"/>
  <c r="AE58"/>
  <c r="AC58"/>
  <c r="AA58"/>
  <c r="W58"/>
  <c r="Z58"/>
  <c r="Y58"/>
  <c r="X58"/>
  <c r="AH57"/>
  <c r="AD57"/>
  <c r="AG57" s="1"/>
  <c r="AE57"/>
  <c r="AA57"/>
  <c r="W57"/>
  <c r="Z57" s="1"/>
  <c r="Y57"/>
  <c r="X57"/>
  <c r="AH56"/>
  <c r="AD56"/>
  <c r="AG56" s="1"/>
  <c r="AF56"/>
  <c r="AE56"/>
  <c r="AC56"/>
  <c r="AA56"/>
  <c r="W56"/>
  <c r="Z56"/>
  <c r="Y56"/>
  <c r="X56"/>
  <c r="AH55"/>
  <c r="AD55"/>
  <c r="AG55" s="1"/>
  <c r="AE55"/>
  <c r="AA55"/>
  <c r="W55"/>
  <c r="Z55" s="1"/>
  <c r="Y55"/>
  <c r="X55"/>
  <c r="AH54"/>
  <c r="AD54"/>
  <c r="AG54" s="1"/>
  <c r="AF54"/>
  <c r="AE54"/>
  <c r="AC54"/>
  <c r="AA54"/>
  <c r="W54"/>
  <c r="Z54"/>
  <c r="Y54"/>
  <c r="X54"/>
  <c r="AH53"/>
  <c r="AD53"/>
  <c r="AG53" s="1"/>
  <c r="AE53"/>
  <c r="AA53"/>
  <c r="W53"/>
  <c r="Z53" s="1"/>
  <c r="Y53"/>
  <c r="X53"/>
  <c r="AH52"/>
  <c r="AD52"/>
  <c r="AG52" s="1"/>
  <c r="AF52"/>
  <c r="AE52"/>
  <c r="AC52"/>
  <c r="AA52"/>
  <c r="W52"/>
  <c r="Z52"/>
  <c r="Y52"/>
  <c r="X52"/>
  <c r="AH51"/>
  <c r="AD51"/>
  <c r="AG51" s="1"/>
  <c r="AE51"/>
  <c r="AA51"/>
  <c r="W51"/>
  <c r="Z51" s="1"/>
  <c r="Y51"/>
  <c r="X51"/>
  <c r="AH50"/>
  <c r="AD50"/>
  <c r="AG50" s="1"/>
  <c r="AF50"/>
  <c r="AE50"/>
  <c r="AC50"/>
  <c r="AA50"/>
  <c r="W50"/>
  <c r="Z50"/>
  <c r="Y50"/>
  <c r="X50"/>
  <c r="AH49"/>
  <c r="AD49"/>
  <c r="AG49" s="1"/>
  <c r="AE49"/>
  <c r="AA49"/>
  <c r="W49"/>
  <c r="Z49" s="1"/>
  <c r="Y49"/>
  <c r="X49"/>
  <c r="AH48"/>
  <c r="AD48"/>
  <c r="AG48" s="1"/>
  <c r="AF48"/>
  <c r="AE48"/>
  <c r="AC48"/>
  <c r="AA48"/>
  <c r="W48"/>
  <c r="Z48"/>
  <c r="Y48"/>
  <c r="X48"/>
  <c r="AH47"/>
  <c r="AD47"/>
  <c r="AG47" s="1"/>
  <c r="AE47"/>
  <c r="AA47"/>
  <c r="W47"/>
  <c r="Z47" s="1"/>
  <c r="Y47"/>
  <c r="X47"/>
  <c r="AH46"/>
  <c r="AD46"/>
  <c r="AF46"/>
  <c r="AE46"/>
  <c r="AA46"/>
  <c r="W46"/>
  <c r="Z46"/>
  <c r="Y46"/>
  <c r="X46"/>
  <c r="AH45"/>
  <c r="AD45"/>
  <c r="AG45" s="1"/>
  <c r="AA45"/>
  <c r="W45"/>
  <c r="Z45" s="1"/>
  <c r="X45"/>
  <c r="Y45"/>
  <c r="AH44"/>
  <c r="AD44"/>
  <c r="AF44" s="1"/>
  <c r="AA44"/>
  <c r="W44"/>
  <c r="X44"/>
  <c r="Y44"/>
  <c r="Z44" s="1"/>
  <c r="AH43"/>
  <c r="AD43"/>
  <c r="AG43"/>
  <c r="AF43"/>
  <c r="AB43" s="1"/>
  <c r="AA43"/>
  <c r="W43"/>
  <c r="Z43" s="1"/>
  <c r="X43"/>
  <c r="Y43"/>
  <c r="AH42"/>
  <c r="AD42"/>
  <c r="AG42"/>
  <c r="AF42"/>
  <c r="AB42" s="1"/>
  <c r="AC42"/>
  <c r="AA42"/>
  <c r="W42"/>
  <c r="X42"/>
  <c r="Y42"/>
  <c r="Z42"/>
  <c r="AH41"/>
  <c r="AD41"/>
  <c r="AG41" s="1"/>
  <c r="AF41"/>
  <c r="AC41" s="1"/>
  <c r="AA41"/>
  <c r="W41"/>
  <c r="Z41" s="1"/>
  <c r="X41"/>
  <c r="Y41"/>
  <c r="AH40"/>
  <c r="AD40"/>
  <c r="AF40" s="1"/>
  <c r="AA40"/>
  <c r="W40"/>
  <c r="X40"/>
  <c r="Y40"/>
  <c r="Z40"/>
  <c r="AH39"/>
  <c r="AD39"/>
  <c r="AG39"/>
  <c r="AF39"/>
  <c r="AC39" s="1"/>
  <c r="AA39"/>
  <c r="W39"/>
  <c r="Z39" s="1"/>
  <c r="X39"/>
  <c r="Y39"/>
  <c r="AH38"/>
  <c r="AD38"/>
  <c r="AG38"/>
  <c r="AC38" s="1"/>
  <c r="AF38"/>
  <c r="AA38"/>
  <c r="W38"/>
  <c r="X38"/>
  <c r="Y38"/>
  <c r="Z38"/>
  <c r="AH37"/>
  <c r="AD37"/>
  <c r="AG37" s="1"/>
  <c r="AF37"/>
  <c r="AC37"/>
  <c r="AB37"/>
  <c r="AA37"/>
  <c r="W37"/>
  <c r="X37"/>
  <c r="Y37"/>
  <c r="AH36"/>
  <c r="AD36"/>
  <c r="AF36" s="1"/>
  <c r="AB36" s="1"/>
  <c r="AG36"/>
  <c r="AC36" s="1"/>
  <c r="AA36"/>
  <c r="W36"/>
  <c r="X36"/>
  <c r="Z36" s="1"/>
  <c r="Y36"/>
  <c r="AH35"/>
  <c r="AD35"/>
  <c r="AF35" s="1"/>
  <c r="AA35"/>
  <c r="W35"/>
  <c r="X35"/>
  <c r="Y35"/>
  <c r="Z35" s="1"/>
  <c r="AH34"/>
  <c r="AD34"/>
  <c r="AG34"/>
  <c r="AF34"/>
  <c r="AA34"/>
  <c r="W34"/>
  <c r="Z34" s="1"/>
  <c r="X34"/>
  <c r="Y34"/>
  <c r="AH33"/>
  <c r="AD33"/>
  <c r="AG33" s="1"/>
  <c r="AA33"/>
  <c r="W33"/>
  <c r="X33"/>
  <c r="Y33"/>
  <c r="AH32"/>
  <c r="AD32"/>
  <c r="AF32" s="1"/>
  <c r="AG32"/>
  <c r="AC32"/>
  <c r="AB32"/>
  <c r="AA32"/>
  <c r="W32"/>
  <c r="X32"/>
  <c r="Z32" s="1"/>
  <c r="Y32"/>
  <c r="AH31"/>
  <c r="AD31"/>
  <c r="AG31" s="1"/>
  <c r="AA31"/>
  <c r="W31"/>
  <c r="X31"/>
  <c r="Y31"/>
  <c r="Z31"/>
  <c r="AH30"/>
  <c r="AD30"/>
  <c r="AG30"/>
  <c r="AF30"/>
  <c r="AB30" s="1"/>
  <c r="AA30"/>
  <c r="W30"/>
  <c r="Z30" s="1"/>
  <c r="X30"/>
  <c r="Y30"/>
  <c r="AH29"/>
  <c r="AD29"/>
  <c r="AG29" s="1"/>
  <c r="AA29"/>
  <c r="W29"/>
  <c r="Z29" s="1"/>
  <c r="X29"/>
  <c r="Y29"/>
  <c r="AH28"/>
  <c r="AD28"/>
  <c r="AF28" s="1"/>
  <c r="AA28"/>
  <c r="W28"/>
  <c r="X28"/>
  <c r="Y28"/>
  <c r="Z28" s="1"/>
  <c r="AH27"/>
  <c r="AD27"/>
  <c r="AG27"/>
  <c r="AF27"/>
  <c r="AB27" s="1"/>
  <c r="AA27"/>
  <c r="W27"/>
  <c r="Z27" s="1"/>
  <c r="X27"/>
  <c r="Y27"/>
  <c r="AH26"/>
  <c r="AD26"/>
  <c r="AG26"/>
  <c r="AF26"/>
  <c r="AB26" s="1"/>
  <c r="AC26"/>
  <c r="AA26"/>
  <c r="W26"/>
  <c r="X26"/>
  <c r="Y26"/>
  <c r="Z26"/>
  <c r="AH25"/>
  <c r="AD25"/>
  <c r="AG25" s="1"/>
  <c r="AF25"/>
  <c r="AC25" s="1"/>
  <c r="AA25"/>
  <c r="W25"/>
  <c r="Z25" s="1"/>
  <c r="X25"/>
  <c r="Y25"/>
  <c r="AH24"/>
  <c r="AD24"/>
  <c r="AF24" s="1"/>
  <c r="AA24"/>
  <c r="W24"/>
  <c r="X24"/>
  <c r="Y24"/>
  <c r="Z24"/>
  <c r="AH23"/>
  <c r="AD23"/>
  <c r="AG23"/>
  <c r="AF23"/>
  <c r="AC23" s="1"/>
  <c r="AA23"/>
  <c r="W23"/>
  <c r="Z23" s="1"/>
  <c r="X23"/>
  <c r="Y23"/>
  <c r="AH22"/>
  <c r="AD22"/>
  <c r="AG22" s="1"/>
  <c r="AA22"/>
  <c r="W22"/>
  <c r="X22"/>
  <c r="Y22"/>
  <c r="Z22" s="1"/>
  <c r="AH21"/>
  <c r="AD21"/>
  <c r="AG21"/>
  <c r="AF21"/>
  <c r="AB21" s="1"/>
  <c r="AA21"/>
  <c r="W21"/>
  <c r="X21"/>
  <c r="Y21"/>
  <c r="Z21"/>
  <c r="AH20"/>
  <c r="AD20"/>
  <c r="AG20"/>
  <c r="AF20"/>
  <c r="AB20" s="1"/>
  <c r="AE20"/>
  <c r="AA20"/>
  <c r="W20"/>
  <c r="Z20" s="1"/>
  <c r="Y20"/>
  <c r="X20"/>
  <c r="AH19"/>
  <c r="AD19"/>
  <c r="AG19"/>
  <c r="AF19"/>
  <c r="AB19" s="1"/>
  <c r="AE19"/>
  <c r="AA19"/>
  <c r="W19"/>
  <c r="Z19" s="1"/>
  <c r="Y19"/>
  <c r="X19"/>
  <c r="AH18"/>
  <c r="AD18"/>
  <c r="AG18"/>
  <c r="AF18"/>
  <c r="AB18" s="1"/>
  <c r="AA18"/>
  <c r="W18"/>
  <c r="Z18" s="1"/>
  <c r="X18"/>
  <c r="Y18"/>
  <c r="AH17"/>
  <c r="AD17"/>
  <c r="AF17" s="1"/>
  <c r="AE17"/>
  <c r="AA17"/>
  <c r="W17"/>
  <c r="Z17" s="1"/>
  <c r="Y17"/>
  <c r="X17"/>
  <c r="AH16"/>
  <c r="AD16"/>
  <c r="AF16" s="1"/>
  <c r="AE16"/>
  <c r="AA16"/>
  <c r="W16"/>
  <c r="Z16" s="1"/>
  <c r="Y16"/>
  <c r="X16"/>
  <c r="AH15"/>
  <c r="AD15"/>
  <c r="AF15" s="1"/>
  <c r="AE15"/>
  <c r="AA15"/>
  <c r="W15"/>
  <c r="Z15" s="1"/>
  <c r="Y15"/>
  <c r="X15"/>
  <c r="AH14"/>
  <c r="AD14"/>
  <c r="AG14" s="1"/>
  <c r="AA14"/>
  <c r="W14"/>
  <c r="Z14" s="1"/>
  <c r="X14"/>
  <c r="Y14"/>
  <c r="AH13"/>
  <c r="AD13"/>
  <c r="AA13"/>
  <c r="W13"/>
  <c r="X13"/>
  <c r="Y13"/>
  <c r="Z13" s="1"/>
  <c r="AH12"/>
  <c r="AD12"/>
  <c r="AG12"/>
  <c r="AF12"/>
  <c r="AB12" s="1"/>
  <c r="AA12"/>
  <c r="W12"/>
  <c r="X12"/>
  <c r="Y12"/>
  <c r="Z12"/>
  <c r="AH11"/>
  <c r="AD11"/>
  <c r="AG11"/>
  <c r="AF11"/>
  <c r="AC11" s="1"/>
  <c r="AA11"/>
  <c r="W11"/>
  <c r="Z11" s="1"/>
  <c r="Y11"/>
  <c r="X11"/>
  <c r="AH10"/>
  <c r="AD10"/>
  <c r="AA10"/>
  <c r="W10"/>
  <c r="X10"/>
  <c r="Y10"/>
  <c r="AH9"/>
  <c r="AD9"/>
  <c r="AG9" s="1"/>
  <c r="AA9"/>
  <c r="W9"/>
  <c r="X9"/>
  <c r="Y9"/>
  <c r="Z9" s="1"/>
  <c r="AH8"/>
  <c r="AD8"/>
  <c r="AG8"/>
  <c r="AF8"/>
  <c r="AB8" s="1"/>
  <c r="AA8"/>
  <c r="W8"/>
  <c r="Z8" s="1"/>
  <c r="Y8"/>
  <c r="X8"/>
  <c r="AH7"/>
  <c r="AD7"/>
  <c r="AG7"/>
  <c r="AF7"/>
  <c r="AC7" s="1"/>
  <c r="AA7"/>
  <c r="W7"/>
  <c r="Z7" s="1"/>
  <c r="X7"/>
  <c r="Y7"/>
  <c r="AH6"/>
  <c r="AD6"/>
  <c r="AF6" s="1"/>
  <c r="AA6"/>
  <c r="W6"/>
  <c r="Z6"/>
  <c r="Y6"/>
  <c r="X6"/>
  <c r="AH5"/>
  <c r="AD5"/>
  <c r="AG5" s="1"/>
  <c r="AA5"/>
  <c r="W5"/>
  <c r="Z5"/>
  <c r="Y5"/>
  <c r="X5"/>
  <c r="AH4"/>
  <c r="AD4"/>
  <c r="AG4"/>
  <c r="AF4"/>
  <c r="AB4" s="1"/>
  <c r="AA4"/>
  <c r="W4"/>
  <c r="Z4" s="1"/>
  <c r="Y4"/>
  <c r="X4"/>
  <c r="AH3"/>
  <c r="AD3"/>
  <c r="AG3"/>
  <c r="AF3"/>
  <c r="AC3" s="1"/>
  <c r="AA3"/>
  <c r="W3"/>
  <c r="Z3" s="1"/>
  <c r="X3"/>
  <c r="Y3"/>
  <c r="AH2"/>
  <c r="AD2"/>
  <c r="AA2"/>
  <c r="W2"/>
  <c r="Z2"/>
  <c r="Y2"/>
  <c r="X2"/>
  <c r="V22" i="7" l="1"/>
  <c r="U22"/>
  <c r="Y198"/>
  <c r="Z198"/>
  <c r="U198" s="1"/>
  <c r="V353"/>
  <c r="U353"/>
  <c r="Z404"/>
  <c r="Y404"/>
  <c r="Z416"/>
  <c r="Y416"/>
  <c r="Z424"/>
  <c r="Y424"/>
  <c r="Z24"/>
  <c r="U24" s="1"/>
  <c r="Z29"/>
  <c r="U29" s="1"/>
  <c r="Z30"/>
  <c r="Z31"/>
  <c r="U31" s="1"/>
  <c r="Z32"/>
  <c r="Z46"/>
  <c r="U46" s="1"/>
  <c r="Z47"/>
  <c r="Z48"/>
  <c r="U48" s="1"/>
  <c r="Z49"/>
  <c r="Z53"/>
  <c r="Z67"/>
  <c r="Y75"/>
  <c r="Y83"/>
  <c r="Y91"/>
  <c r="Y99"/>
  <c r="Y107"/>
  <c r="Y115"/>
  <c r="Y123"/>
  <c r="Y131"/>
  <c r="Y139"/>
  <c r="Y147"/>
  <c r="Y155"/>
  <c r="Y163"/>
  <c r="Y171"/>
  <c r="Y181"/>
  <c r="Y201"/>
  <c r="Z214"/>
  <c r="U214" s="1"/>
  <c r="Z230"/>
  <c r="U230" s="1"/>
  <c r="Z246"/>
  <c r="U246" s="1"/>
  <c r="Z262"/>
  <c r="U262" s="1"/>
  <c r="Z278"/>
  <c r="Z294"/>
  <c r="Z311"/>
  <c r="U311" s="1"/>
  <c r="Z325"/>
  <c r="U325" s="1"/>
  <c r="Z328"/>
  <c r="U328" s="1"/>
  <c r="Y334"/>
  <c r="V339"/>
  <c r="Z342"/>
  <c r="Y348"/>
  <c r="Z363"/>
  <c r="Y405"/>
  <c r="V427"/>
  <c r="Z177"/>
  <c r="Y177"/>
  <c r="Y202"/>
  <c r="V202" s="1"/>
  <c r="Z202"/>
  <c r="V315"/>
  <c r="U315"/>
  <c r="Z409"/>
  <c r="Y409"/>
  <c r="Z420"/>
  <c r="Y420"/>
  <c r="Z3"/>
  <c r="U3" s="1"/>
  <c r="Z10"/>
  <c r="U10" s="1"/>
  <c r="Z11"/>
  <c r="V11" s="1"/>
  <c r="Z39"/>
  <c r="U39" s="1"/>
  <c r="Y4"/>
  <c r="U4" s="1"/>
  <c r="U20"/>
  <c r="Z43"/>
  <c r="Z54"/>
  <c r="U54" s="1"/>
  <c r="Z55"/>
  <c r="Z56"/>
  <c r="Z57"/>
  <c r="Z61"/>
  <c r="V62"/>
  <c r="Y73"/>
  <c r="Y81"/>
  <c r="Y89"/>
  <c r="Y97"/>
  <c r="Y105"/>
  <c r="Y113"/>
  <c r="Y121"/>
  <c r="Y129"/>
  <c r="Y137"/>
  <c r="Y145"/>
  <c r="Y153"/>
  <c r="Y161"/>
  <c r="Y169"/>
  <c r="Y179"/>
  <c r="Y189"/>
  <c r="Z192"/>
  <c r="U192" s="1"/>
  <c r="V196"/>
  <c r="U212"/>
  <c r="Z218"/>
  <c r="U218" s="1"/>
  <c r="U228"/>
  <c r="Z234"/>
  <c r="U234" s="1"/>
  <c r="U244"/>
  <c r="Z250"/>
  <c r="U250" s="1"/>
  <c r="U260"/>
  <c r="Z266"/>
  <c r="U266" s="1"/>
  <c r="U276"/>
  <c r="Z282"/>
  <c r="Z298"/>
  <c r="U309"/>
  <c r="Z317"/>
  <c r="U317" s="1"/>
  <c r="U323"/>
  <c r="Z332"/>
  <c r="U332" s="1"/>
  <c r="Y337"/>
  <c r="V337" s="1"/>
  <c r="Z346"/>
  <c r="Y352"/>
  <c r="Z359"/>
  <c r="U359" s="1"/>
  <c r="U362"/>
  <c r="Z368"/>
  <c r="U368" s="1"/>
  <c r="U371"/>
  <c r="U375"/>
  <c r="Y379"/>
  <c r="V379" s="1"/>
  <c r="U384"/>
  <c r="Z391"/>
  <c r="U391" s="1"/>
  <c r="Y410"/>
  <c r="V411"/>
  <c r="U1168"/>
  <c r="Z185"/>
  <c r="Y185"/>
  <c r="V373"/>
  <c r="U373"/>
  <c r="Z396"/>
  <c r="Y396"/>
  <c r="Z429"/>
  <c r="Y429"/>
  <c r="V29"/>
  <c r="V46"/>
  <c r="V7"/>
  <c r="U8"/>
  <c r="U196"/>
  <c r="V200"/>
  <c r="U206"/>
  <c r="U216"/>
  <c r="U232"/>
  <c r="U238"/>
  <c r="U248"/>
  <c r="U254"/>
  <c r="U264"/>
  <c r="U270"/>
  <c r="V319"/>
  <c r="U330"/>
  <c r="U336"/>
  <c r="U354"/>
  <c r="V361"/>
  <c r="U366"/>
  <c r="Y194"/>
  <c r="Z194"/>
  <c r="U194" s="1"/>
  <c r="Z400"/>
  <c r="Y400"/>
  <c r="Z412"/>
  <c r="Y412"/>
  <c r="Y421"/>
  <c r="V421" s="1"/>
  <c r="Z421"/>
  <c r="Z433"/>
  <c r="Y433"/>
  <c r="V10"/>
  <c r="V311"/>
  <c r="V325"/>
  <c r="U334"/>
  <c r="V363"/>
  <c r="U1184"/>
  <c r="Y441"/>
  <c r="Z443"/>
  <c r="U443" s="1"/>
  <c r="Z449"/>
  <c r="V449" s="1"/>
  <c r="Y457"/>
  <c r="Y462"/>
  <c r="Y467"/>
  <c r="Y472"/>
  <c r="Y476"/>
  <c r="Y480"/>
  <c r="Y484"/>
  <c r="Y488"/>
  <c r="Y492"/>
  <c r="Y496"/>
  <c r="Y500"/>
  <c r="Y504"/>
  <c r="Y508"/>
  <c r="Y512"/>
  <c r="Y516"/>
  <c r="Y520"/>
  <c r="Y524"/>
  <c r="Y528"/>
  <c r="Y532"/>
  <c r="Y536"/>
  <c r="Y540"/>
  <c r="Y544"/>
  <c r="Y548"/>
  <c r="Y552"/>
  <c r="Y556"/>
  <c r="Y560"/>
  <c r="Y564"/>
  <c r="Y568"/>
  <c r="Y572"/>
  <c r="Y576"/>
  <c r="Y580"/>
  <c r="Y584"/>
  <c r="Y588"/>
  <c r="Y592"/>
  <c r="Y596"/>
  <c r="Y600"/>
  <c r="Y604"/>
  <c r="Y608"/>
  <c r="Y612"/>
  <c r="Y616"/>
  <c r="Y620"/>
  <c r="Y624"/>
  <c r="Y628"/>
  <c r="Y632"/>
  <c r="Y636"/>
  <c r="Y640"/>
  <c r="Y644"/>
  <c r="Y648"/>
  <c r="Y652"/>
  <c r="Y656"/>
  <c r="Y660"/>
  <c r="Y664"/>
  <c r="Y668"/>
  <c r="Y672"/>
  <c r="Y676"/>
  <c r="Y680"/>
  <c r="Y684"/>
  <c r="Y688"/>
  <c r="Y692"/>
  <c r="Y696"/>
  <c r="Y700"/>
  <c r="Y704"/>
  <c r="Y708"/>
  <c r="Y712"/>
  <c r="Y716"/>
  <c r="Y720"/>
  <c r="Y724"/>
  <c r="Y728"/>
  <c r="Y732"/>
  <c r="Y736"/>
  <c r="Y740"/>
  <c r="Y744"/>
  <c r="Y748"/>
  <c r="Y752"/>
  <c r="Y756"/>
  <c r="Y760"/>
  <c r="Y764"/>
  <c r="Y775"/>
  <c r="U775" s="1"/>
  <c r="Y783"/>
  <c r="U783" s="1"/>
  <c r="Y791"/>
  <c r="U791" s="1"/>
  <c r="Y799"/>
  <c r="U799" s="1"/>
  <c r="Y807"/>
  <c r="U807" s="1"/>
  <c r="Y815"/>
  <c r="U815" s="1"/>
  <c r="Y823"/>
  <c r="U823" s="1"/>
  <c r="Y831"/>
  <c r="U831" s="1"/>
  <c r="Y839"/>
  <c r="U839" s="1"/>
  <c r="Y847"/>
  <c r="U847" s="1"/>
  <c r="Y855"/>
  <c r="U855" s="1"/>
  <c r="Y863"/>
  <c r="U863" s="1"/>
  <c r="Y868"/>
  <c r="Y871"/>
  <c r="U871" s="1"/>
  <c r="Y876"/>
  <c r="Y879"/>
  <c r="U879" s="1"/>
  <c r="Y884"/>
  <c r="Y887"/>
  <c r="U887" s="1"/>
  <c r="Y892"/>
  <c r="Y895"/>
  <c r="U895" s="1"/>
  <c r="Y900"/>
  <c r="Y903"/>
  <c r="U903" s="1"/>
  <c r="Y908"/>
  <c r="Y911"/>
  <c r="U911" s="1"/>
  <c r="Y916"/>
  <c r="Y919"/>
  <c r="U919" s="1"/>
  <c r="Y924"/>
  <c r="Y927"/>
  <c r="U927" s="1"/>
  <c r="Y932"/>
  <c r="Y935"/>
  <c r="U935" s="1"/>
  <c r="Y940"/>
  <c r="Y943"/>
  <c r="U943" s="1"/>
  <c r="Y948"/>
  <c r="Y951"/>
  <c r="U951" s="1"/>
  <c r="Y956"/>
  <c r="Y959"/>
  <c r="U959" s="1"/>
  <c r="Y967"/>
  <c r="U967" s="1"/>
  <c r="Y975"/>
  <c r="U975" s="1"/>
  <c r="Y983"/>
  <c r="U983" s="1"/>
  <c r="Y991"/>
  <c r="U991" s="1"/>
  <c r="Y999"/>
  <c r="U999" s="1"/>
  <c r="Y1007"/>
  <c r="U1007" s="1"/>
  <c r="Y1015"/>
  <c r="U1015" s="1"/>
  <c r="Y1023"/>
  <c r="U1023" s="1"/>
  <c r="Y1031"/>
  <c r="U1031" s="1"/>
  <c r="Y1039"/>
  <c r="U1039" s="1"/>
  <c r="Y1047"/>
  <c r="U1047" s="1"/>
  <c r="Y1055"/>
  <c r="U1055" s="1"/>
  <c r="Y1063"/>
  <c r="U1063" s="1"/>
  <c r="Y1071"/>
  <c r="U1071" s="1"/>
  <c r="Y1079"/>
  <c r="U1079" s="1"/>
  <c r="Y1087"/>
  <c r="U1087" s="1"/>
  <c r="Y1095"/>
  <c r="U1095" s="1"/>
  <c r="Y1103"/>
  <c r="U1103" s="1"/>
  <c r="Y1111"/>
  <c r="U1111" s="1"/>
  <c r="U1151"/>
  <c r="Z1169"/>
  <c r="Z1171"/>
  <c r="U1171" s="1"/>
  <c r="V1173"/>
  <c r="Z1176"/>
  <c r="U1176" s="1"/>
  <c r="Z1178"/>
  <c r="V1178" s="1"/>
  <c r="V1182"/>
  <c r="Z1185"/>
  <c r="V1185" s="1"/>
  <c r="Z1187"/>
  <c r="U1187" s="1"/>
  <c r="Y1189"/>
  <c r="V1189" s="1"/>
  <c r="U1192"/>
  <c r="U1195"/>
  <c r="Y1198"/>
  <c r="V1198" s="1"/>
  <c r="Y1205"/>
  <c r="V1205" s="1"/>
  <c r="U1208"/>
  <c r="U1211"/>
  <c r="Y1214"/>
  <c r="V1214" s="1"/>
  <c r="Y1221"/>
  <c r="V1221" s="1"/>
  <c r="U1224"/>
  <c r="U1227"/>
  <c r="Y1230"/>
  <c r="V1230" s="1"/>
  <c r="Y1237"/>
  <c r="V1237" s="1"/>
  <c r="U1240"/>
  <c r="U1243"/>
  <c r="U1248"/>
  <c r="Y1246"/>
  <c r="Z1246"/>
  <c r="U393"/>
  <c r="U401"/>
  <c r="U447"/>
  <c r="U711"/>
  <c r="U715"/>
  <c r="U719"/>
  <c r="U755"/>
  <c r="U759"/>
  <c r="U763"/>
  <c r="U773"/>
  <c r="U781"/>
  <c r="U789"/>
  <c r="U797"/>
  <c r="U805"/>
  <c r="U813"/>
  <c r="U821"/>
  <c r="U829"/>
  <c r="U837"/>
  <c r="U845"/>
  <c r="U853"/>
  <c r="U861"/>
  <c r="U865"/>
  <c r="V866"/>
  <c r="U870"/>
  <c r="U873"/>
  <c r="V874"/>
  <c r="U878"/>
  <c r="U881"/>
  <c r="V882"/>
  <c r="U886"/>
  <c r="U889"/>
  <c r="V890"/>
  <c r="U894"/>
  <c r="U897"/>
  <c r="V898"/>
  <c r="U902"/>
  <c r="U905"/>
  <c r="V906"/>
  <c r="U910"/>
  <c r="U913"/>
  <c r="V914"/>
  <c r="U918"/>
  <c r="U921"/>
  <c r="V922"/>
  <c r="U926"/>
  <c r="U929"/>
  <c r="V930"/>
  <c r="U934"/>
  <c r="U937"/>
  <c r="V938"/>
  <c r="U942"/>
  <c r="U945"/>
  <c r="V946"/>
  <c r="U950"/>
  <c r="U953"/>
  <c r="V954"/>
  <c r="U958"/>
  <c r="U965"/>
  <c r="U973"/>
  <c r="U981"/>
  <c r="U989"/>
  <c r="U997"/>
  <c r="U1005"/>
  <c r="U1013"/>
  <c r="U1021"/>
  <c r="U1029"/>
  <c r="U1037"/>
  <c r="U1045"/>
  <c r="U1053"/>
  <c r="U1061"/>
  <c r="U1069"/>
  <c r="U1077"/>
  <c r="U1085"/>
  <c r="U1093"/>
  <c r="U1101"/>
  <c r="U1109"/>
  <c r="U1113"/>
  <c r="U1167"/>
  <c r="U1183"/>
  <c r="Y1236"/>
  <c r="U1236" s="1"/>
  <c r="V1242"/>
  <c r="Y1244"/>
  <c r="Z1244"/>
  <c r="U451"/>
  <c r="U779"/>
  <c r="U787"/>
  <c r="U795"/>
  <c r="U803"/>
  <c r="U811"/>
  <c r="U819"/>
  <c r="U827"/>
  <c r="U835"/>
  <c r="U843"/>
  <c r="U851"/>
  <c r="U859"/>
  <c r="U864"/>
  <c r="U867"/>
  <c r="U872"/>
  <c r="U875"/>
  <c r="U880"/>
  <c r="U883"/>
  <c r="U888"/>
  <c r="U891"/>
  <c r="U896"/>
  <c r="U899"/>
  <c r="U904"/>
  <c r="U907"/>
  <c r="U912"/>
  <c r="U915"/>
  <c r="U920"/>
  <c r="U923"/>
  <c r="U928"/>
  <c r="U931"/>
  <c r="U936"/>
  <c r="U939"/>
  <c r="U944"/>
  <c r="U947"/>
  <c r="U952"/>
  <c r="U955"/>
  <c r="U963"/>
  <c r="U971"/>
  <c r="U979"/>
  <c r="U987"/>
  <c r="U995"/>
  <c r="U1003"/>
  <c r="U1011"/>
  <c r="U1019"/>
  <c r="U1027"/>
  <c r="U1035"/>
  <c r="U1043"/>
  <c r="U1051"/>
  <c r="U1059"/>
  <c r="U1067"/>
  <c r="U1075"/>
  <c r="U1083"/>
  <c r="U1091"/>
  <c r="U1099"/>
  <c r="U1107"/>
  <c r="V1181"/>
  <c r="Y1191"/>
  <c r="U1191" s="1"/>
  <c r="Y1196"/>
  <c r="U1196" s="1"/>
  <c r="U1199"/>
  <c r="U1200"/>
  <c r="Y1207"/>
  <c r="U1207" s="1"/>
  <c r="Y1212"/>
  <c r="U1212" s="1"/>
  <c r="U1215"/>
  <c r="U1216"/>
  <c r="Y1223"/>
  <c r="U1223" s="1"/>
  <c r="Y1228"/>
  <c r="U1228" s="1"/>
  <c r="U1231"/>
  <c r="U1232"/>
  <c r="Y1239"/>
  <c r="U1239" s="1"/>
  <c r="U1153"/>
  <c r="V1177"/>
  <c r="V1186"/>
  <c r="U1508"/>
  <c r="V1850"/>
  <c r="U1850"/>
  <c r="V1201"/>
  <c r="V1217"/>
  <c r="V1233"/>
  <c r="V1249"/>
  <c r="V1265"/>
  <c r="V1274"/>
  <c r="V1281"/>
  <c r="V1290"/>
  <c r="V1297"/>
  <c r="V1306"/>
  <c r="V1313"/>
  <c r="V1322"/>
  <c r="V1329"/>
  <c r="V1338"/>
  <c r="V1345"/>
  <c r="V1354"/>
  <c r="V1361"/>
  <c r="V1370"/>
  <c r="V1377"/>
  <c r="V1386"/>
  <c r="V1393"/>
  <c r="V1402"/>
  <c r="V1409"/>
  <c r="U1411"/>
  <c r="V1418"/>
  <c r="V1425"/>
  <c r="U1427"/>
  <c r="V1434"/>
  <c r="V1441"/>
  <c r="U1443"/>
  <c r="V1450"/>
  <c r="V1457"/>
  <c r="U1459"/>
  <c r="V1466"/>
  <c r="V1478"/>
  <c r="U1481"/>
  <c r="Z1483"/>
  <c r="Z1490"/>
  <c r="Z1497"/>
  <c r="U1499"/>
  <c r="Y1502"/>
  <c r="V1502" s="1"/>
  <c r="Z1504"/>
  <c r="U1504" s="1"/>
  <c r="U1505"/>
  <c r="V1506"/>
  <c r="U1507"/>
  <c r="U1509"/>
  <c r="Y1511"/>
  <c r="U1511" s="1"/>
  <c r="V1513"/>
  <c r="V1514"/>
  <c r="Y1516"/>
  <c r="U1516" s="1"/>
  <c r="U1519"/>
  <c r="V1521"/>
  <c r="Y1526"/>
  <c r="V1526" s="1"/>
  <c r="U1531"/>
  <c r="Y1535"/>
  <c r="U1535" s="1"/>
  <c r="Y1540"/>
  <c r="U1540" s="1"/>
  <c r="U1544"/>
  <c r="Y1549"/>
  <c r="V1549" s="1"/>
  <c r="U1552"/>
  <c r="Y1558"/>
  <c r="V1558" s="1"/>
  <c r="Y1562"/>
  <c r="V1562" s="1"/>
  <c r="V1567"/>
  <c r="Y1571"/>
  <c r="V1571" s="1"/>
  <c r="Y1575"/>
  <c r="V1575" s="1"/>
  <c r="U1579"/>
  <c r="Y1581"/>
  <c r="U1584"/>
  <c r="V1587"/>
  <c r="Y1590"/>
  <c r="U1596"/>
  <c r="Y1599"/>
  <c r="V1599" s="1"/>
  <c r="Y1608"/>
  <c r="V1610"/>
  <c r="Y1613"/>
  <c r="U1616"/>
  <c r="V1619"/>
  <c r="V1627"/>
  <c r="V1635"/>
  <c r="Y1641"/>
  <c r="V1641" s="1"/>
  <c r="V1646"/>
  <c r="Y1649"/>
  <c r="V1649" s="1"/>
  <c r="V1655"/>
  <c r="Y1658"/>
  <c r="U1662"/>
  <c r="Y1667"/>
  <c r="V1667" s="1"/>
  <c r="Y1676"/>
  <c r="V1676" s="1"/>
  <c r="V1678"/>
  <c r="Y1681"/>
  <c r="U1681" s="1"/>
  <c r="V1687"/>
  <c r="Y1690"/>
  <c r="V1690" s="1"/>
  <c r="U1694"/>
  <c r="Y1699"/>
  <c r="V1699" s="1"/>
  <c r="Y1703"/>
  <c r="V1703" s="1"/>
  <c r="Y1707"/>
  <c r="V1707" s="1"/>
  <c r="Y1711"/>
  <c r="V1711" s="1"/>
  <c r="U1717"/>
  <c r="Y1720"/>
  <c r="V1720" s="1"/>
  <c r="Y1729"/>
  <c r="V1731"/>
  <c r="Y1734"/>
  <c r="U1737"/>
  <c r="V1740"/>
  <c r="Y1743"/>
  <c r="V1743" s="1"/>
  <c r="U1749"/>
  <c r="Y1752"/>
  <c r="V1752" s="1"/>
  <c r="Y1761"/>
  <c r="V1763"/>
  <c r="Y1766"/>
  <c r="U1769"/>
  <c r="V1772"/>
  <c r="Y1775"/>
  <c r="V1775" s="1"/>
  <c r="U1781"/>
  <c r="Y1784"/>
  <c r="V1784" s="1"/>
  <c r="Y1793"/>
  <c r="V1795"/>
  <c r="Y1798"/>
  <c r="U1801"/>
  <c r="V1804"/>
  <c r="Y1807"/>
  <c r="V1807" s="1"/>
  <c r="Y1816"/>
  <c r="V1816" s="1"/>
  <c r="V1818"/>
  <c r="Y1821"/>
  <c r="U1821" s="1"/>
  <c r="V1827"/>
  <c r="Y1830"/>
  <c r="V1830" s="1"/>
  <c r="U1834"/>
  <c r="Y1838"/>
  <c r="U1841"/>
  <c r="U1842"/>
  <c r="Y1847"/>
  <c r="U1855"/>
  <c r="Y1856"/>
  <c r="V1856" s="1"/>
  <c r="V1601"/>
  <c r="U1601"/>
  <c r="V1669"/>
  <c r="U1669"/>
  <c r="V1722"/>
  <c r="U1722"/>
  <c r="V1754"/>
  <c r="U1754"/>
  <c r="V1786"/>
  <c r="U1786"/>
  <c r="V1254"/>
  <c r="V1261"/>
  <c r="V1270"/>
  <c r="V1277"/>
  <c r="V1286"/>
  <c r="V1293"/>
  <c r="V1302"/>
  <c r="V1309"/>
  <c r="V1318"/>
  <c r="V1325"/>
  <c r="V1334"/>
  <c r="V1341"/>
  <c r="V1350"/>
  <c r="V1357"/>
  <c r="V1366"/>
  <c r="V1373"/>
  <c r="V1382"/>
  <c r="V1389"/>
  <c r="V1398"/>
  <c r="V1405"/>
  <c r="U1407"/>
  <c r="V1414"/>
  <c r="V1421"/>
  <c r="U1423"/>
  <c r="V1430"/>
  <c r="V1437"/>
  <c r="U1439"/>
  <c r="V1446"/>
  <c r="V1453"/>
  <c r="U1455"/>
  <c r="V1462"/>
  <c r="V1469"/>
  <c r="U1471"/>
  <c r="V1485"/>
  <c r="V1494"/>
  <c r="U1497"/>
  <c r="V1193"/>
  <c r="V1202"/>
  <c r="V1209"/>
  <c r="V1218"/>
  <c r="V1225"/>
  <c r="V1234"/>
  <c r="V1241"/>
  <c r="V1250"/>
  <c r="Z1253"/>
  <c r="V1253" s="1"/>
  <c r="Z1255"/>
  <c r="U1255" s="1"/>
  <c r="V1257"/>
  <c r="Z1260"/>
  <c r="U1260" s="1"/>
  <c r="Z1262"/>
  <c r="V1262" s="1"/>
  <c r="Z1269"/>
  <c r="V1269" s="1"/>
  <c r="Z1271"/>
  <c r="U1271" s="1"/>
  <c r="V1273"/>
  <c r="Z1276"/>
  <c r="U1276" s="1"/>
  <c r="Z1278"/>
  <c r="V1278" s="1"/>
  <c r="Z1285"/>
  <c r="V1285" s="1"/>
  <c r="Z1287"/>
  <c r="U1287" s="1"/>
  <c r="V1289"/>
  <c r="Z1292"/>
  <c r="U1292" s="1"/>
  <c r="Z1294"/>
  <c r="V1294" s="1"/>
  <c r="V1298"/>
  <c r="Z1301"/>
  <c r="V1301" s="1"/>
  <c r="Z1303"/>
  <c r="U1303" s="1"/>
  <c r="V1305"/>
  <c r="Z1308"/>
  <c r="U1308" s="1"/>
  <c r="Z1310"/>
  <c r="V1310" s="1"/>
  <c r="Z1317"/>
  <c r="V1317" s="1"/>
  <c r="Z1319"/>
  <c r="U1319" s="1"/>
  <c r="V1321"/>
  <c r="Z1324"/>
  <c r="U1324" s="1"/>
  <c r="Z1326"/>
  <c r="V1326" s="1"/>
  <c r="Z1333"/>
  <c r="V1333" s="1"/>
  <c r="Z1335"/>
  <c r="U1335" s="1"/>
  <c r="V1337"/>
  <c r="Z1340"/>
  <c r="U1340" s="1"/>
  <c r="Z1342"/>
  <c r="V1342" s="1"/>
  <c r="Z1349"/>
  <c r="V1349" s="1"/>
  <c r="Z1351"/>
  <c r="U1351" s="1"/>
  <c r="V1353"/>
  <c r="Z1356"/>
  <c r="U1356" s="1"/>
  <c r="Z1358"/>
  <c r="V1358" s="1"/>
  <c r="Z1365"/>
  <c r="V1365" s="1"/>
  <c r="Z1367"/>
  <c r="U1367" s="1"/>
  <c r="V1369"/>
  <c r="Z1372"/>
  <c r="U1372" s="1"/>
  <c r="Z1374"/>
  <c r="V1374" s="1"/>
  <c r="Z1381"/>
  <c r="V1381" s="1"/>
  <c r="Z1383"/>
  <c r="U1383" s="1"/>
  <c r="V1385"/>
  <c r="Z1388"/>
  <c r="U1388" s="1"/>
  <c r="Z1390"/>
  <c r="V1390" s="1"/>
  <c r="Z1397"/>
  <c r="V1397" s="1"/>
  <c r="Z1399"/>
  <c r="U1399" s="1"/>
  <c r="V1401"/>
  <c r="U1403"/>
  <c r="Z1404"/>
  <c r="U1404" s="1"/>
  <c r="U1405"/>
  <c r="Z1406"/>
  <c r="V1406" s="1"/>
  <c r="Z1413"/>
  <c r="V1413" s="1"/>
  <c r="Z1415"/>
  <c r="U1415" s="1"/>
  <c r="V1417"/>
  <c r="U1419"/>
  <c r="Z1420"/>
  <c r="U1420" s="1"/>
  <c r="U1421"/>
  <c r="Z1422"/>
  <c r="V1422" s="1"/>
  <c r="Z1429"/>
  <c r="U1429" s="1"/>
  <c r="Z1431"/>
  <c r="U1431" s="1"/>
  <c r="V1433"/>
  <c r="U1435"/>
  <c r="Z1436"/>
  <c r="U1436" s="1"/>
  <c r="U1437"/>
  <c r="Z1438"/>
  <c r="V1438" s="1"/>
  <c r="Z1445"/>
  <c r="V1445" s="1"/>
  <c r="Z1447"/>
  <c r="U1447" s="1"/>
  <c r="V1449"/>
  <c r="U1451"/>
  <c r="Z1452"/>
  <c r="U1452" s="1"/>
  <c r="U1453"/>
  <c r="Z1454"/>
  <c r="V1454" s="1"/>
  <c r="Z1461"/>
  <c r="V1461" s="1"/>
  <c r="Z1463"/>
  <c r="U1463" s="1"/>
  <c r="V1465"/>
  <c r="U1467"/>
  <c r="Z1468"/>
  <c r="U1468" s="1"/>
  <c r="U1469"/>
  <c r="Z1470"/>
  <c r="V1470" s="1"/>
  <c r="Z1472"/>
  <c r="U1472" s="1"/>
  <c r="U1473"/>
  <c r="V1474"/>
  <c r="U1475"/>
  <c r="Z1476"/>
  <c r="U1476" s="1"/>
  <c r="U1477"/>
  <c r="Y1479"/>
  <c r="U1479" s="1"/>
  <c r="V1481"/>
  <c r="V1482"/>
  <c r="Y1484"/>
  <c r="U1484" s="1"/>
  <c r="V1489"/>
  <c r="Y1493"/>
  <c r="V1493" s="1"/>
  <c r="U1496"/>
  <c r="Z1503"/>
  <c r="U1503" s="1"/>
  <c r="U1513"/>
  <c r="Z1515"/>
  <c r="U1515" s="1"/>
  <c r="Z1517"/>
  <c r="V1517" s="1"/>
  <c r="Z1522"/>
  <c r="V1522" s="1"/>
  <c r="Y1524"/>
  <c r="U1524" s="1"/>
  <c r="U1528"/>
  <c r="Y1533"/>
  <c r="V1533" s="1"/>
  <c r="U1536"/>
  <c r="Y1542"/>
  <c r="V1542" s="1"/>
  <c r="U1547"/>
  <c r="Y1551"/>
  <c r="U1551" s="1"/>
  <c r="Y1556"/>
  <c r="U1556" s="1"/>
  <c r="Y1560"/>
  <c r="U1564"/>
  <c r="Y1569"/>
  <c r="V1569" s="1"/>
  <c r="Y1573"/>
  <c r="V1573" s="1"/>
  <c r="Y1577"/>
  <c r="V1577" s="1"/>
  <c r="U1580"/>
  <c r="Y1583"/>
  <c r="V1583" s="1"/>
  <c r="Y1592"/>
  <c r="U1592" s="1"/>
  <c r="Y1597"/>
  <c r="U1600"/>
  <c r="V1603"/>
  <c r="Y1606"/>
  <c r="V1606" s="1"/>
  <c r="U1612"/>
  <c r="Y1615"/>
  <c r="V1615" s="1"/>
  <c r="V1623"/>
  <c r="V1631"/>
  <c r="Y1639"/>
  <c r="U1643"/>
  <c r="Y1651"/>
  <c r="V1651" s="1"/>
  <c r="Y1660"/>
  <c r="U1660" s="1"/>
  <c r="Y1665"/>
  <c r="U1670"/>
  <c r="V1671"/>
  <c r="Y1674"/>
  <c r="V1674" s="1"/>
  <c r="U1678"/>
  <c r="Y1683"/>
  <c r="V1683" s="1"/>
  <c r="Y1692"/>
  <c r="V1692" s="1"/>
  <c r="V1694"/>
  <c r="Y1697"/>
  <c r="U1697" s="1"/>
  <c r="Y1701"/>
  <c r="Y1705"/>
  <c r="Y1709"/>
  <c r="Y1713"/>
  <c r="U1713" s="1"/>
  <c r="V1715"/>
  <c r="Y1718"/>
  <c r="U1721"/>
  <c r="V1724"/>
  <c r="Y1727"/>
  <c r="V1727" s="1"/>
  <c r="U1733"/>
  <c r="Y1736"/>
  <c r="V1736" s="1"/>
  <c r="Y1745"/>
  <c r="U1745" s="1"/>
  <c r="V1747"/>
  <c r="Y1750"/>
  <c r="U1753"/>
  <c r="V1756"/>
  <c r="Y1759"/>
  <c r="V1759" s="1"/>
  <c r="U1765"/>
  <c r="Y1768"/>
  <c r="V1768" s="1"/>
  <c r="Y1777"/>
  <c r="U1777" s="1"/>
  <c r="V1779"/>
  <c r="Y1782"/>
  <c r="U1785"/>
  <c r="V1788"/>
  <c r="Y1791"/>
  <c r="V1791" s="1"/>
  <c r="U1797"/>
  <c r="Y1800"/>
  <c r="V1800" s="1"/>
  <c r="Y1809"/>
  <c r="U1809" s="1"/>
  <c r="V1811"/>
  <c r="Y1814"/>
  <c r="V1814" s="1"/>
  <c r="U1818"/>
  <c r="Y1823"/>
  <c r="V1823" s="1"/>
  <c r="Y1832"/>
  <c r="U1832" s="1"/>
  <c r="V1834"/>
  <c r="Y1840"/>
  <c r="V1840" s="1"/>
  <c r="Y1849"/>
  <c r="U1849" s="1"/>
  <c r="Y1854"/>
  <c r="G6" i="20"/>
  <c r="V1585" i="7"/>
  <c r="U1585"/>
  <c r="V1617"/>
  <c r="U1617"/>
  <c r="V1653"/>
  <c r="U1653"/>
  <c r="V1738"/>
  <c r="U1738"/>
  <c r="V1770"/>
  <c r="U1770"/>
  <c r="V1802"/>
  <c r="U1802"/>
  <c r="U1251"/>
  <c r="U1267"/>
  <c r="U1283"/>
  <c r="U1299"/>
  <c r="U1315"/>
  <c r="U1331"/>
  <c r="U1347"/>
  <c r="U1363"/>
  <c r="U1379"/>
  <c r="U1395"/>
  <c r="U1401"/>
  <c r="U1417"/>
  <c r="U1433"/>
  <c r="U1449"/>
  <c r="U1465"/>
  <c r="U1483"/>
  <c r="U1489"/>
  <c r="V1490"/>
  <c r="U1493"/>
  <c r="V1497"/>
  <c r="U1537"/>
  <c r="U1545"/>
  <c r="U1588"/>
  <c r="U1589"/>
  <c r="U1608"/>
  <c r="U1621"/>
  <c r="U1624"/>
  <c r="U1629"/>
  <c r="U1632"/>
  <c r="U1637"/>
  <c r="U1657"/>
  <c r="U1685"/>
  <c r="U1729"/>
  <c r="U1741"/>
  <c r="U1742"/>
  <c r="U1761"/>
  <c r="U1773"/>
  <c r="U1774"/>
  <c r="U1793"/>
  <c r="U1805"/>
  <c r="U1806"/>
  <c r="U1825"/>
  <c r="U1836"/>
  <c r="U1846"/>
  <c r="U1847"/>
  <c r="U1851"/>
  <c r="J6" i="20"/>
  <c r="M10"/>
  <c r="O10" s="1"/>
  <c r="M30"/>
  <c r="O30" s="1"/>
  <c r="M33"/>
  <c r="O33" s="1"/>
  <c r="AL36" i="22"/>
  <c r="AL37" s="1"/>
  <c r="AH36"/>
  <c r="AH37" s="1"/>
  <c r="H35"/>
  <c r="U1485" i="7"/>
  <c r="U1501"/>
  <c r="U1517"/>
  <c r="U1533"/>
  <c r="U1549"/>
  <c r="U1560"/>
  <c r="U1569"/>
  <c r="U1573"/>
  <c r="U1577"/>
  <c r="U1666"/>
  <c r="U1682"/>
  <c r="U1698"/>
  <c r="U1702"/>
  <c r="U1706"/>
  <c r="U1710"/>
  <c r="U1822"/>
  <c r="L6" i="20"/>
  <c r="M26"/>
  <c r="O26" s="1"/>
  <c r="M29"/>
  <c r="O29" s="1"/>
  <c r="M36"/>
  <c r="O36" s="1"/>
  <c r="M98"/>
  <c r="O98" s="1"/>
  <c r="M104"/>
  <c r="O104" s="1"/>
  <c r="M106"/>
  <c r="O106" s="1"/>
  <c r="M108"/>
  <c r="O108" s="1"/>
  <c r="M110"/>
  <c r="O110" s="1"/>
  <c r="M112"/>
  <c r="O112" s="1"/>
  <c r="M114"/>
  <c r="O114" s="1"/>
  <c r="M116"/>
  <c r="O116" s="1"/>
  <c r="M118"/>
  <c r="O118" s="1"/>
  <c r="M120"/>
  <c r="O120" s="1"/>
  <c r="M122"/>
  <c r="O122" s="1"/>
  <c r="M124"/>
  <c r="O124" s="1"/>
  <c r="M126"/>
  <c r="O126" s="1"/>
  <c r="M128"/>
  <c r="O128" s="1"/>
  <c r="M130"/>
  <c r="O130" s="1"/>
  <c r="M132"/>
  <c r="O132" s="1"/>
  <c r="M134"/>
  <c r="O134" s="1"/>
  <c r="H34" i="22"/>
  <c r="AN34" s="1"/>
  <c r="M15" i="20"/>
  <c r="O15" s="1"/>
  <c r="M32"/>
  <c r="O32" s="1"/>
  <c r="M38"/>
  <c r="O38" s="1"/>
  <c r="U1525" i="7"/>
  <c r="V1530"/>
  <c r="V1537"/>
  <c r="U1539"/>
  <c r="U1541"/>
  <c r="V1546"/>
  <c r="V1553"/>
  <c r="U1555"/>
  <c r="U1557"/>
  <c r="U1561"/>
  <c r="V1566"/>
  <c r="U1572"/>
  <c r="U1576"/>
  <c r="V1579"/>
  <c r="V1593"/>
  <c r="V1595"/>
  <c r="V1602"/>
  <c r="V1609"/>
  <c r="V1611"/>
  <c r="V1618"/>
  <c r="V1622"/>
  <c r="V1626"/>
  <c r="V1630"/>
  <c r="V1634"/>
  <c r="V1638"/>
  <c r="U1640"/>
  <c r="V1643"/>
  <c r="V1645"/>
  <c r="V1647"/>
  <c r="U1649"/>
  <c r="U1656"/>
  <c r="U1658"/>
  <c r="V1661"/>
  <c r="V1663"/>
  <c r="V1670"/>
  <c r="V1672"/>
  <c r="U1674"/>
  <c r="V1679"/>
  <c r="V1686"/>
  <c r="V1688"/>
  <c r="U1690"/>
  <c r="V1695"/>
  <c r="U1701"/>
  <c r="U1705"/>
  <c r="U1709"/>
  <c r="V1714"/>
  <c r="V1716"/>
  <c r="V1723"/>
  <c r="V1730"/>
  <c r="V1732"/>
  <c r="V1739"/>
  <c r="V1746"/>
  <c r="V1748"/>
  <c r="V1755"/>
  <c r="V1762"/>
  <c r="V1764"/>
  <c r="V1771"/>
  <c r="V1778"/>
  <c r="V1780"/>
  <c r="V1787"/>
  <c r="V1794"/>
  <c r="V1796"/>
  <c r="V1803"/>
  <c r="V1810"/>
  <c r="V1812"/>
  <c r="U1814"/>
  <c r="V1819"/>
  <c r="V1826"/>
  <c r="U1828"/>
  <c r="U1830"/>
  <c r="V1835"/>
  <c r="V1842"/>
  <c r="V1844"/>
  <c r="U1853"/>
  <c r="M28" i="20"/>
  <c r="O28" s="1"/>
  <c r="M34"/>
  <c r="O34" s="1"/>
  <c r="M37"/>
  <c r="O37" s="1"/>
  <c r="M97"/>
  <c r="O97" s="1"/>
  <c r="M99"/>
  <c r="O99" s="1"/>
  <c r="M101"/>
  <c r="O101" s="1"/>
  <c r="M103"/>
  <c r="O103" s="1"/>
  <c r="M105"/>
  <c r="O105" s="1"/>
  <c r="M107"/>
  <c r="O107" s="1"/>
  <c r="M109"/>
  <c r="O109" s="1"/>
  <c r="M111"/>
  <c r="O111" s="1"/>
  <c r="M113"/>
  <c r="O113" s="1"/>
  <c r="M115"/>
  <c r="O115" s="1"/>
  <c r="M117"/>
  <c r="O117" s="1"/>
  <c r="M119"/>
  <c r="O119" s="1"/>
  <c r="M121"/>
  <c r="O121" s="1"/>
  <c r="M123"/>
  <c r="O123" s="1"/>
  <c r="M125"/>
  <c r="O125" s="1"/>
  <c r="M127"/>
  <c r="O127" s="1"/>
  <c r="M129"/>
  <c r="O129" s="1"/>
  <c r="M131"/>
  <c r="O131" s="1"/>
  <c r="M133"/>
  <c r="O133" s="1"/>
  <c r="K2" i="10"/>
  <c r="L2"/>
  <c r="AF384" i="7"/>
  <c r="AG384" s="1"/>
  <c r="AF323"/>
  <c r="AG323" s="1"/>
  <c r="AF286"/>
  <c r="AF284"/>
  <c r="AG284" s="1"/>
  <c r="AF215"/>
  <c r="AF146"/>
  <c r="AF136"/>
  <c r="AF130"/>
  <c r="AF119"/>
  <c r="AF111"/>
  <c r="AF106"/>
  <c r="I7" i="10"/>
  <c r="I5"/>
  <c r="I4"/>
  <c r="I3"/>
  <c r="J4"/>
  <c r="J3"/>
  <c r="AZ9" i="4"/>
  <c r="AZ79"/>
  <c r="AZ55"/>
  <c r="AZ44"/>
  <c r="AZ18"/>
  <c r="AZ101"/>
  <c r="AZ85"/>
  <c r="AZ26"/>
  <c r="AZ111"/>
  <c r="AZ89"/>
  <c r="Y34" i="7"/>
  <c r="Z34"/>
  <c r="Y36"/>
  <c r="Z36"/>
  <c r="Y38"/>
  <c r="Z38"/>
  <c r="U55"/>
  <c r="V55"/>
  <c r="Y207"/>
  <c r="Z207"/>
  <c r="Y211"/>
  <c r="Z211"/>
  <c r="Y215"/>
  <c r="Z215"/>
  <c r="Y219"/>
  <c r="Z219"/>
  <c r="Y223"/>
  <c r="Z223"/>
  <c r="Y227"/>
  <c r="Z227"/>
  <c r="Y229"/>
  <c r="Z229"/>
  <c r="Y233"/>
  <c r="Z233"/>
  <c r="Y237"/>
  <c r="Z237"/>
  <c r="Y241"/>
  <c r="Z241"/>
  <c r="Y245"/>
  <c r="Z245"/>
  <c r="Y247"/>
  <c r="Z247"/>
  <c r="Y253"/>
  <c r="Z253"/>
  <c r="Y255"/>
  <c r="Z255"/>
  <c r="Y261"/>
  <c r="Z261"/>
  <c r="Y263"/>
  <c r="Z263"/>
  <c r="Y267"/>
  <c r="Z267"/>
  <c r="Y271"/>
  <c r="Z271"/>
  <c r="Y275"/>
  <c r="Z275"/>
  <c r="Y279"/>
  <c r="Z279"/>
  <c r="Y281"/>
  <c r="Z281"/>
  <c r="Y289"/>
  <c r="Z289"/>
  <c r="Y291"/>
  <c r="Z291"/>
  <c r="Y293"/>
  <c r="Z293"/>
  <c r="Y297"/>
  <c r="Z297"/>
  <c r="Y299"/>
  <c r="Z299"/>
  <c r="Y301"/>
  <c r="Z301"/>
  <c r="Y303"/>
  <c r="Z303"/>
  <c r="Y305"/>
  <c r="Z305"/>
  <c r="Y307"/>
  <c r="Z307"/>
  <c r="AD3" i="1"/>
  <c r="AE3" s="1"/>
  <c r="AG46" i="27"/>
  <c r="AC46" s="1"/>
  <c r="Y21" i="7"/>
  <c r="Z21"/>
  <c r="Y23"/>
  <c r="Z23"/>
  <c r="Y25"/>
  <c r="Z25"/>
  <c r="U28"/>
  <c r="V28"/>
  <c r="U45"/>
  <c r="V45"/>
  <c r="U53"/>
  <c r="V53"/>
  <c r="U61"/>
  <c r="V61"/>
  <c r="U69"/>
  <c r="V69"/>
  <c r="U71"/>
  <c r="V71"/>
  <c r="U73"/>
  <c r="V73"/>
  <c r="U75"/>
  <c r="V75"/>
  <c r="U77"/>
  <c r="V77"/>
  <c r="U79"/>
  <c r="V79"/>
  <c r="U81"/>
  <c r="V81"/>
  <c r="U83"/>
  <c r="V83"/>
  <c r="U85"/>
  <c r="V85"/>
  <c r="U87"/>
  <c r="V87"/>
  <c r="U89"/>
  <c r="V89"/>
  <c r="U91"/>
  <c r="V91"/>
  <c r="U93"/>
  <c r="V93"/>
  <c r="U95"/>
  <c r="V95"/>
  <c r="U97"/>
  <c r="V97"/>
  <c r="U99"/>
  <c r="V99"/>
  <c r="U101"/>
  <c r="V101"/>
  <c r="U103"/>
  <c r="V103"/>
  <c r="U105"/>
  <c r="V105"/>
  <c r="U107"/>
  <c r="V107"/>
  <c r="U109"/>
  <c r="V109"/>
  <c r="U111"/>
  <c r="V111"/>
  <c r="U113"/>
  <c r="V113"/>
  <c r="U115"/>
  <c r="V115"/>
  <c r="U117"/>
  <c r="V117"/>
  <c r="U119"/>
  <c r="V119"/>
  <c r="U121"/>
  <c r="V121"/>
  <c r="U123"/>
  <c r="V123"/>
  <c r="U125"/>
  <c r="V125"/>
  <c r="U127"/>
  <c r="V127"/>
  <c r="U129"/>
  <c r="V129"/>
  <c r="U131"/>
  <c r="V131"/>
  <c r="U133"/>
  <c r="V133"/>
  <c r="U135"/>
  <c r="V135"/>
  <c r="U137"/>
  <c r="V137"/>
  <c r="U139"/>
  <c r="V139"/>
  <c r="U141"/>
  <c r="V141"/>
  <c r="U143"/>
  <c r="V143"/>
  <c r="U145"/>
  <c r="V145"/>
  <c r="U147"/>
  <c r="V147"/>
  <c r="U149"/>
  <c r="V149"/>
  <c r="U151"/>
  <c r="V151"/>
  <c r="U153"/>
  <c r="V153"/>
  <c r="U155"/>
  <c r="V155"/>
  <c r="U157"/>
  <c r="V157"/>
  <c r="U159"/>
  <c r="V159"/>
  <c r="U161"/>
  <c r="V161"/>
  <c r="U163"/>
  <c r="V163"/>
  <c r="U165"/>
  <c r="V165"/>
  <c r="U167"/>
  <c r="V167"/>
  <c r="U169"/>
  <c r="V169"/>
  <c r="U171"/>
  <c r="V171"/>
  <c r="U173"/>
  <c r="V173"/>
  <c r="U175"/>
  <c r="V175"/>
  <c r="U177"/>
  <c r="V177"/>
  <c r="U179"/>
  <c r="V179"/>
  <c r="U181"/>
  <c r="V181"/>
  <c r="U183"/>
  <c r="V183"/>
  <c r="U185"/>
  <c r="V185"/>
  <c r="U187"/>
  <c r="V187"/>
  <c r="U189"/>
  <c r="V189"/>
  <c r="U191"/>
  <c r="V191"/>
  <c r="U193"/>
  <c r="V193"/>
  <c r="U195"/>
  <c r="V195"/>
  <c r="U197"/>
  <c r="V197"/>
  <c r="U199"/>
  <c r="V199"/>
  <c r="U201"/>
  <c r="V201"/>
  <c r="Y310"/>
  <c r="Z310"/>
  <c r="Y312"/>
  <c r="Z312"/>
  <c r="Y314"/>
  <c r="Z314"/>
  <c r="Y316"/>
  <c r="Z316"/>
  <c r="Y318"/>
  <c r="Z318"/>
  <c r="Y320"/>
  <c r="Z320"/>
  <c r="Y324"/>
  <c r="Z324"/>
  <c r="Y326"/>
  <c r="Z326"/>
  <c r="Y356"/>
  <c r="Z356"/>
  <c r="Y360"/>
  <c r="Z360"/>
  <c r="Y370"/>
  <c r="Z370"/>
  <c r="Y372"/>
  <c r="Z372"/>
  <c r="Y374"/>
  <c r="Z374"/>
  <c r="Y376"/>
  <c r="Z376"/>
  <c r="U396"/>
  <c r="V396"/>
  <c r="U400"/>
  <c r="V400"/>
  <c r="U402"/>
  <c r="V402"/>
  <c r="U408"/>
  <c r="V408"/>
  <c r="U416"/>
  <c r="V416"/>
  <c r="U420"/>
  <c r="V420"/>
  <c r="U430"/>
  <c r="V430"/>
  <c r="U462"/>
  <c r="V462"/>
  <c r="U472"/>
  <c r="V472"/>
  <c r="U476"/>
  <c r="V476"/>
  <c r="U480"/>
  <c r="V480"/>
  <c r="U484"/>
  <c r="V484"/>
  <c r="U488"/>
  <c r="V488"/>
  <c r="U492"/>
  <c r="V492"/>
  <c r="U496"/>
  <c r="V496"/>
  <c r="U500"/>
  <c r="V500"/>
  <c r="U504"/>
  <c r="V504"/>
  <c r="U508"/>
  <c r="V508"/>
  <c r="U512"/>
  <c r="V512"/>
  <c r="U516"/>
  <c r="V516"/>
  <c r="U520"/>
  <c r="V520"/>
  <c r="U524"/>
  <c r="V524"/>
  <c r="U528"/>
  <c r="V528"/>
  <c r="U532"/>
  <c r="V532"/>
  <c r="U536"/>
  <c r="V536"/>
  <c r="U540"/>
  <c r="V540"/>
  <c r="U544"/>
  <c r="V544"/>
  <c r="U548"/>
  <c r="V548"/>
  <c r="U552"/>
  <c r="V552"/>
  <c r="U556"/>
  <c r="V556"/>
  <c r="U560"/>
  <c r="V560"/>
  <c r="U564"/>
  <c r="V564"/>
  <c r="U568"/>
  <c r="V568"/>
  <c r="U572"/>
  <c r="V572"/>
  <c r="U576"/>
  <c r="V576"/>
  <c r="U580"/>
  <c r="V580"/>
  <c r="U584"/>
  <c r="V584"/>
  <c r="U588"/>
  <c r="V588"/>
  <c r="U592"/>
  <c r="V592"/>
  <c r="U596"/>
  <c r="V596"/>
  <c r="U600"/>
  <c r="V600"/>
  <c r="U604"/>
  <c r="V604"/>
  <c r="U608"/>
  <c r="V608"/>
  <c r="U612"/>
  <c r="V612"/>
  <c r="U616"/>
  <c r="V616"/>
  <c r="U620"/>
  <c r="V620"/>
  <c r="U624"/>
  <c r="V624"/>
  <c r="U628"/>
  <c r="V628"/>
  <c r="U632"/>
  <c r="V632"/>
  <c r="U636"/>
  <c r="V636"/>
  <c r="U640"/>
  <c r="V640"/>
  <c r="U644"/>
  <c r="V644"/>
  <c r="U648"/>
  <c r="V648"/>
  <c r="U652"/>
  <c r="V652"/>
  <c r="U656"/>
  <c r="V656"/>
  <c r="U660"/>
  <c r="V660"/>
  <c r="U664"/>
  <c r="V664"/>
  <c r="U668"/>
  <c r="V668"/>
  <c r="U672"/>
  <c r="V672"/>
  <c r="U676"/>
  <c r="V676"/>
  <c r="U680"/>
  <c r="V680"/>
  <c r="U684"/>
  <c r="V684"/>
  <c r="U688"/>
  <c r="V688"/>
  <c r="U692"/>
  <c r="V692"/>
  <c r="U696"/>
  <c r="V696"/>
  <c r="U700"/>
  <c r="V700"/>
  <c r="U704"/>
  <c r="V704"/>
  <c r="U708"/>
  <c r="V708"/>
  <c r="AC18" i="27"/>
  <c r="AB23"/>
  <c r="AG24"/>
  <c r="AB24" s="1"/>
  <c r="AF29"/>
  <c r="AC30"/>
  <c r="AB34"/>
  <c r="AF45"/>
  <c r="AF51"/>
  <c r="AF55"/>
  <c r="AF61"/>
  <c r="AF63"/>
  <c r="AF65"/>
  <c r="AF71"/>
  <c r="AF75"/>
  <c r="AF77"/>
  <c r="AF89"/>
  <c r="AF93"/>
  <c r="AF97"/>
  <c r="AF99"/>
  <c r="AF105"/>
  <c r="AF107"/>
  <c r="Y13" i="7"/>
  <c r="Z52"/>
  <c r="U52" s="1"/>
  <c r="Z68"/>
  <c r="U68" s="1"/>
  <c r="Z70"/>
  <c r="U70" s="1"/>
  <c r="Z80"/>
  <c r="V80" s="1"/>
  <c r="Z82"/>
  <c r="U82" s="1"/>
  <c r="Z84"/>
  <c r="U84" s="1"/>
  <c r="Z86"/>
  <c r="U86" s="1"/>
  <c r="Z88"/>
  <c r="U88" s="1"/>
  <c r="Z90"/>
  <c r="U90" s="1"/>
  <c r="Z92"/>
  <c r="U92" s="1"/>
  <c r="Z98"/>
  <c r="V98" s="1"/>
  <c r="Z100"/>
  <c r="U100" s="1"/>
  <c r="Z102"/>
  <c r="U102" s="1"/>
  <c r="Z110"/>
  <c r="U110" s="1"/>
  <c r="Z116"/>
  <c r="U116" s="1"/>
  <c r="Z120"/>
  <c r="U120" s="1"/>
  <c r="Z122"/>
  <c r="V122" s="1"/>
  <c r="Z124"/>
  <c r="U124" s="1"/>
  <c r="Z126"/>
  <c r="U126" s="1"/>
  <c r="Z134"/>
  <c r="U134" s="1"/>
  <c r="Z136"/>
  <c r="U136" s="1"/>
  <c r="Z138"/>
  <c r="U138" s="1"/>
  <c r="Z142"/>
  <c r="U142" s="1"/>
  <c r="Z158"/>
  <c r="U158" s="1"/>
  <c r="Z160"/>
  <c r="U160" s="1"/>
  <c r="Z162"/>
  <c r="U162" s="1"/>
  <c r="Z164"/>
  <c r="U164" s="1"/>
  <c r="Z166"/>
  <c r="U166" s="1"/>
  <c r="Z168"/>
  <c r="V168" s="1"/>
  <c r="Z170"/>
  <c r="U170" s="1"/>
  <c r="Z174"/>
  <c r="U174" s="1"/>
  <c r="Z176"/>
  <c r="U176" s="1"/>
  <c r="Z178"/>
  <c r="U178" s="1"/>
  <c r="Z180"/>
  <c r="U180" s="1"/>
  <c r="Z182"/>
  <c r="U182" s="1"/>
  <c r="Z184"/>
  <c r="U184" s="1"/>
  <c r="Z186"/>
  <c r="U186" s="1"/>
  <c r="Z188"/>
  <c r="U188" s="1"/>
  <c r="Z190"/>
  <c r="U190" s="1"/>
  <c r="AG2" i="27"/>
  <c r="AB3"/>
  <c r="AC4"/>
  <c r="AF5"/>
  <c r="AG6"/>
  <c r="AB6" s="1"/>
  <c r="AB7"/>
  <c r="AC8"/>
  <c r="AF9"/>
  <c r="Z10"/>
  <c r="AG10"/>
  <c r="AB11"/>
  <c r="AC12"/>
  <c r="AF13"/>
  <c r="AG15"/>
  <c r="AB15" s="1"/>
  <c r="AG16"/>
  <c r="AC16" s="1"/>
  <c r="AG17"/>
  <c r="AB17" s="1"/>
  <c r="AC19"/>
  <c r="AC20"/>
  <c r="AC21"/>
  <c r="AF22"/>
  <c r="AC24"/>
  <c r="AB25"/>
  <c r="AG28"/>
  <c r="AB28" s="1"/>
  <c r="AF31"/>
  <c r="Z33"/>
  <c r="AF33"/>
  <c r="AC34"/>
  <c r="AG35"/>
  <c r="AB35" s="1"/>
  <c r="AB38"/>
  <c r="AB41"/>
  <c r="AG44"/>
  <c r="AB44" s="1"/>
  <c r="AC113"/>
  <c r="AB114"/>
  <c r="AC115"/>
  <c r="AB116"/>
  <c r="AC117"/>
  <c r="AB118"/>
  <c r="AC119"/>
  <c r="AB120"/>
  <c r="AC121"/>
  <c r="AB122"/>
  <c r="AC123"/>
  <c r="AB124"/>
  <c r="AC125"/>
  <c r="AB126"/>
  <c r="AC127"/>
  <c r="AB128"/>
  <c r="AC129"/>
  <c r="AB130"/>
  <c r="AC131"/>
  <c r="AB132"/>
  <c r="AC133"/>
  <c r="AB134"/>
  <c r="AC135"/>
  <c r="AB136"/>
  <c r="AC137"/>
  <c r="AB138"/>
  <c r="AC139"/>
  <c r="AB140"/>
  <c r="AC141"/>
  <c r="AB142"/>
  <c r="AC143"/>
  <c r="AB144"/>
  <c r="AC145"/>
  <c r="AB146"/>
  <c r="AC147"/>
  <c r="AB148"/>
  <c r="AC149"/>
  <c r="AB150"/>
  <c r="AC151"/>
  <c r="AB152"/>
  <c r="AC153"/>
  <c r="AB154"/>
  <c r="AC155"/>
  <c r="AB156"/>
  <c r="AC157"/>
  <c r="AB158"/>
  <c r="AC159"/>
  <c r="Y2" i="7"/>
  <c r="V4"/>
  <c r="Z5"/>
  <c r="U5" s="1"/>
  <c r="Y6"/>
  <c r="V8"/>
  <c r="Z9"/>
  <c r="U9" s="1"/>
  <c r="U11"/>
  <c r="Z12"/>
  <c r="V14"/>
  <c r="Y16"/>
  <c r="V18"/>
  <c r="Z33"/>
  <c r="V35"/>
  <c r="V37"/>
  <c r="V39"/>
  <c r="Z42"/>
  <c r="Z50"/>
  <c r="Z58"/>
  <c r="Z66"/>
  <c r="V66" s="1"/>
  <c r="V204"/>
  <c r="V206"/>
  <c r="V208"/>
  <c r="V210"/>
  <c r="V212"/>
  <c r="V214"/>
  <c r="V216"/>
  <c r="V218"/>
  <c r="V220"/>
  <c r="V222"/>
  <c r="V224"/>
  <c r="V226"/>
  <c r="V228"/>
  <c r="V230"/>
  <c r="V232"/>
  <c r="V234"/>
  <c r="V236"/>
  <c r="V238"/>
  <c r="V240"/>
  <c r="V242"/>
  <c r="V244"/>
  <c r="V246"/>
  <c r="V248"/>
  <c r="V250"/>
  <c r="V252"/>
  <c r="V254"/>
  <c r="V256"/>
  <c r="V258"/>
  <c r="V260"/>
  <c r="V262"/>
  <c r="V264"/>
  <c r="V266"/>
  <c r="V268"/>
  <c r="V270"/>
  <c r="V272"/>
  <c r="V274"/>
  <c r="V276"/>
  <c r="V278"/>
  <c r="V280"/>
  <c r="V282"/>
  <c r="V284"/>
  <c r="V286"/>
  <c r="V288"/>
  <c r="V290"/>
  <c r="V292"/>
  <c r="V294"/>
  <c r="V296"/>
  <c r="V298"/>
  <c r="V300"/>
  <c r="V302"/>
  <c r="V304"/>
  <c r="V306"/>
  <c r="V308"/>
  <c r="V322"/>
  <c r="V342"/>
  <c r="V344"/>
  <c r="V346"/>
  <c r="V348"/>
  <c r="V350"/>
  <c r="V352"/>
  <c r="V358"/>
  <c r="Z392"/>
  <c r="U392" s="1"/>
  <c r="Z406"/>
  <c r="U406" s="1"/>
  <c r="U413"/>
  <c r="Z422"/>
  <c r="U422" s="1"/>
  <c r="U423"/>
  <c r="U425"/>
  <c r="Z428"/>
  <c r="U428" s="1"/>
  <c r="Z434"/>
  <c r="U434" s="1"/>
  <c r="U435"/>
  <c r="Z444"/>
  <c r="U444" s="1"/>
  <c r="U445"/>
  <c r="Z448"/>
  <c r="U448" s="1"/>
  <c r="U449"/>
  <c r="Z452"/>
  <c r="U452" s="1"/>
  <c r="U453"/>
  <c r="Z456"/>
  <c r="U456" s="1"/>
  <c r="Z458"/>
  <c r="U458" s="1"/>
  <c r="U459"/>
  <c r="Z466"/>
  <c r="U466" s="1"/>
  <c r="Z468"/>
  <c r="U468" s="1"/>
  <c r="U469"/>
  <c r="U712"/>
  <c r="U716"/>
  <c r="U720"/>
  <c r="U724"/>
  <c r="U728"/>
  <c r="U732"/>
  <c r="U736"/>
  <c r="U740"/>
  <c r="U744"/>
  <c r="U748"/>
  <c r="U752"/>
  <c r="U756"/>
  <c r="U760"/>
  <c r="U764"/>
  <c r="U32"/>
  <c r="V32"/>
  <c r="U49"/>
  <c r="V49"/>
  <c r="U65"/>
  <c r="V65"/>
  <c r="AA3" i="1"/>
  <c r="U26" i="7"/>
  <c r="V26"/>
  <c r="U43"/>
  <c r="V43"/>
  <c r="U51"/>
  <c r="V51"/>
  <c r="U59"/>
  <c r="V59"/>
  <c r="U67"/>
  <c r="V67"/>
  <c r="Y329"/>
  <c r="Z329"/>
  <c r="Y331"/>
  <c r="Z331"/>
  <c r="Y333"/>
  <c r="Z333"/>
  <c r="Y335"/>
  <c r="Z335"/>
  <c r="Y355"/>
  <c r="Z355"/>
  <c r="Y365"/>
  <c r="Z365"/>
  <c r="Y367"/>
  <c r="Z367"/>
  <c r="Y369"/>
  <c r="Z369"/>
  <c r="Y381"/>
  <c r="Z381"/>
  <c r="Y383"/>
  <c r="Z383"/>
  <c r="Y389"/>
  <c r="Z389"/>
  <c r="U395"/>
  <c r="V395"/>
  <c r="U399"/>
  <c r="V399"/>
  <c r="U405"/>
  <c r="V405"/>
  <c r="U407"/>
  <c r="V407"/>
  <c r="U415"/>
  <c r="V415"/>
  <c r="U419"/>
  <c r="V419"/>
  <c r="U429"/>
  <c r="V429"/>
  <c r="U433"/>
  <c r="V433"/>
  <c r="U457"/>
  <c r="V457"/>
  <c r="U465"/>
  <c r="V465"/>
  <c r="U467"/>
  <c r="V467"/>
  <c r="U475"/>
  <c r="V475"/>
  <c r="U479"/>
  <c r="V479"/>
  <c r="U483"/>
  <c r="V483"/>
  <c r="U487"/>
  <c r="V487"/>
  <c r="U491"/>
  <c r="V491"/>
  <c r="U495"/>
  <c r="V495"/>
  <c r="U499"/>
  <c r="V499"/>
  <c r="U503"/>
  <c r="V503"/>
  <c r="U507"/>
  <c r="V507"/>
  <c r="U511"/>
  <c r="V511"/>
  <c r="U515"/>
  <c r="V515"/>
  <c r="U519"/>
  <c r="V519"/>
  <c r="U523"/>
  <c r="V523"/>
  <c r="U527"/>
  <c r="V527"/>
  <c r="U531"/>
  <c r="V531"/>
  <c r="U535"/>
  <c r="V535"/>
  <c r="U539"/>
  <c r="V539"/>
  <c r="U543"/>
  <c r="V543"/>
  <c r="U547"/>
  <c r="V547"/>
  <c r="U551"/>
  <c r="V551"/>
  <c r="U555"/>
  <c r="V555"/>
  <c r="U559"/>
  <c r="V559"/>
  <c r="U563"/>
  <c r="V563"/>
  <c r="U567"/>
  <c r="V567"/>
  <c r="U571"/>
  <c r="V571"/>
  <c r="U575"/>
  <c r="V575"/>
  <c r="U579"/>
  <c r="V579"/>
  <c r="U583"/>
  <c r="V583"/>
  <c r="U587"/>
  <c r="V587"/>
  <c r="U591"/>
  <c r="V591"/>
  <c r="U595"/>
  <c r="V595"/>
  <c r="U599"/>
  <c r="V599"/>
  <c r="U603"/>
  <c r="V603"/>
  <c r="U607"/>
  <c r="V607"/>
  <c r="U611"/>
  <c r="V611"/>
  <c r="U615"/>
  <c r="V615"/>
  <c r="U619"/>
  <c r="V619"/>
  <c r="U623"/>
  <c r="V623"/>
  <c r="U627"/>
  <c r="V627"/>
  <c r="U631"/>
  <c r="V631"/>
  <c r="U635"/>
  <c r="V635"/>
  <c r="U639"/>
  <c r="V639"/>
  <c r="U643"/>
  <c r="V643"/>
  <c r="U647"/>
  <c r="V647"/>
  <c r="U651"/>
  <c r="V651"/>
  <c r="U655"/>
  <c r="V655"/>
  <c r="U659"/>
  <c r="V659"/>
  <c r="U663"/>
  <c r="V663"/>
  <c r="U667"/>
  <c r="V667"/>
  <c r="U671"/>
  <c r="V671"/>
  <c r="U675"/>
  <c r="V675"/>
  <c r="U679"/>
  <c r="V679"/>
  <c r="U683"/>
  <c r="V683"/>
  <c r="U687"/>
  <c r="V687"/>
  <c r="U691"/>
  <c r="V691"/>
  <c r="U695"/>
  <c r="V695"/>
  <c r="U699"/>
  <c r="V699"/>
  <c r="U703"/>
  <c r="V703"/>
  <c r="U707"/>
  <c r="V707"/>
  <c r="U80"/>
  <c r="U98"/>
  <c r="AC27" i="27"/>
  <c r="AB39"/>
  <c r="AG40"/>
  <c r="AC40" s="1"/>
  <c r="AF47"/>
  <c r="AF53"/>
  <c r="AF59"/>
  <c r="AF73"/>
  <c r="AF79"/>
  <c r="AF81"/>
  <c r="AF85"/>
  <c r="AF87"/>
  <c r="AF91"/>
  <c r="AF95"/>
  <c r="AF103"/>
  <c r="AF109"/>
  <c r="Y17" i="7"/>
  <c r="AF2" i="27"/>
  <c r="AF10"/>
  <c r="AF14"/>
  <c r="Z37"/>
  <c r="AB46"/>
  <c r="AB48"/>
  <c r="AB50"/>
  <c r="AB52"/>
  <c r="AB54"/>
  <c r="AB56"/>
  <c r="AB58"/>
  <c r="AB60"/>
  <c r="AB62"/>
  <c r="AB64"/>
  <c r="AB66"/>
  <c r="AB68"/>
  <c r="AB70"/>
  <c r="AB72"/>
  <c r="AB74"/>
  <c r="AB76"/>
  <c r="AB78"/>
  <c r="AB80"/>
  <c r="AB82"/>
  <c r="AB84"/>
  <c r="AB86"/>
  <c r="AB88"/>
  <c r="AB90"/>
  <c r="AB92"/>
  <c r="AB94"/>
  <c r="AB96"/>
  <c r="AB98"/>
  <c r="AB100"/>
  <c r="AB102"/>
  <c r="AB104"/>
  <c r="AB106"/>
  <c r="AB108"/>
  <c r="AB110"/>
  <c r="U15" i="7"/>
  <c r="U19"/>
  <c r="U337"/>
  <c r="U339"/>
  <c r="U341"/>
  <c r="U363"/>
  <c r="U379"/>
  <c r="V391"/>
  <c r="V401"/>
  <c r="U723"/>
  <c r="U727"/>
  <c r="U731"/>
  <c r="U735"/>
  <c r="U739"/>
  <c r="U743"/>
  <c r="U747"/>
  <c r="U751"/>
  <c r="U41"/>
  <c r="V41"/>
  <c r="Y338"/>
  <c r="Z338"/>
  <c r="Y340"/>
  <c r="Z340"/>
  <c r="Y364"/>
  <c r="Z364"/>
  <c r="Y378"/>
  <c r="Z378"/>
  <c r="Y380"/>
  <c r="Z380"/>
  <c r="U394"/>
  <c r="V394"/>
  <c r="U398"/>
  <c r="V398"/>
  <c r="U404"/>
  <c r="V404"/>
  <c r="U410"/>
  <c r="V410"/>
  <c r="U412"/>
  <c r="V412"/>
  <c r="U414"/>
  <c r="V414"/>
  <c r="U418"/>
  <c r="V418"/>
  <c r="U424"/>
  <c r="V424"/>
  <c r="U432"/>
  <c r="V432"/>
  <c r="U464"/>
  <c r="V464"/>
  <c r="U474"/>
  <c r="V474"/>
  <c r="U478"/>
  <c r="V478"/>
  <c r="U482"/>
  <c r="V482"/>
  <c r="U486"/>
  <c r="V486"/>
  <c r="U490"/>
  <c r="V490"/>
  <c r="U494"/>
  <c r="V494"/>
  <c r="U498"/>
  <c r="V498"/>
  <c r="U502"/>
  <c r="V502"/>
  <c r="U506"/>
  <c r="V506"/>
  <c r="U510"/>
  <c r="V510"/>
  <c r="U514"/>
  <c r="V514"/>
  <c r="U518"/>
  <c r="V518"/>
  <c r="U522"/>
  <c r="V522"/>
  <c r="U526"/>
  <c r="V526"/>
  <c r="U530"/>
  <c r="V530"/>
  <c r="U534"/>
  <c r="V534"/>
  <c r="U538"/>
  <c r="V538"/>
  <c r="U542"/>
  <c r="V542"/>
  <c r="U546"/>
  <c r="V546"/>
  <c r="U550"/>
  <c r="V550"/>
  <c r="U554"/>
  <c r="V554"/>
  <c r="U558"/>
  <c r="V558"/>
  <c r="U562"/>
  <c r="V562"/>
  <c r="U566"/>
  <c r="V566"/>
  <c r="U570"/>
  <c r="V570"/>
  <c r="U574"/>
  <c r="V574"/>
  <c r="U578"/>
  <c r="V578"/>
  <c r="U582"/>
  <c r="V582"/>
  <c r="U586"/>
  <c r="V586"/>
  <c r="U590"/>
  <c r="V590"/>
  <c r="U594"/>
  <c r="V594"/>
  <c r="U598"/>
  <c r="V598"/>
  <c r="U602"/>
  <c r="V602"/>
  <c r="U606"/>
  <c r="V606"/>
  <c r="U610"/>
  <c r="V610"/>
  <c r="U614"/>
  <c r="V614"/>
  <c r="U618"/>
  <c r="V618"/>
  <c r="U622"/>
  <c r="V622"/>
  <c r="U626"/>
  <c r="V626"/>
  <c r="U630"/>
  <c r="V630"/>
  <c r="U634"/>
  <c r="V634"/>
  <c r="U638"/>
  <c r="V638"/>
  <c r="U642"/>
  <c r="V642"/>
  <c r="U646"/>
  <c r="V646"/>
  <c r="U650"/>
  <c r="V650"/>
  <c r="U654"/>
  <c r="V654"/>
  <c r="U658"/>
  <c r="V658"/>
  <c r="U662"/>
  <c r="V662"/>
  <c r="U666"/>
  <c r="V666"/>
  <c r="U670"/>
  <c r="V670"/>
  <c r="U674"/>
  <c r="V674"/>
  <c r="U678"/>
  <c r="V678"/>
  <c r="U682"/>
  <c r="V682"/>
  <c r="U686"/>
  <c r="V686"/>
  <c r="U690"/>
  <c r="V690"/>
  <c r="U694"/>
  <c r="V694"/>
  <c r="U698"/>
  <c r="V698"/>
  <c r="U702"/>
  <c r="V702"/>
  <c r="U706"/>
  <c r="V706"/>
  <c r="U278"/>
  <c r="U280"/>
  <c r="U282"/>
  <c r="U284"/>
  <c r="U286"/>
  <c r="U288"/>
  <c r="U290"/>
  <c r="U292"/>
  <c r="U294"/>
  <c r="U296"/>
  <c r="U298"/>
  <c r="U300"/>
  <c r="U302"/>
  <c r="U304"/>
  <c r="U306"/>
  <c r="U308"/>
  <c r="U322"/>
  <c r="V328"/>
  <c r="V330"/>
  <c r="V332"/>
  <c r="V334"/>
  <c r="V336"/>
  <c r="U342"/>
  <c r="U344"/>
  <c r="U346"/>
  <c r="U348"/>
  <c r="U350"/>
  <c r="U352"/>
  <c r="V354"/>
  <c r="U358"/>
  <c r="V362"/>
  <c r="V366"/>
  <c r="V368"/>
  <c r="V382"/>
  <c r="V384"/>
  <c r="Z426"/>
  <c r="U426" s="1"/>
  <c r="Z436"/>
  <c r="U436" s="1"/>
  <c r="Z438"/>
  <c r="U438" s="1"/>
  <c r="Z440"/>
  <c r="U440" s="1"/>
  <c r="Z442"/>
  <c r="U442" s="1"/>
  <c r="Z446"/>
  <c r="U446" s="1"/>
  <c r="Z450"/>
  <c r="U450" s="1"/>
  <c r="Z454"/>
  <c r="U454" s="1"/>
  <c r="Z460"/>
  <c r="U460" s="1"/>
  <c r="Z470"/>
  <c r="U470" s="1"/>
  <c r="U710"/>
  <c r="U714"/>
  <c r="U718"/>
  <c r="U722"/>
  <c r="U726"/>
  <c r="U730"/>
  <c r="U734"/>
  <c r="U738"/>
  <c r="U742"/>
  <c r="U746"/>
  <c r="U750"/>
  <c r="U754"/>
  <c r="U758"/>
  <c r="U762"/>
  <c r="U766"/>
  <c r="U57"/>
  <c r="V57"/>
  <c r="U30"/>
  <c r="V30"/>
  <c r="U47"/>
  <c r="V47"/>
  <c r="U63"/>
  <c r="V63"/>
  <c r="Y205"/>
  <c r="Z205"/>
  <c r="Y209"/>
  <c r="Z209"/>
  <c r="Y213"/>
  <c r="Z213"/>
  <c r="Y217"/>
  <c r="Z217"/>
  <c r="Y221"/>
  <c r="Z221"/>
  <c r="Y225"/>
  <c r="Z225"/>
  <c r="Y231"/>
  <c r="Z231"/>
  <c r="Y235"/>
  <c r="Z235"/>
  <c r="Y239"/>
  <c r="Z239"/>
  <c r="Y243"/>
  <c r="Z243"/>
  <c r="Y249"/>
  <c r="Z249"/>
  <c r="Y251"/>
  <c r="Z251"/>
  <c r="Y257"/>
  <c r="Z257"/>
  <c r="Y259"/>
  <c r="Z259"/>
  <c r="Y265"/>
  <c r="Z265"/>
  <c r="Y269"/>
  <c r="Z269"/>
  <c r="Y273"/>
  <c r="Z273"/>
  <c r="Y277"/>
  <c r="Z277"/>
  <c r="Y283"/>
  <c r="Z283"/>
  <c r="Y285"/>
  <c r="Z285"/>
  <c r="Y287"/>
  <c r="Z287"/>
  <c r="Y295"/>
  <c r="Z295"/>
  <c r="Y321"/>
  <c r="Z321"/>
  <c r="Y343"/>
  <c r="Z343"/>
  <c r="Y345"/>
  <c r="Z345"/>
  <c r="Y347"/>
  <c r="Z347"/>
  <c r="Y349"/>
  <c r="Z349"/>
  <c r="Y351"/>
  <c r="Z351"/>
  <c r="Y357"/>
  <c r="Z357"/>
  <c r="Y377"/>
  <c r="Z377"/>
  <c r="U397"/>
  <c r="V397"/>
  <c r="U403"/>
  <c r="V403"/>
  <c r="U409"/>
  <c r="V409"/>
  <c r="U417"/>
  <c r="V417"/>
  <c r="U431"/>
  <c r="V431"/>
  <c r="U437"/>
  <c r="V437"/>
  <c r="U439"/>
  <c r="V439"/>
  <c r="U441"/>
  <c r="V441"/>
  <c r="U463"/>
  <c r="V463"/>
  <c r="U473"/>
  <c r="V473"/>
  <c r="U477"/>
  <c r="V477"/>
  <c r="U481"/>
  <c r="V481"/>
  <c r="U485"/>
  <c r="V485"/>
  <c r="U489"/>
  <c r="V489"/>
  <c r="U493"/>
  <c r="V493"/>
  <c r="U497"/>
  <c r="V497"/>
  <c r="U501"/>
  <c r="V501"/>
  <c r="U505"/>
  <c r="V505"/>
  <c r="U509"/>
  <c r="V509"/>
  <c r="U513"/>
  <c r="V513"/>
  <c r="U517"/>
  <c r="V517"/>
  <c r="U521"/>
  <c r="V521"/>
  <c r="U525"/>
  <c r="V525"/>
  <c r="U529"/>
  <c r="V529"/>
  <c r="U533"/>
  <c r="V533"/>
  <c r="U537"/>
  <c r="V537"/>
  <c r="U541"/>
  <c r="V541"/>
  <c r="U545"/>
  <c r="V545"/>
  <c r="U549"/>
  <c r="V549"/>
  <c r="U553"/>
  <c r="V553"/>
  <c r="U557"/>
  <c r="V557"/>
  <c r="U561"/>
  <c r="V561"/>
  <c r="U565"/>
  <c r="V565"/>
  <c r="U569"/>
  <c r="V569"/>
  <c r="U573"/>
  <c r="V573"/>
  <c r="U577"/>
  <c r="V577"/>
  <c r="U581"/>
  <c r="V581"/>
  <c r="U585"/>
  <c r="V585"/>
  <c r="U589"/>
  <c r="V589"/>
  <c r="U593"/>
  <c r="V593"/>
  <c r="U597"/>
  <c r="V597"/>
  <c r="U601"/>
  <c r="V601"/>
  <c r="U605"/>
  <c r="V605"/>
  <c r="U609"/>
  <c r="V609"/>
  <c r="U613"/>
  <c r="V613"/>
  <c r="U617"/>
  <c r="V617"/>
  <c r="U621"/>
  <c r="V621"/>
  <c r="U625"/>
  <c r="V625"/>
  <c r="U629"/>
  <c r="V629"/>
  <c r="U633"/>
  <c r="V633"/>
  <c r="U637"/>
  <c r="V637"/>
  <c r="U641"/>
  <c r="V641"/>
  <c r="U645"/>
  <c r="V645"/>
  <c r="U649"/>
  <c r="V649"/>
  <c r="U653"/>
  <c r="V653"/>
  <c r="U657"/>
  <c r="V657"/>
  <c r="U661"/>
  <c r="V661"/>
  <c r="U665"/>
  <c r="V665"/>
  <c r="U669"/>
  <c r="V669"/>
  <c r="U673"/>
  <c r="V673"/>
  <c r="U677"/>
  <c r="V677"/>
  <c r="U681"/>
  <c r="V681"/>
  <c r="U685"/>
  <c r="V685"/>
  <c r="U689"/>
  <c r="V689"/>
  <c r="U693"/>
  <c r="V693"/>
  <c r="U697"/>
  <c r="V697"/>
  <c r="U701"/>
  <c r="V701"/>
  <c r="U705"/>
  <c r="V705"/>
  <c r="AG13" i="27"/>
  <c r="AC43"/>
  <c r="AF49"/>
  <c r="AF57"/>
  <c r="AF67"/>
  <c r="AF69"/>
  <c r="AF83"/>
  <c r="AF101"/>
  <c r="AF111"/>
  <c r="AC112"/>
  <c r="Z27" i="7"/>
  <c r="U27" s="1"/>
  <c r="Z44"/>
  <c r="U44" s="1"/>
  <c r="Z60"/>
  <c r="U60" s="1"/>
  <c r="Z72"/>
  <c r="V72" s="1"/>
  <c r="Z74"/>
  <c r="U74" s="1"/>
  <c r="Z76"/>
  <c r="U76" s="1"/>
  <c r="Z78"/>
  <c r="U78" s="1"/>
  <c r="Z94"/>
  <c r="U94" s="1"/>
  <c r="Z96"/>
  <c r="V96" s="1"/>
  <c r="Z104"/>
  <c r="V104" s="1"/>
  <c r="Z106"/>
  <c r="V106" s="1"/>
  <c r="Z108"/>
  <c r="U108" s="1"/>
  <c r="Z112"/>
  <c r="V112" s="1"/>
  <c r="Z114"/>
  <c r="V114" s="1"/>
  <c r="Z118"/>
  <c r="U118" s="1"/>
  <c r="Z128"/>
  <c r="U128" s="1"/>
  <c r="Z130"/>
  <c r="U130" s="1"/>
  <c r="Z132"/>
  <c r="U132" s="1"/>
  <c r="Z140"/>
  <c r="U140" s="1"/>
  <c r="Z144"/>
  <c r="V144" s="1"/>
  <c r="Z146"/>
  <c r="U146" s="1"/>
  <c r="Z148"/>
  <c r="U148" s="1"/>
  <c r="Z150"/>
  <c r="U150" s="1"/>
  <c r="Z152"/>
  <c r="V152" s="1"/>
  <c r="Z154"/>
  <c r="U154" s="1"/>
  <c r="Z156"/>
  <c r="U156" s="1"/>
  <c r="Z172"/>
  <c r="U172" s="1"/>
  <c r="U709"/>
  <c r="U717"/>
  <c r="U725"/>
  <c r="U729"/>
  <c r="U733"/>
  <c r="U737"/>
  <c r="U741"/>
  <c r="U745"/>
  <c r="U749"/>
  <c r="U753"/>
  <c r="U757"/>
  <c r="U761"/>
  <c r="U765"/>
  <c r="Y1155"/>
  <c r="Z1155"/>
  <c r="Y1159"/>
  <c r="Z1159"/>
  <c r="Y1163"/>
  <c r="Z1163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Y1154"/>
  <c r="Z1154"/>
  <c r="Y1158"/>
  <c r="Z1158"/>
  <c r="Y1162"/>
  <c r="Z1162"/>
  <c r="V1166"/>
  <c r="U1166"/>
  <c r="V1169"/>
  <c r="U1169"/>
  <c r="Z767"/>
  <c r="V767" s="1"/>
  <c r="Z768"/>
  <c r="V768" s="1"/>
  <c r="Z769"/>
  <c r="V769" s="1"/>
  <c r="Z770"/>
  <c r="V770" s="1"/>
  <c r="Z771"/>
  <c r="V771" s="1"/>
  <c r="Z772"/>
  <c r="V772" s="1"/>
  <c r="V773"/>
  <c r="Y774"/>
  <c r="V775"/>
  <c r="Y776"/>
  <c r="V777"/>
  <c r="Y778"/>
  <c r="V779"/>
  <c r="Y780"/>
  <c r="V781"/>
  <c r="Y782"/>
  <c r="V783"/>
  <c r="Y784"/>
  <c r="V785"/>
  <c r="Y786"/>
  <c r="V787"/>
  <c r="Y788"/>
  <c r="V789"/>
  <c r="Y790"/>
  <c r="V791"/>
  <c r="Y792"/>
  <c r="V793"/>
  <c r="Y794"/>
  <c r="V795"/>
  <c r="Y796"/>
  <c r="V797"/>
  <c r="Y798"/>
  <c r="V799"/>
  <c r="Y800"/>
  <c r="V801"/>
  <c r="Y802"/>
  <c r="V803"/>
  <c r="Y804"/>
  <c r="V805"/>
  <c r="Y806"/>
  <c r="V807"/>
  <c r="Y808"/>
  <c r="V809"/>
  <c r="Y810"/>
  <c r="V811"/>
  <c r="Y812"/>
  <c r="V813"/>
  <c r="Y814"/>
  <c r="V815"/>
  <c r="Y816"/>
  <c r="V817"/>
  <c r="Y818"/>
  <c r="V819"/>
  <c r="Y820"/>
  <c r="V821"/>
  <c r="Y822"/>
  <c r="V823"/>
  <c r="Y824"/>
  <c r="V825"/>
  <c r="Y826"/>
  <c r="V827"/>
  <c r="Y828"/>
  <c r="V829"/>
  <c r="Y830"/>
  <c r="V831"/>
  <c r="Y832"/>
  <c r="V833"/>
  <c r="Y834"/>
  <c r="V835"/>
  <c r="Y836"/>
  <c r="V837"/>
  <c r="Y838"/>
  <c r="V839"/>
  <c r="Y840"/>
  <c r="V841"/>
  <c r="Y842"/>
  <c r="V843"/>
  <c r="Y844"/>
  <c r="V845"/>
  <c r="Y846"/>
  <c r="V847"/>
  <c r="Y848"/>
  <c r="V849"/>
  <c r="Y850"/>
  <c r="V851"/>
  <c r="Y852"/>
  <c r="V853"/>
  <c r="Y854"/>
  <c r="V855"/>
  <c r="Y856"/>
  <c r="V857"/>
  <c r="Y858"/>
  <c r="V859"/>
  <c r="Y860"/>
  <c r="V861"/>
  <c r="Y862"/>
  <c r="V863"/>
  <c r="V865"/>
  <c r="V867"/>
  <c r="V869"/>
  <c r="V871"/>
  <c r="V873"/>
  <c r="V875"/>
  <c r="V877"/>
  <c r="V879"/>
  <c r="V881"/>
  <c r="V883"/>
  <c r="V885"/>
  <c r="V887"/>
  <c r="V889"/>
  <c r="V891"/>
  <c r="V893"/>
  <c r="V895"/>
  <c r="V897"/>
  <c r="V899"/>
  <c r="V901"/>
  <c r="V903"/>
  <c r="V905"/>
  <c r="V907"/>
  <c r="V909"/>
  <c r="V911"/>
  <c r="V913"/>
  <c r="V915"/>
  <c r="V917"/>
  <c r="V919"/>
  <c r="V921"/>
  <c r="V923"/>
  <c r="V925"/>
  <c r="V927"/>
  <c r="V929"/>
  <c r="V931"/>
  <c r="V933"/>
  <c r="V935"/>
  <c r="V937"/>
  <c r="V939"/>
  <c r="V941"/>
  <c r="V943"/>
  <c r="V945"/>
  <c r="V947"/>
  <c r="V949"/>
  <c r="V951"/>
  <c r="V953"/>
  <c r="V955"/>
  <c r="V957"/>
  <c r="V959"/>
  <c r="Y960"/>
  <c r="V961"/>
  <c r="Y962"/>
  <c r="V963"/>
  <c r="Y964"/>
  <c r="V965"/>
  <c r="Y966"/>
  <c r="V967"/>
  <c r="Y968"/>
  <c r="V969"/>
  <c r="Y970"/>
  <c r="V971"/>
  <c r="Y972"/>
  <c r="V973"/>
  <c r="Y974"/>
  <c r="V975"/>
  <c r="Y976"/>
  <c r="V977"/>
  <c r="Y978"/>
  <c r="V979"/>
  <c r="Y980"/>
  <c r="V981"/>
  <c r="Y982"/>
  <c r="V983"/>
  <c r="Y984"/>
  <c r="V985"/>
  <c r="Y986"/>
  <c r="V987"/>
  <c r="Y988"/>
  <c r="V989"/>
  <c r="Y990"/>
  <c r="V991"/>
  <c r="Y992"/>
  <c r="V993"/>
  <c r="Y994"/>
  <c r="V995"/>
  <c r="Y996"/>
  <c r="V997"/>
  <c r="Y998"/>
  <c r="V999"/>
  <c r="Y1000"/>
  <c r="V1001"/>
  <c r="Y1002"/>
  <c r="V1003"/>
  <c r="Y1004"/>
  <c r="V1005"/>
  <c r="Y1006"/>
  <c r="V1007"/>
  <c r="Y1008"/>
  <c r="V1009"/>
  <c r="Y1010"/>
  <c r="V1011"/>
  <c r="Y1012"/>
  <c r="V1013"/>
  <c r="Y1014"/>
  <c r="V1015"/>
  <c r="Y1016"/>
  <c r="V1017"/>
  <c r="Y1018"/>
  <c r="V1019"/>
  <c r="Y1020"/>
  <c r="V1021"/>
  <c r="Y1022"/>
  <c r="V1023"/>
  <c r="Y1024"/>
  <c r="V1025"/>
  <c r="Y1026"/>
  <c r="V1027"/>
  <c r="Y1028"/>
  <c r="V1029"/>
  <c r="Y1030"/>
  <c r="V1031"/>
  <c r="Y1032"/>
  <c r="V1033"/>
  <c r="Y1034"/>
  <c r="V1035"/>
  <c r="Y1036"/>
  <c r="V1037"/>
  <c r="Y1038"/>
  <c r="V1039"/>
  <c r="Y1040"/>
  <c r="V1041"/>
  <c r="Y1042"/>
  <c r="V1043"/>
  <c r="Y1044"/>
  <c r="V1045"/>
  <c r="Y1046"/>
  <c r="V1047"/>
  <c r="Y1048"/>
  <c r="V1049"/>
  <c r="Y1050"/>
  <c r="V1051"/>
  <c r="Y1052"/>
  <c r="V1053"/>
  <c r="Y1054"/>
  <c r="V1055"/>
  <c r="Y1056"/>
  <c r="V1057"/>
  <c r="Y1058"/>
  <c r="V1059"/>
  <c r="Y1060"/>
  <c r="V1061"/>
  <c r="Y1062"/>
  <c r="V1063"/>
  <c r="Y1064"/>
  <c r="V1065"/>
  <c r="Y1066"/>
  <c r="V1067"/>
  <c r="Y1068"/>
  <c r="V1069"/>
  <c r="Y1070"/>
  <c r="V1071"/>
  <c r="Y1072"/>
  <c r="V1073"/>
  <c r="Y1074"/>
  <c r="V1075"/>
  <c r="Y1076"/>
  <c r="V1077"/>
  <c r="Y1078"/>
  <c r="V1079"/>
  <c r="Y1080"/>
  <c r="V1081"/>
  <c r="Y1082"/>
  <c r="V1083"/>
  <c r="Y1084"/>
  <c r="V1085"/>
  <c r="Y1086"/>
  <c r="V1087"/>
  <c r="Y1088"/>
  <c r="V1089"/>
  <c r="Y1090"/>
  <c r="V1091"/>
  <c r="Y1092"/>
  <c r="V1093"/>
  <c r="Y1094"/>
  <c r="V1095"/>
  <c r="Y1096"/>
  <c r="V1097"/>
  <c r="Y1098"/>
  <c r="V1099"/>
  <c r="Y1100"/>
  <c r="V1101"/>
  <c r="Y1102"/>
  <c r="V1103"/>
  <c r="Y1104"/>
  <c r="V1105"/>
  <c r="Y1106"/>
  <c r="V1107"/>
  <c r="Y1108"/>
  <c r="V1109"/>
  <c r="Y1110"/>
  <c r="V1111"/>
  <c r="U1112"/>
  <c r="V1113"/>
  <c r="U1114"/>
  <c r="U1116"/>
  <c r="U1118"/>
  <c r="U1120"/>
  <c r="U1122"/>
  <c r="U1124"/>
  <c r="U1126"/>
  <c r="U1128"/>
  <c r="Y1130"/>
  <c r="Y1132"/>
  <c r="Y1134"/>
  <c r="Y1136"/>
  <c r="Y1138"/>
  <c r="Y1140"/>
  <c r="Y1142"/>
  <c r="Y1144"/>
  <c r="Y1146"/>
  <c r="Y1148"/>
  <c r="Y1150"/>
  <c r="V1151"/>
  <c r="Y1152"/>
  <c r="V1153"/>
  <c r="Y1157"/>
  <c r="Z1157"/>
  <c r="Y1161"/>
  <c r="Z1161"/>
  <c r="V1174"/>
  <c r="U1174"/>
  <c r="Y1156"/>
  <c r="Z1156"/>
  <c r="Y1160"/>
  <c r="Z1160"/>
  <c r="Y1164"/>
  <c r="Z1164"/>
  <c r="V1165"/>
  <c r="U1165"/>
  <c r="V1170"/>
  <c r="U1170"/>
  <c r="Y1115"/>
  <c r="Y1117"/>
  <c r="Y1119"/>
  <c r="Y1121"/>
  <c r="Y1123"/>
  <c r="Y1125"/>
  <c r="Y1127"/>
  <c r="Y1129"/>
  <c r="Y1131"/>
  <c r="Y1133"/>
  <c r="Y1135"/>
  <c r="Y1137"/>
  <c r="Y1139"/>
  <c r="Y1141"/>
  <c r="Y1143"/>
  <c r="Y1145"/>
  <c r="Y1147"/>
  <c r="Y1149"/>
  <c r="U1559"/>
  <c r="U1563"/>
  <c r="U1567"/>
  <c r="U1571"/>
  <c r="U1575"/>
  <c r="U1583"/>
  <c r="U1587"/>
  <c r="U1591"/>
  <c r="U1595"/>
  <c r="U1599"/>
  <c r="U1603"/>
  <c r="U1607"/>
  <c r="U1611"/>
  <c r="U1615"/>
  <c r="U1619"/>
  <c r="U1623"/>
  <c r="U1627"/>
  <c r="U1631"/>
  <c r="U1635"/>
  <c r="U1647"/>
  <c r="U1651"/>
  <c r="U1655"/>
  <c r="U1659"/>
  <c r="U1663"/>
  <c r="U1667"/>
  <c r="U1671"/>
  <c r="V1673"/>
  <c r="U1675"/>
  <c r="V1677"/>
  <c r="U1679"/>
  <c r="V1681"/>
  <c r="U1683"/>
  <c r="V1685"/>
  <c r="U1687"/>
  <c r="V1689"/>
  <c r="U1691"/>
  <c r="V1693"/>
  <c r="U1695"/>
  <c r="V1697"/>
  <c r="U1699"/>
  <c r="V1701"/>
  <c r="U1703"/>
  <c r="V1705"/>
  <c r="U1707"/>
  <c r="V1709"/>
  <c r="U1711"/>
  <c r="V1713"/>
  <c r="U1715"/>
  <c r="V1717"/>
  <c r="U1719"/>
  <c r="V1721"/>
  <c r="U1723"/>
  <c r="V1725"/>
  <c r="U1727"/>
  <c r="V1729"/>
  <c r="U1731"/>
  <c r="V1733"/>
  <c r="U1735"/>
  <c r="V1737"/>
  <c r="U1739"/>
  <c r="V1741"/>
  <c r="U1743"/>
  <c r="V1745"/>
  <c r="U1747"/>
  <c r="V1749"/>
  <c r="U1751"/>
  <c r="V1753"/>
  <c r="U1755"/>
  <c r="V1757"/>
  <c r="U1759"/>
  <c r="V1761"/>
  <c r="U1763"/>
  <c r="V1765"/>
  <c r="U1767"/>
  <c r="V1769"/>
  <c r="U1771"/>
  <c r="V1773"/>
  <c r="U1775"/>
  <c r="V1777"/>
  <c r="U1779"/>
  <c r="V1781"/>
  <c r="U1783"/>
  <c r="V1785"/>
  <c r="U1787"/>
  <c r="V1789"/>
  <c r="U1791"/>
  <c r="V1793"/>
  <c r="U1795"/>
  <c r="V1797"/>
  <c r="U1799"/>
  <c r="V1801"/>
  <c r="U1803"/>
  <c r="V1805"/>
  <c r="U1807"/>
  <c r="V1809"/>
  <c r="U1811"/>
  <c r="V1813"/>
  <c r="U1815"/>
  <c r="V1817"/>
  <c r="U1819"/>
  <c r="V1821"/>
  <c r="U1823"/>
  <c r="V1825"/>
  <c r="U1827"/>
  <c r="V1829"/>
  <c r="U1831"/>
  <c r="V1833"/>
  <c r="U1835"/>
  <c r="U1837"/>
  <c r="V1582"/>
  <c r="V1586"/>
  <c r="V1590"/>
  <c r="V1594"/>
  <c r="V1598"/>
  <c r="V1654"/>
  <c r="V1658"/>
  <c r="V1662"/>
  <c r="U1664"/>
  <c r="U1668"/>
  <c r="U1672"/>
  <c r="U1676"/>
  <c r="U1680"/>
  <c r="U1684"/>
  <c r="U1688"/>
  <c r="U1692"/>
  <c r="U1696"/>
  <c r="U1700"/>
  <c r="U1704"/>
  <c r="U1708"/>
  <c r="U1712"/>
  <c r="U1716"/>
  <c r="U1720"/>
  <c r="U1724"/>
  <c r="U1728"/>
  <c r="U1732"/>
  <c r="U1736"/>
  <c r="U1740"/>
  <c r="U1744"/>
  <c r="U1748"/>
  <c r="U1752"/>
  <c r="U1756"/>
  <c r="U1760"/>
  <c r="U1764"/>
  <c r="U1768"/>
  <c r="U1772"/>
  <c r="U1776"/>
  <c r="U1780"/>
  <c r="U1784"/>
  <c r="U1788"/>
  <c r="U1792"/>
  <c r="U1796"/>
  <c r="U1800"/>
  <c r="U1804"/>
  <c r="U1808"/>
  <c r="U1812"/>
  <c r="U1816"/>
  <c r="U1820"/>
  <c r="V1167"/>
  <c r="V1171"/>
  <c r="U1173"/>
  <c r="V1175"/>
  <c r="U1177"/>
  <c r="V1179"/>
  <c r="U1181"/>
  <c r="V1183"/>
  <c r="U1185"/>
  <c r="V1187"/>
  <c r="U1189"/>
  <c r="V1191"/>
  <c r="U1193"/>
  <c r="V1195"/>
  <c r="U1197"/>
  <c r="V1199"/>
  <c r="U1201"/>
  <c r="V1203"/>
  <c r="U1205"/>
  <c r="V1207"/>
  <c r="U1209"/>
  <c r="V1211"/>
  <c r="U1213"/>
  <c r="V1215"/>
  <c r="U1217"/>
  <c r="V1219"/>
  <c r="U1221"/>
  <c r="V1223"/>
  <c r="U1225"/>
  <c r="V1227"/>
  <c r="U1229"/>
  <c r="V1231"/>
  <c r="U1233"/>
  <c r="V1235"/>
  <c r="U1237"/>
  <c r="V1239"/>
  <c r="U1241"/>
  <c r="V1243"/>
  <c r="U1245"/>
  <c r="V1247"/>
  <c r="U1249"/>
  <c r="V1251"/>
  <c r="U1253"/>
  <c r="V1255"/>
  <c r="U1257"/>
  <c r="V1259"/>
  <c r="U1261"/>
  <c r="V1263"/>
  <c r="U1265"/>
  <c r="V1267"/>
  <c r="U1269"/>
  <c r="V1271"/>
  <c r="U1273"/>
  <c r="V1275"/>
  <c r="U1277"/>
  <c r="V1279"/>
  <c r="U1281"/>
  <c r="V1283"/>
  <c r="U1285"/>
  <c r="V1287"/>
  <c r="U1289"/>
  <c r="V1291"/>
  <c r="U1293"/>
  <c r="V1295"/>
  <c r="U1297"/>
  <c r="V1299"/>
  <c r="U1301"/>
  <c r="V1303"/>
  <c r="U1305"/>
  <c r="V1307"/>
  <c r="U1309"/>
  <c r="V1311"/>
  <c r="U1313"/>
  <c r="V1315"/>
  <c r="U1317"/>
  <c r="V1319"/>
  <c r="U1321"/>
  <c r="V1323"/>
  <c r="U1325"/>
  <c r="V1327"/>
  <c r="U1329"/>
  <c r="V1331"/>
  <c r="U1333"/>
  <c r="V1335"/>
  <c r="U1337"/>
  <c r="V1339"/>
  <c r="U1341"/>
  <c r="V1343"/>
  <c r="U1345"/>
  <c r="V1347"/>
  <c r="U1349"/>
  <c r="V1351"/>
  <c r="U1353"/>
  <c r="V1355"/>
  <c r="U1357"/>
  <c r="V1359"/>
  <c r="U1361"/>
  <c r="V1363"/>
  <c r="U1365"/>
  <c r="V1367"/>
  <c r="U1369"/>
  <c r="V1371"/>
  <c r="U1373"/>
  <c r="V1375"/>
  <c r="U1377"/>
  <c r="V1379"/>
  <c r="U1381"/>
  <c r="V1383"/>
  <c r="U1385"/>
  <c r="V1387"/>
  <c r="U1389"/>
  <c r="V1391"/>
  <c r="U1393"/>
  <c r="V1395"/>
  <c r="U1397"/>
  <c r="V1399"/>
  <c r="V1403"/>
  <c r="V1407"/>
  <c r="V1411"/>
  <c r="V1415"/>
  <c r="V1419"/>
  <c r="V1423"/>
  <c r="V1427"/>
  <c r="V1431"/>
  <c r="V1435"/>
  <c r="V1439"/>
  <c r="V1443"/>
  <c r="U1445"/>
  <c r="V1447"/>
  <c r="V1451"/>
  <c r="V1455"/>
  <c r="V1459"/>
  <c r="V1463"/>
  <c r="V1467"/>
  <c r="V1471"/>
  <c r="V1475"/>
  <c r="V1479"/>
  <c r="V1483"/>
  <c r="V1487"/>
  <c r="V1491"/>
  <c r="V1495"/>
  <c r="V1499"/>
  <c r="V1503"/>
  <c r="V1507"/>
  <c r="V1511"/>
  <c r="V1515"/>
  <c r="V1519"/>
  <c r="V1523"/>
  <c r="V1527"/>
  <c r="V1531"/>
  <c r="V1535"/>
  <c r="V1539"/>
  <c r="V1543"/>
  <c r="V1547"/>
  <c r="V1551"/>
  <c r="V1555"/>
  <c r="U1641"/>
  <c r="V1168"/>
  <c r="V1172"/>
  <c r="V1176"/>
  <c r="U1178"/>
  <c r="V1180"/>
  <c r="U1182"/>
  <c r="V1184"/>
  <c r="U1186"/>
  <c r="V1188"/>
  <c r="U1190"/>
  <c r="V1192"/>
  <c r="U1194"/>
  <c r="V1196"/>
  <c r="U1198"/>
  <c r="V1200"/>
  <c r="U1202"/>
  <c r="V1204"/>
  <c r="U1206"/>
  <c r="V1208"/>
  <c r="U1210"/>
  <c r="V1212"/>
  <c r="U1214"/>
  <c r="V1216"/>
  <c r="U1218"/>
  <c r="V1220"/>
  <c r="U1222"/>
  <c r="V1224"/>
  <c r="U1226"/>
  <c r="V1228"/>
  <c r="U1230"/>
  <c r="V1232"/>
  <c r="U1234"/>
  <c r="V1236"/>
  <c r="U1238"/>
  <c r="V1240"/>
  <c r="U1242"/>
  <c r="V1244"/>
  <c r="U1246"/>
  <c r="V1248"/>
  <c r="U1250"/>
  <c r="V1252"/>
  <c r="U1254"/>
  <c r="V1256"/>
  <c r="U1258"/>
  <c r="V1260"/>
  <c r="U1262"/>
  <c r="V1264"/>
  <c r="U1266"/>
  <c r="V1268"/>
  <c r="U1270"/>
  <c r="V1272"/>
  <c r="U1274"/>
  <c r="V1276"/>
  <c r="U1278"/>
  <c r="V1280"/>
  <c r="U1282"/>
  <c r="V1284"/>
  <c r="U1286"/>
  <c r="V1288"/>
  <c r="U1290"/>
  <c r="V1292"/>
  <c r="U1294"/>
  <c r="V1296"/>
  <c r="U1298"/>
  <c r="V1300"/>
  <c r="U1302"/>
  <c r="V1304"/>
  <c r="U1306"/>
  <c r="V1308"/>
  <c r="U1310"/>
  <c r="V1312"/>
  <c r="U1314"/>
  <c r="V1316"/>
  <c r="U1318"/>
  <c r="V1320"/>
  <c r="U1322"/>
  <c r="V1324"/>
  <c r="U1326"/>
  <c r="V1328"/>
  <c r="U1330"/>
  <c r="V1332"/>
  <c r="U1334"/>
  <c r="V1336"/>
  <c r="U1338"/>
  <c r="V1340"/>
  <c r="U1342"/>
  <c r="V1344"/>
  <c r="U1346"/>
  <c r="V1348"/>
  <c r="U1350"/>
  <c r="V1352"/>
  <c r="U1354"/>
  <c r="V1356"/>
  <c r="U1358"/>
  <c r="V1360"/>
  <c r="U1362"/>
  <c r="V1364"/>
  <c r="U1366"/>
  <c r="V1368"/>
  <c r="U1370"/>
  <c r="V1372"/>
  <c r="U1374"/>
  <c r="V1376"/>
  <c r="U1378"/>
  <c r="V1380"/>
  <c r="U1382"/>
  <c r="V1384"/>
  <c r="U1386"/>
  <c r="V1388"/>
  <c r="U1390"/>
  <c r="V1392"/>
  <c r="U1394"/>
  <c r="V1396"/>
  <c r="U1398"/>
  <c r="V1400"/>
  <c r="U1402"/>
  <c r="V1404"/>
  <c r="U1406"/>
  <c r="V1408"/>
  <c r="U1410"/>
  <c r="V1412"/>
  <c r="U1414"/>
  <c r="V1416"/>
  <c r="U1418"/>
  <c r="V1420"/>
  <c r="U1422"/>
  <c r="V1424"/>
  <c r="U1426"/>
  <c r="V1428"/>
  <c r="U1430"/>
  <c r="V1432"/>
  <c r="U1434"/>
  <c r="V1436"/>
  <c r="U1438"/>
  <c r="V1440"/>
  <c r="U1442"/>
  <c r="V1444"/>
  <c r="U1446"/>
  <c r="V1448"/>
  <c r="U1450"/>
  <c r="V1452"/>
  <c r="U1454"/>
  <c r="V1456"/>
  <c r="U1458"/>
  <c r="V1460"/>
  <c r="U1462"/>
  <c r="V1464"/>
  <c r="U1466"/>
  <c r="V1468"/>
  <c r="U1470"/>
  <c r="V1472"/>
  <c r="U1474"/>
  <c r="V1476"/>
  <c r="U1478"/>
  <c r="V1480"/>
  <c r="U1482"/>
  <c r="V1484"/>
  <c r="U1486"/>
  <c r="V1488"/>
  <c r="U1490"/>
  <c r="V1492"/>
  <c r="U1494"/>
  <c r="V1496"/>
  <c r="U1498"/>
  <c r="V1500"/>
  <c r="U1502"/>
  <c r="V1504"/>
  <c r="U1506"/>
  <c r="V1508"/>
  <c r="U1510"/>
  <c r="V1512"/>
  <c r="U1514"/>
  <c r="V1516"/>
  <c r="U1518"/>
  <c r="V1520"/>
  <c r="U1522"/>
  <c r="V1524"/>
  <c r="U1526"/>
  <c r="V1528"/>
  <c r="U1530"/>
  <c r="V1532"/>
  <c r="U1534"/>
  <c r="V1536"/>
  <c r="U1538"/>
  <c r="V1540"/>
  <c r="U1542"/>
  <c r="V1544"/>
  <c r="U1546"/>
  <c r="V1548"/>
  <c r="U1550"/>
  <c r="V1552"/>
  <c r="U1554"/>
  <c r="V1556"/>
  <c r="U1558"/>
  <c r="V1560"/>
  <c r="U1562"/>
  <c r="V1564"/>
  <c r="U1566"/>
  <c r="V1568"/>
  <c r="U1570"/>
  <c r="V1572"/>
  <c r="U1574"/>
  <c r="V1576"/>
  <c r="U1578"/>
  <c r="V1580"/>
  <c r="U1582"/>
  <c r="V1584"/>
  <c r="U1586"/>
  <c r="V1588"/>
  <c r="U1590"/>
  <c r="V1592"/>
  <c r="U1594"/>
  <c r="V1596"/>
  <c r="U1598"/>
  <c r="V1600"/>
  <c r="U1602"/>
  <c r="V1604"/>
  <c r="U1606"/>
  <c r="V1608"/>
  <c r="U1610"/>
  <c r="V1612"/>
  <c r="U1614"/>
  <c r="V1616"/>
  <c r="U1618"/>
  <c r="V1620"/>
  <c r="U1622"/>
  <c r="V1624"/>
  <c r="U1626"/>
  <c r="V1628"/>
  <c r="U1630"/>
  <c r="V1632"/>
  <c r="U1634"/>
  <c r="V1636"/>
  <c r="U1638"/>
  <c r="V1640"/>
  <c r="U1642"/>
  <c r="V1644"/>
  <c r="U1646"/>
  <c r="V1648"/>
  <c r="U1650"/>
  <c r="V1652"/>
  <c r="V1656"/>
  <c r="V1660"/>
  <c r="V1824"/>
  <c r="V1828"/>
  <c r="V1832"/>
  <c r="V1836"/>
  <c r="AU1091" i="4"/>
  <c r="AP1091"/>
  <c r="AL1091"/>
  <c r="AW1091"/>
  <c r="AT1091"/>
  <c r="AS1094"/>
  <c r="AO1094"/>
  <c r="AQ1094" s="1"/>
  <c r="AK1094"/>
  <c r="AW1094"/>
  <c r="AT1094"/>
  <c r="AX1094" s="1"/>
  <c r="AT1095"/>
  <c r="AU1095"/>
  <c r="AP1095"/>
  <c r="AL1095"/>
  <c r="AW1095"/>
  <c r="AT1098"/>
  <c r="AS1098"/>
  <c r="AO1098"/>
  <c r="AQ1098" s="1"/>
  <c r="AK1098"/>
  <c r="AW1098"/>
  <c r="AT1099"/>
  <c r="AW1099"/>
  <c r="AU1099"/>
  <c r="AP1099"/>
  <c r="AL1099"/>
  <c r="AW1102"/>
  <c r="AT1102"/>
  <c r="AS1102"/>
  <c r="AO1102"/>
  <c r="AQ1102" s="1"/>
  <c r="AK1102"/>
  <c r="AW1103"/>
  <c r="AU1103"/>
  <c r="AP1103"/>
  <c r="AL1103"/>
  <c r="AT1103"/>
  <c r="AX1103" s="1"/>
  <c r="AW1106"/>
  <c r="AS1106"/>
  <c r="AO1106"/>
  <c r="AQ1106" s="1"/>
  <c r="AK1106"/>
  <c r="AT1106"/>
  <c r="AX1106" s="1"/>
  <c r="AU1107"/>
  <c r="AP1107"/>
  <c r="AL1107"/>
  <c r="AW1107"/>
  <c r="AT1107"/>
  <c r="AS1110"/>
  <c r="AO1110"/>
  <c r="AQ1110" s="1"/>
  <c r="AK1110"/>
  <c r="AW1110"/>
  <c r="AT1110"/>
  <c r="AX1110" s="1"/>
  <c r="AU1111"/>
  <c r="AP1111"/>
  <c r="AL1111"/>
  <c r="AW1111"/>
  <c r="AT1111"/>
  <c r="AT1114"/>
  <c r="AS1114"/>
  <c r="AO1114"/>
  <c r="AQ1114" s="1"/>
  <c r="AK1114"/>
  <c r="AW1114"/>
  <c r="AT1115"/>
  <c r="AU1115"/>
  <c r="AP1115"/>
  <c r="AL1115"/>
  <c r="AW1115"/>
  <c r="AW1118"/>
  <c r="AS1118"/>
  <c r="AO1118"/>
  <c r="AQ1118" s="1"/>
  <c r="AK1118"/>
  <c r="AT1118"/>
  <c r="AX1118" s="1"/>
  <c r="AW1119"/>
  <c r="AT1119"/>
  <c r="AX1119" s="1"/>
  <c r="AU1119"/>
  <c r="AP1119"/>
  <c r="AL1119"/>
  <c r="AT1122"/>
  <c r="AS1122"/>
  <c r="AO1122"/>
  <c r="AQ1122" s="1"/>
  <c r="AK1122"/>
  <c r="AW1122"/>
  <c r="AW1123"/>
  <c r="AU1123"/>
  <c r="AP1123"/>
  <c r="AL1123"/>
  <c r="AT1123"/>
  <c r="AX1123" s="1"/>
  <c r="AW1126"/>
  <c r="AS1126"/>
  <c r="AO1126"/>
  <c r="AQ1126" s="1"/>
  <c r="AK1126"/>
  <c r="AT1126"/>
  <c r="AX1126" s="1"/>
  <c r="AU1127"/>
  <c r="AP1127"/>
  <c r="AL1127"/>
  <c r="AW1127"/>
  <c r="AT1127"/>
  <c r="AT1130"/>
  <c r="AS1130"/>
  <c r="AO1130"/>
  <c r="AQ1130" s="1"/>
  <c r="AK1130"/>
  <c r="AW1130"/>
  <c r="AT1131"/>
  <c r="AU1131"/>
  <c r="AP1131"/>
  <c r="AL1131"/>
  <c r="AW1131"/>
  <c r="AW1134"/>
  <c r="AS1134"/>
  <c r="AO1134"/>
  <c r="AQ1134" s="1"/>
  <c r="AK1134"/>
  <c r="AT1134"/>
  <c r="AX1134" s="1"/>
  <c r="AW1135"/>
  <c r="AU1135"/>
  <c r="AP1135"/>
  <c r="AL1135"/>
  <c r="AT1135"/>
  <c r="AX1135" s="1"/>
  <c r="AS1138"/>
  <c r="AO1138"/>
  <c r="AQ1138" s="1"/>
  <c r="AK1138"/>
  <c r="AT1138"/>
  <c r="AW1138"/>
  <c r="AT1139"/>
  <c r="AU1139"/>
  <c r="AP1139"/>
  <c r="AL1139"/>
  <c r="AW1139"/>
  <c r="AT1142"/>
  <c r="AS1142"/>
  <c r="AO1142"/>
  <c r="AQ1142" s="1"/>
  <c r="AK1142"/>
  <c r="AW1142"/>
  <c r="AW1143"/>
  <c r="AU1143"/>
  <c r="AP1143"/>
  <c r="AL1143"/>
  <c r="AT1143"/>
  <c r="AX1143" s="1"/>
  <c r="AZ1143" s="1"/>
  <c r="AT1146"/>
  <c r="AX1146" s="1"/>
  <c r="AW1146"/>
  <c r="AS1146"/>
  <c r="AO1146"/>
  <c r="AQ1146" s="1"/>
  <c r="AK1146"/>
  <c r="AT1147"/>
  <c r="AU1147"/>
  <c r="AP1147"/>
  <c r="AL1147"/>
  <c r="AW1147"/>
  <c r="AW1150"/>
  <c r="AS1150"/>
  <c r="AO1150"/>
  <c r="AQ1150" s="1"/>
  <c r="AK1150"/>
  <c r="AT1150"/>
  <c r="AX1150" s="1"/>
  <c r="AW1151"/>
  <c r="AU1151"/>
  <c r="AP1151"/>
  <c r="AL1151"/>
  <c r="AT1151"/>
  <c r="AX1151" s="1"/>
  <c r="AS1154"/>
  <c r="AO1154"/>
  <c r="AQ1154" s="1"/>
  <c r="AK1154"/>
  <c r="AW1154"/>
  <c r="AT1154"/>
  <c r="AX1154" s="1"/>
  <c r="AU1155"/>
  <c r="AP1155"/>
  <c r="AL1155"/>
  <c r="AT1155"/>
  <c r="AX1155" s="1"/>
  <c r="AW1155"/>
  <c r="AS1158"/>
  <c r="AO1158"/>
  <c r="AQ1158" s="1"/>
  <c r="AK1158"/>
  <c r="AW1158"/>
  <c r="AT1158"/>
  <c r="AX1158" s="1"/>
  <c r="AT1159"/>
  <c r="AU1159"/>
  <c r="AP1159"/>
  <c r="AL1159"/>
  <c r="AW1159"/>
  <c r="AT1162"/>
  <c r="AS1162"/>
  <c r="AO1162"/>
  <c r="AQ1162" s="1"/>
  <c r="AK1162"/>
  <c r="AW1162"/>
  <c r="AT1163"/>
  <c r="AW1163"/>
  <c r="AU1163"/>
  <c r="AP1163"/>
  <c r="AL1163"/>
  <c r="AW1166"/>
  <c r="AT1166"/>
  <c r="AS1166"/>
  <c r="AO1166"/>
  <c r="AQ1166" s="1"/>
  <c r="AK1166"/>
  <c r="AW1167"/>
  <c r="AU1167"/>
  <c r="AP1167"/>
  <c r="AL1167"/>
  <c r="AT1167"/>
  <c r="AX1167" s="1"/>
  <c r="AW1170"/>
  <c r="AS1170"/>
  <c r="AO1170"/>
  <c r="AQ1170" s="1"/>
  <c r="AK1170"/>
  <c r="AT1170"/>
  <c r="AX1170" s="1"/>
  <c r="AU1171"/>
  <c r="AP1171"/>
  <c r="AL1171"/>
  <c r="AW1171"/>
  <c r="AT1171"/>
  <c r="AS1174"/>
  <c r="AO1174"/>
  <c r="AQ1174" s="1"/>
  <c r="AK1174"/>
  <c r="AT1174"/>
  <c r="AW1174"/>
  <c r="AU1175"/>
  <c r="AP1175"/>
  <c r="AL1175"/>
  <c r="AW1175"/>
  <c r="AT1175"/>
  <c r="AT1178"/>
  <c r="AS1178"/>
  <c r="AO1178"/>
  <c r="AQ1178" s="1"/>
  <c r="AK1178"/>
  <c r="AW1178"/>
  <c r="AT1179"/>
  <c r="AU1179"/>
  <c r="AP1179"/>
  <c r="AL1179"/>
  <c r="AW1179"/>
  <c r="AW1182"/>
  <c r="AS1182"/>
  <c r="AO1182"/>
  <c r="AQ1182" s="1"/>
  <c r="AK1182"/>
  <c r="AT1182"/>
  <c r="AX1182" s="1"/>
  <c r="AW1183"/>
  <c r="AT1183"/>
  <c r="AX1183" s="1"/>
  <c r="AZ1183" s="1"/>
  <c r="AU1183"/>
  <c r="AP1183"/>
  <c r="AL1183"/>
  <c r="AT1186"/>
  <c r="AS1186"/>
  <c r="AO1186"/>
  <c r="AQ1186" s="1"/>
  <c r="AK1186"/>
  <c r="AW1186"/>
  <c r="AW1187"/>
  <c r="AU1187"/>
  <c r="AP1187"/>
  <c r="AL1187"/>
  <c r="AT1187"/>
  <c r="AX1187" s="1"/>
  <c r="AW1190"/>
  <c r="AS1190"/>
  <c r="AO1190"/>
  <c r="AQ1190" s="1"/>
  <c r="AK1190"/>
  <c r="AT1190"/>
  <c r="AX1190" s="1"/>
  <c r="AU1191"/>
  <c r="AP1191"/>
  <c r="AL1191"/>
  <c r="AT1191"/>
  <c r="AX1191" s="1"/>
  <c r="AW1191"/>
  <c r="AT1194"/>
  <c r="AS1194"/>
  <c r="AO1194"/>
  <c r="AQ1194" s="1"/>
  <c r="AK1194"/>
  <c r="AW1194"/>
  <c r="AT1195"/>
  <c r="AU1195"/>
  <c r="AP1195"/>
  <c r="AL1195"/>
  <c r="AW1195"/>
  <c r="AW1198"/>
  <c r="AS1198"/>
  <c r="AO1198"/>
  <c r="AQ1198" s="1"/>
  <c r="AK1198"/>
  <c r="AT1198"/>
  <c r="AX1198" s="1"/>
  <c r="AW1199"/>
  <c r="AU1199"/>
  <c r="AP1199"/>
  <c r="AL1199"/>
  <c r="AT1199"/>
  <c r="AX1199" s="1"/>
  <c r="V1839" i="7"/>
  <c r="V1843"/>
  <c r="V1847"/>
  <c r="V1851"/>
  <c r="V1855"/>
  <c r="AX6" i="4"/>
  <c r="AX10"/>
  <c r="AX55"/>
  <c r="AX107"/>
  <c r="AO1091"/>
  <c r="AQ1091" s="1"/>
  <c r="AV1091"/>
  <c r="AE1092"/>
  <c r="AK1092"/>
  <c r="AP1094"/>
  <c r="AV1094"/>
  <c r="AO1095"/>
  <c r="AQ1095" s="1"/>
  <c r="AV1095"/>
  <c r="AE1096"/>
  <c r="AK1096"/>
  <c r="AP1098"/>
  <c r="AV1098"/>
  <c r="AO1099"/>
  <c r="AQ1099" s="1"/>
  <c r="AV1099"/>
  <c r="AE1100"/>
  <c r="AK1100"/>
  <c r="AP1102"/>
  <c r="AV1102"/>
  <c r="AO1103"/>
  <c r="AQ1103" s="1"/>
  <c r="AV1103"/>
  <c r="AE1104"/>
  <c r="AK1104"/>
  <c r="AP1106"/>
  <c r="AV1106"/>
  <c r="AO1107"/>
  <c r="AQ1107" s="1"/>
  <c r="AV1107"/>
  <c r="AE1108"/>
  <c r="AK1108"/>
  <c r="AP1110"/>
  <c r="AV1110"/>
  <c r="AO1111"/>
  <c r="AQ1111" s="1"/>
  <c r="AV1111"/>
  <c r="AE1112"/>
  <c r="AK1112"/>
  <c r="AP1114"/>
  <c r="AV1114"/>
  <c r="AO1115"/>
  <c r="AQ1115" s="1"/>
  <c r="AV1115"/>
  <c r="AE1116"/>
  <c r="AK1116"/>
  <c r="AP1118"/>
  <c r="AV1118"/>
  <c r="AO1119"/>
  <c r="AQ1119" s="1"/>
  <c r="AV1119"/>
  <c r="AE1120"/>
  <c r="AK1120"/>
  <c r="AP1122"/>
  <c r="AV1122"/>
  <c r="AO1123"/>
  <c r="AQ1123" s="1"/>
  <c r="AV1123"/>
  <c r="AE1124"/>
  <c r="AK1124"/>
  <c r="AP1126"/>
  <c r="AV1126"/>
  <c r="AO1127"/>
  <c r="AQ1127" s="1"/>
  <c r="AV1127"/>
  <c r="AE1128"/>
  <c r="AK1128"/>
  <c r="AP1130"/>
  <c r="AV1130"/>
  <c r="AO1131"/>
  <c r="AQ1131" s="1"/>
  <c r="AV1131"/>
  <c r="AE1132"/>
  <c r="AK1132"/>
  <c r="AP1134"/>
  <c r="AV1134"/>
  <c r="AO1135"/>
  <c r="AQ1135" s="1"/>
  <c r="AV1135"/>
  <c r="AE1136"/>
  <c r="AK1136"/>
  <c r="AP1138"/>
  <c r="AV1138"/>
  <c r="AO1139"/>
  <c r="AQ1139" s="1"/>
  <c r="AV1139"/>
  <c r="AE1140"/>
  <c r="AK1140"/>
  <c r="AP1142"/>
  <c r="AV1142"/>
  <c r="AO1143"/>
  <c r="AQ1143" s="1"/>
  <c r="AV1143"/>
  <c r="AE1144"/>
  <c r="AK1144"/>
  <c r="AP1146"/>
  <c r="AV1146"/>
  <c r="AO1147"/>
  <c r="AQ1147" s="1"/>
  <c r="AV1147"/>
  <c r="AE1148"/>
  <c r="AK1148"/>
  <c r="AP1150"/>
  <c r="AV1150"/>
  <c r="AO1151"/>
  <c r="AQ1151" s="1"/>
  <c r="AV1151"/>
  <c r="AE1152"/>
  <c r="AK1152"/>
  <c r="AP1154"/>
  <c r="AV1154"/>
  <c r="AO1155"/>
  <c r="AQ1155" s="1"/>
  <c r="AV1155"/>
  <c r="AE1156"/>
  <c r="AK1156"/>
  <c r="AP1158"/>
  <c r="AV1158"/>
  <c r="AO1159"/>
  <c r="AQ1159" s="1"/>
  <c r="AV1159"/>
  <c r="AE1160"/>
  <c r="AK1160"/>
  <c r="AP1162"/>
  <c r="AV1162"/>
  <c r="AO1163"/>
  <c r="AQ1163" s="1"/>
  <c r="AV1163"/>
  <c r="AE1164"/>
  <c r="AK1164"/>
  <c r="AP1166"/>
  <c r="AV1166"/>
  <c r="AO1167"/>
  <c r="AQ1167" s="1"/>
  <c r="AV1167"/>
  <c r="AE1168"/>
  <c r="AK1168"/>
  <c r="AP1170"/>
  <c r="AV1170"/>
  <c r="AO1171"/>
  <c r="AQ1171" s="1"/>
  <c r="AV1171"/>
  <c r="AE1172"/>
  <c r="AK1172"/>
  <c r="AP1174"/>
  <c r="AV1174"/>
  <c r="AO1175"/>
  <c r="AQ1175" s="1"/>
  <c r="AV1175"/>
  <c r="AE1176"/>
  <c r="AK1176"/>
  <c r="AP1178"/>
  <c r="AV1178"/>
  <c r="AO1179"/>
  <c r="AQ1179" s="1"/>
  <c r="AV1179"/>
  <c r="AE1180"/>
  <c r="AK1180"/>
  <c r="AP1182"/>
  <c r="AV1182"/>
  <c r="AO1183"/>
  <c r="AQ1183" s="1"/>
  <c r="AV1183"/>
  <c r="AE1184"/>
  <c r="AK1184"/>
  <c r="AP1186"/>
  <c r="AV1186"/>
  <c r="AO1187"/>
  <c r="AQ1187" s="1"/>
  <c r="AV1187"/>
  <c r="AE1188"/>
  <c r="AK1188"/>
  <c r="AP1190"/>
  <c r="AV1190"/>
  <c r="AO1191"/>
  <c r="AQ1191" s="1"/>
  <c r="AV1191"/>
  <c r="AE1192"/>
  <c r="AK1192"/>
  <c r="AP1194"/>
  <c r="AV1194"/>
  <c r="AO1195"/>
  <c r="AQ1195" s="1"/>
  <c r="AV1195"/>
  <c r="AE1196"/>
  <c r="AK1196"/>
  <c r="AP1198"/>
  <c r="AV1198"/>
  <c r="AO1199"/>
  <c r="AQ1199" s="1"/>
  <c r="AV1199"/>
  <c r="N34" i="19"/>
  <c r="N29"/>
  <c r="N23"/>
  <c r="N18"/>
  <c r="N13"/>
  <c r="N5"/>
  <c r="O34"/>
  <c r="O29"/>
  <c r="O23"/>
  <c r="O18"/>
  <c r="O13"/>
  <c r="AA33"/>
  <c r="AA28"/>
  <c r="AA23"/>
  <c r="AA17"/>
  <c r="AA12"/>
  <c r="AI35"/>
  <c r="AC35"/>
  <c r="W34"/>
  <c r="Y33"/>
  <c r="AF33"/>
  <c r="AG32"/>
  <c r="AB32"/>
  <c r="AI31"/>
  <c r="AC31"/>
  <c r="W30"/>
  <c r="Y29"/>
  <c r="AF29"/>
  <c r="AG28"/>
  <c r="AB28"/>
  <c r="AI27"/>
  <c r="AC27"/>
  <c r="W26"/>
  <c r="Y25"/>
  <c r="AF25"/>
  <c r="AG24"/>
  <c r="AB24"/>
  <c r="AI23"/>
  <c r="AC23"/>
  <c r="W22"/>
  <c r="Y21"/>
  <c r="AF21"/>
  <c r="AG20"/>
  <c r="AB20"/>
  <c r="AI19"/>
  <c r="AC19"/>
  <c r="W18"/>
  <c r="Y17"/>
  <c r="AF17"/>
  <c r="AG16"/>
  <c r="AB16"/>
  <c r="AI15"/>
  <c r="AC15"/>
  <c r="W14"/>
  <c r="Y13"/>
  <c r="AF13"/>
  <c r="AG12"/>
  <c r="AB12"/>
  <c r="AI11"/>
  <c r="AC11"/>
  <c r="W10"/>
  <c r="X35"/>
  <c r="U34"/>
  <c r="S32"/>
  <c r="AZ1119" i="4"/>
  <c r="AW1092"/>
  <c r="AT1092"/>
  <c r="AX1092" s="1"/>
  <c r="AV1092"/>
  <c r="AM1092"/>
  <c r="AW1096"/>
  <c r="AV1096"/>
  <c r="AM1096"/>
  <c r="AT1096"/>
  <c r="AX1096" s="1"/>
  <c r="AW1100"/>
  <c r="AT1100"/>
  <c r="AX1100" s="1"/>
  <c r="AV1100"/>
  <c r="AM1100"/>
  <c r="AW1104"/>
  <c r="AV1104"/>
  <c r="AM1104"/>
  <c r="AT1104"/>
  <c r="AX1104" s="1"/>
  <c r="AW1108"/>
  <c r="AV1108"/>
  <c r="AM1108"/>
  <c r="AT1108"/>
  <c r="AX1108" s="1"/>
  <c r="AW1112"/>
  <c r="AT1112"/>
  <c r="AX1112" s="1"/>
  <c r="AV1112"/>
  <c r="AM1112"/>
  <c r="AW1116"/>
  <c r="AT1116"/>
  <c r="AX1116" s="1"/>
  <c r="AV1116"/>
  <c r="AM1116"/>
  <c r="AW1120"/>
  <c r="AV1120"/>
  <c r="AM1120"/>
  <c r="AT1120"/>
  <c r="AX1120" s="1"/>
  <c r="AW1124"/>
  <c r="AV1124"/>
  <c r="AM1124"/>
  <c r="AT1124"/>
  <c r="AX1124" s="1"/>
  <c r="AW1128"/>
  <c r="AV1128"/>
  <c r="AM1128"/>
  <c r="AT1128"/>
  <c r="AX1128" s="1"/>
  <c r="AW1132"/>
  <c r="AT1132"/>
  <c r="AX1132" s="1"/>
  <c r="AV1132"/>
  <c r="AM1132"/>
  <c r="AW1136"/>
  <c r="AT1136"/>
  <c r="AX1136" s="1"/>
  <c r="AV1136"/>
  <c r="AM1136"/>
  <c r="AW1140"/>
  <c r="AV1140"/>
  <c r="AM1140"/>
  <c r="AT1140"/>
  <c r="AX1140" s="1"/>
  <c r="AW1144"/>
  <c r="AV1144"/>
  <c r="AM1144"/>
  <c r="AT1144"/>
  <c r="AX1144" s="1"/>
  <c r="AW1148"/>
  <c r="AT1148"/>
  <c r="AX1148" s="1"/>
  <c r="AV1148"/>
  <c r="AM1148"/>
  <c r="AW1152"/>
  <c r="AV1152"/>
  <c r="AM1152"/>
  <c r="AT1152"/>
  <c r="AX1152" s="1"/>
  <c r="AW1156"/>
  <c r="AT1156"/>
  <c r="AX1156" s="1"/>
  <c r="AV1156"/>
  <c r="AM1156"/>
  <c r="AW1160"/>
  <c r="AV1160"/>
  <c r="AM1160"/>
  <c r="AT1160"/>
  <c r="AX1160" s="1"/>
  <c r="AW1164"/>
  <c r="AT1164"/>
  <c r="AX1164" s="1"/>
  <c r="AV1164"/>
  <c r="AM1164"/>
  <c r="AW1168"/>
  <c r="AV1168"/>
  <c r="AM1168"/>
  <c r="AT1168"/>
  <c r="AX1168" s="1"/>
  <c r="AW1172"/>
  <c r="AV1172"/>
  <c r="AM1172"/>
  <c r="AT1172"/>
  <c r="AX1172" s="1"/>
  <c r="AW1176"/>
  <c r="AT1176"/>
  <c r="AX1176" s="1"/>
  <c r="AV1176"/>
  <c r="AM1176"/>
  <c r="AW1180"/>
  <c r="AT1180"/>
  <c r="AX1180" s="1"/>
  <c r="AV1180"/>
  <c r="AM1180"/>
  <c r="AW1184"/>
  <c r="AV1184"/>
  <c r="AM1184"/>
  <c r="AT1184"/>
  <c r="AX1184" s="1"/>
  <c r="AW1188"/>
  <c r="AV1188"/>
  <c r="AM1188"/>
  <c r="AT1188"/>
  <c r="AX1188" s="1"/>
  <c r="AW1192"/>
  <c r="AV1192"/>
  <c r="AM1192"/>
  <c r="AT1192"/>
  <c r="AX1192" s="1"/>
  <c r="AW1196"/>
  <c r="AT1196"/>
  <c r="AX1196" s="1"/>
  <c r="AV1196"/>
  <c r="AM1196"/>
  <c r="AO1092"/>
  <c r="AQ1092" s="1"/>
  <c r="AU1092"/>
  <c r="AO1096"/>
  <c r="AQ1096" s="1"/>
  <c r="AU1096"/>
  <c r="AO1100"/>
  <c r="AQ1100" s="1"/>
  <c r="AU1100"/>
  <c r="AO1104"/>
  <c r="AQ1104" s="1"/>
  <c r="AU1104"/>
  <c r="AO1108"/>
  <c r="AQ1108" s="1"/>
  <c r="AU1108"/>
  <c r="AO1112"/>
  <c r="AQ1112" s="1"/>
  <c r="AU1112"/>
  <c r="AO1116"/>
  <c r="AQ1116" s="1"/>
  <c r="AU1116"/>
  <c r="AO1120"/>
  <c r="AQ1120" s="1"/>
  <c r="AU1120"/>
  <c r="AO1124"/>
  <c r="AQ1124" s="1"/>
  <c r="AU1124"/>
  <c r="AO1128"/>
  <c r="AQ1128" s="1"/>
  <c r="AU1128"/>
  <c r="AO1132"/>
  <c r="AQ1132" s="1"/>
  <c r="AU1132"/>
  <c r="AO1136"/>
  <c r="AQ1136" s="1"/>
  <c r="AU1136"/>
  <c r="AO1140"/>
  <c r="AQ1140" s="1"/>
  <c r="AU1140"/>
  <c r="AO1144"/>
  <c r="AQ1144" s="1"/>
  <c r="AU1144"/>
  <c r="AO1148"/>
  <c r="AQ1148" s="1"/>
  <c r="AU1148"/>
  <c r="AO1152"/>
  <c r="AQ1152" s="1"/>
  <c r="AU1152"/>
  <c r="AO1156"/>
  <c r="AQ1156" s="1"/>
  <c r="AU1156"/>
  <c r="AO1160"/>
  <c r="AQ1160" s="1"/>
  <c r="AU1160"/>
  <c r="AO1164"/>
  <c r="AQ1164" s="1"/>
  <c r="AU1164"/>
  <c r="AO1168"/>
  <c r="AQ1168" s="1"/>
  <c r="AU1168"/>
  <c r="AO1172"/>
  <c r="AQ1172" s="1"/>
  <c r="AU1172"/>
  <c r="AO1176"/>
  <c r="AQ1176" s="1"/>
  <c r="AU1176"/>
  <c r="AO1180"/>
  <c r="AQ1180" s="1"/>
  <c r="AU1180"/>
  <c r="AO1184"/>
  <c r="AQ1184" s="1"/>
  <c r="AU1184"/>
  <c r="AO1188"/>
  <c r="AQ1188" s="1"/>
  <c r="AU1188"/>
  <c r="AO1192"/>
  <c r="AQ1192" s="1"/>
  <c r="AU1192"/>
  <c r="AO1196"/>
  <c r="AQ1196" s="1"/>
  <c r="AU1196"/>
  <c r="N35" i="19"/>
  <c r="N30"/>
  <c r="N25"/>
  <c r="N19"/>
  <c r="N14"/>
  <c r="N7"/>
  <c r="O35"/>
  <c r="O30"/>
  <c r="O25"/>
  <c r="O19"/>
  <c r="O14"/>
  <c r="O9"/>
  <c r="AA35"/>
  <c r="AA29"/>
  <c r="AA24"/>
  <c r="AA19"/>
  <c r="AA13"/>
  <c r="W35"/>
  <c r="Y34"/>
  <c r="AF34"/>
  <c r="AG33"/>
  <c r="AB33"/>
  <c r="AI32"/>
  <c r="AC32"/>
  <c r="W31"/>
  <c r="Y30"/>
  <c r="AF30"/>
  <c r="AG29"/>
  <c r="AB29"/>
  <c r="AI28"/>
  <c r="AC28"/>
  <c r="W27"/>
  <c r="Y26"/>
  <c r="AF26"/>
  <c r="AG25"/>
  <c r="AB25"/>
  <c r="AI24"/>
  <c r="AC24"/>
  <c r="W23"/>
  <c r="Y22"/>
  <c r="AF22"/>
  <c r="AG21"/>
  <c r="AB21"/>
  <c r="AI20"/>
  <c r="AC20"/>
  <c r="W19"/>
  <c r="Y18"/>
  <c r="AF18"/>
  <c r="AG17"/>
  <c r="AB17"/>
  <c r="AI16"/>
  <c r="AC16"/>
  <c r="W15"/>
  <c r="Y14"/>
  <c r="AF14"/>
  <c r="AG13"/>
  <c r="AB13"/>
  <c r="AI12"/>
  <c r="AC12"/>
  <c r="W11"/>
  <c r="Y10"/>
  <c r="AF10"/>
  <c r="T35"/>
  <c r="S34"/>
  <c r="Q34"/>
  <c r="S33"/>
  <c r="U32"/>
  <c r="R31"/>
  <c r="AZ1151" i="4"/>
  <c r="V1837" i="7"/>
  <c r="U1839"/>
  <c r="V1841"/>
  <c r="U1843"/>
  <c r="V1845"/>
  <c r="V1849"/>
  <c r="V1853"/>
  <c r="V1857"/>
  <c r="AX16" i="4"/>
  <c r="AX61"/>
  <c r="AX79"/>
  <c r="AX111"/>
  <c r="AZ1092"/>
  <c r="AN1092"/>
  <c r="AS1092"/>
  <c r="AZ1094"/>
  <c r="AZ1096"/>
  <c r="AN1096"/>
  <c r="AS1096"/>
  <c r="AZ1100"/>
  <c r="AN1100"/>
  <c r="AS1100"/>
  <c r="AZ1104"/>
  <c r="AN1104"/>
  <c r="AS1104"/>
  <c r="AZ1106"/>
  <c r="AZ1108"/>
  <c r="AN1108"/>
  <c r="AS1108"/>
  <c r="AZ1110"/>
  <c r="AZ1112"/>
  <c r="AN1112"/>
  <c r="AS1112"/>
  <c r="AZ1116"/>
  <c r="AN1116"/>
  <c r="AS1116"/>
  <c r="AZ1118"/>
  <c r="AZ1120"/>
  <c r="AN1120"/>
  <c r="AS1120"/>
  <c r="AZ1124"/>
  <c r="AN1124"/>
  <c r="AS1124"/>
  <c r="AZ1126"/>
  <c r="AZ1128"/>
  <c r="AN1128"/>
  <c r="AS1128"/>
  <c r="AZ1132"/>
  <c r="AN1132"/>
  <c r="AS1132"/>
  <c r="AZ1134"/>
  <c r="AZ1135"/>
  <c r="AZ1136"/>
  <c r="AN1136"/>
  <c r="AS1136"/>
  <c r="AZ1140"/>
  <c r="AN1140"/>
  <c r="AS1140"/>
  <c r="AZ1144"/>
  <c r="AN1144"/>
  <c r="AS1144"/>
  <c r="AZ1146"/>
  <c r="AZ1148"/>
  <c r="AN1148"/>
  <c r="AS1148"/>
  <c r="AZ1150"/>
  <c r="AZ1152"/>
  <c r="AN1152"/>
  <c r="AS1152"/>
  <c r="AZ1154"/>
  <c r="AZ1155"/>
  <c r="AZ1156"/>
  <c r="AN1156"/>
  <c r="AS1156"/>
  <c r="AZ1158"/>
  <c r="AZ1160"/>
  <c r="AN1160"/>
  <c r="AS1160"/>
  <c r="AZ1164"/>
  <c r="AN1164"/>
  <c r="AS1164"/>
  <c r="AZ1168"/>
  <c r="AN1168"/>
  <c r="AS1168"/>
  <c r="AZ1170"/>
  <c r="AZ1172"/>
  <c r="AN1172"/>
  <c r="AS1172"/>
  <c r="AZ1176"/>
  <c r="AN1176"/>
  <c r="AS1176"/>
  <c r="AZ1180"/>
  <c r="AN1180"/>
  <c r="AS1180"/>
  <c r="AZ1182"/>
  <c r="AZ1184"/>
  <c r="AN1184"/>
  <c r="AS1184"/>
  <c r="AZ1188"/>
  <c r="AN1188"/>
  <c r="AS1188"/>
  <c r="AZ1190"/>
  <c r="AZ1191"/>
  <c r="AZ1192"/>
  <c r="AN1192"/>
  <c r="AS1192"/>
  <c r="AZ1196"/>
  <c r="AN1196"/>
  <c r="AS1196"/>
  <c r="AZ1198"/>
  <c r="AZ1199"/>
  <c r="N31" i="19"/>
  <c r="N26"/>
  <c r="N21"/>
  <c r="N15"/>
  <c r="N10"/>
  <c r="N9"/>
  <c r="O31"/>
  <c r="O26"/>
  <c r="O21"/>
  <c r="O15"/>
  <c r="O10"/>
  <c r="AA31"/>
  <c r="AA25"/>
  <c r="AA20"/>
  <c r="AA15"/>
  <c r="Y35"/>
  <c r="AF35"/>
  <c r="AG34"/>
  <c r="AB34"/>
  <c r="AI33"/>
  <c r="AC33"/>
  <c r="W32"/>
  <c r="Y31"/>
  <c r="AF31"/>
  <c r="AG30"/>
  <c r="AB30"/>
  <c r="AI29"/>
  <c r="AC29"/>
  <c r="W28"/>
  <c r="Y27"/>
  <c r="AF27"/>
  <c r="AG26"/>
  <c r="AB26"/>
  <c r="AI25"/>
  <c r="AC25"/>
  <c r="W24"/>
  <c r="Y23"/>
  <c r="AF23"/>
  <c r="AG22"/>
  <c r="AB22"/>
  <c r="AI21"/>
  <c r="AC21"/>
  <c r="W20"/>
  <c r="Y19"/>
  <c r="AF19"/>
  <c r="AG18"/>
  <c r="AB18"/>
  <c r="AI17"/>
  <c r="AC17"/>
  <c r="W16"/>
  <c r="Y15"/>
  <c r="AF15"/>
  <c r="AG14"/>
  <c r="AB14"/>
  <c r="AI13"/>
  <c r="AC13"/>
  <c r="W12"/>
  <c r="Y11"/>
  <c r="AF11"/>
  <c r="AG10"/>
  <c r="AB10"/>
  <c r="T34"/>
  <c r="X33"/>
  <c r="U33"/>
  <c r="AY1070" i="4"/>
  <c r="AZ1070" s="1"/>
  <c r="S10" i="19"/>
  <c r="U12"/>
  <c r="V14"/>
  <c r="R15"/>
  <c r="X15"/>
  <c r="P16"/>
  <c r="AT16" s="1"/>
  <c r="Q17"/>
  <c r="U18"/>
  <c r="S18"/>
  <c r="V19"/>
  <c r="Q20"/>
  <c r="P21"/>
  <c r="AT21" s="1"/>
  <c r="V22"/>
  <c r="U24"/>
  <c r="P24"/>
  <c r="AT24" s="1"/>
  <c r="U25"/>
  <c r="S25"/>
  <c r="Q26"/>
  <c r="S26"/>
  <c r="P27"/>
  <c r="AT27" s="1"/>
  <c r="V28"/>
  <c r="X28"/>
  <c r="R30"/>
  <c r="V30"/>
  <c r="Q31"/>
  <c r="R12"/>
  <c r="AR12" s="1"/>
  <c r="S12"/>
  <c r="T13"/>
  <c r="V16"/>
  <c r="R17"/>
  <c r="X17"/>
  <c r="P18"/>
  <c r="AT18" s="1"/>
  <c r="T19"/>
  <c r="S20"/>
  <c r="T23"/>
  <c r="R25"/>
  <c r="AR25" s="1"/>
  <c r="U26"/>
  <c r="R27"/>
  <c r="Q28"/>
  <c r="S28"/>
  <c r="U29"/>
  <c r="T30"/>
  <c r="S30"/>
  <c r="P31"/>
  <c r="AT31" s="1"/>
  <c r="V32"/>
  <c r="X32"/>
  <c r="R34"/>
  <c r="AR34" s="1"/>
  <c r="V34"/>
  <c r="Q35"/>
  <c r="V10"/>
  <c r="U11"/>
  <c r="S11"/>
  <c r="P12"/>
  <c r="AT12" s="1"/>
  <c r="Q13"/>
  <c r="X14"/>
  <c r="V15"/>
  <c r="U16"/>
  <c r="Q18"/>
  <c r="U19"/>
  <c r="X19"/>
  <c r="P20"/>
  <c r="AT20" s="1"/>
  <c r="T21"/>
  <c r="Q23"/>
  <c r="X23"/>
  <c r="Q24"/>
  <c r="V25"/>
  <c r="P26"/>
  <c r="AT26" s="1"/>
  <c r="T27"/>
  <c r="X27"/>
  <c r="P28"/>
  <c r="AT28" s="1"/>
  <c r="R29"/>
  <c r="AR29" s="1"/>
  <c r="V29"/>
  <c r="X29"/>
  <c r="Q30"/>
  <c r="AS30" s="1"/>
  <c r="U10"/>
  <c r="T12"/>
  <c r="X13"/>
  <c r="T15"/>
  <c r="R16"/>
  <c r="AR16" s="1"/>
  <c r="S19"/>
  <c r="AU19" s="1"/>
  <c r="T20"/>
  <c r="R21"/>
  <c r="P22"/>
  <c r="AT22" s="1"/>
  <c r="R23"/>
  <c r="S24"/>
  <c r="T25"/>
  <c r="X25"/>
  <c r="T26"/>
  <c r="Q27"/>
  <c r="U28"/>
  <c r="T29"/>
  <c r="S29"/>
  <c r="U30"/>
  <c r="P30"/>
  <c r="AT30" s="1"/>
  <c r="T31"/>
  <c r="X31"/>
  <c r="P32"/>
  <c r="AT32" s="1"/>
  <c r="R33"/>
  <c r="AR33" s="1"/>
  <c r="V33"/>
  <c r="U1840" i="7"/>
  <c r="U1844"/>
  <c r="U1848"/>
  <c r="U1852"/>
  <c r="U1856"/>
  <c r="AL1092" i="4"/>
  <c r="AR1092"/>
  <c r="AZ1093"/>
  <c r="AL1096"/>
  <c r="AR1096"/>
  <c r="AL1100"/>
  <c r="AR1100"/>
  <c r="AL1104"/>
  <c r="AR1104"/>
  <c r="AL1108"/>
  <c r="AR1108"/>
  <c r="AL1112"/>
  <c r="AR1112"/>
  <c r="AZ1113"/>
  <c r="AL1116"/>
  <c r="AR1116"/>
  <c r="AL1120"/>
  <c r="AR1120"/>
  <c r="AL1124"/>
  <c r="AR1124"/>
  <c r="AL1128"/>
  <c r="AR1128"/>
  <c r="AL1132"/>
  <c r="AR1132"/>
  <c r="AL1136"/>
  <c r="AR1136"/>
  <c r="AL1140"/>
  <c r="AR1140"/>
  <c r="AL1144"/>
  <c r="AR1144"/>
  <c r="AL1148"/>
  <c r="AR1148"/>
  <c r="AL1152"/>
  <c r="AR1152"/>
  <c r="AL1156"/>
  <c r="AR1156"/>
  <c r="AZ1157"/>
  <c r="AL1160"/>
  <c r="AR1160"/>
  <c r="AL1164"/>
  <c r="AR1164"/>
  <c r="AL1168"/>
  <c r="AR1168"/>
  <c r="AL1172"/>
  <c r="AR1172"/>
  <c r="AL1176"/>
  <c r="AR1176"/>
  <c r="AZ1177"/>
  <c r="AL1180"/>
  <c r="AR1180"/>
  <c r="AL1184"/>
  <c r="AR1184"/>
  <c r="AL1188"/>
  <c r="AR1188"/>
  <c r="AL1192"/>
  <c r="AR1192"/>
  <c r="AL1196"/>
  <c r="AR1196"/>
  <c r="N33" i="19"/>
  <c r="N27"/>
  <c r="N22"/>
  <c r="N17"/>
  <c r="N11"/>
  <c r="N8"/>
  <c r="O33"/>
  <c r="O27"/>
  <c r="O22"/>
  <c r="O17"/>
  <c r="O11"/>
  <c r="O6"/>
  <c r="O36" s="1"/>
  <c r="AA32"/>
  <c r="AA27"/>
  <c r="AA21"/>
  <c r="AA16"/>
  <c r="AA11"/>
  <c r="AG35"/>
  <c r="AB35"/>
  <c r="AI34"/>
  <c r="AC34"/>
  <c r="W33"/>
  <c r="Y32"/>
  <c r="AF32"/>
  <c r="AG31"/>
  <c r="AB31"/>
  <c r="AI30"/>
  <c r="AC30"/>
  <c r="W29"/>
  <c r="Y28"/>
  <c r="AF28"/>
  <c r="AG27"/>
  <c r="AB27"/>
  <c r="AI26"/>
  <c r="AC26"/>
  <c r="W25"/>
  <c r="Y24"/>
  <c r="AF24"/>
  <c r="AG23"/>
  <c r="AB23"/>
  <c r="AI22"/>
  <c r="AC22"/>
  <c r="W21"/>
  <c r="Y20"/>
  <c r="AF20"/>
  <c r="AG19"/>
  <c r="AB19"/>
  <c r="AI18"/>
  <c r="AC18"/>
  <c r="W17"/>
  <c r="Y16"/>
  <c r="AF16"/>
  <c r="AG15"/>
  <c r="AB15"/>
  <c r="AI14"/>
  <c r="AC14"/>
  <c r="W13"/>
  <c r="Y12"/>
  <c r="AF12"/>
  <c r="AG11"/>
  <c r="AB11"/>
  <c r="AI10"/>
  <c r="AC10"/>
  <c r="P35"/>
  <c r="AT35" s="1"/>
  <c r="R35"/>
  <c r="P34"/>
  <c r="AT34" s="1"/>
  <c r="T33"/>
  <c r="AW1075" i="4"/>
  <c r="AV1075"/>
  <c r="AP1075"/>
  <c r="AK1075"/>
  <c r="AT1059"/>
  <c r="AW1059"/>
  <c r="AR1059"/>
  <c r="AL1059"/>
  <c r="AW1051"/>
  <c r="AR1051"/>
  <c r="AL1051"/>
  <c r="AW1047"/>
  <c r="AX1047" s="1"/>
  <c r="AZ1047" s="1"/>
  <c r="AR1047"/>
  <c r="AL1047"/>
  <c r="AW1046"/>
  <c r="AX1046" s="1"/>
  <c r="AZ1046" s="1"/>
  <c r="AV1046"/>
  <c r="AP1046"/>
  <c r="AK1046"/>
  <c r="AW1042"/>
  <c r="AT1042"/>
  <c r="AX1042" s="1"/>
  <c r="AZ1042" s="1"/>
  <c r="AV1042"/>
  <c r="AP1042"/>
  <c r="AK1042"/>
  <c r="AW1019"/>
  <c r="AR1019"/>
  <c r="AL1019"/>
  <c r="AT1019"/>
  <c r="AW998"/>
  <c r="AV998"/>
  <c r="AP998"/>
  <c r="AK998"/>
  <c r="AT995"/>
  <c r="AX995" s="1"/>
  <c r="AZ995" s="1"/>
  <c r="AW995"/>
  <c r="AR995"/>
  <c r="AL995"/>
  <c r="AW987"/>
  <c r="AX987" s="1"/>
  <c r="AZ987" s="1"/>
  <c r="AR987"/>
  <c r="AL987"/>
  <c r="AW983"/>
  <c r="AR983"/>
  <c r="AL983"/>
  <c r="AW982"/>
  <c r="AX982" s="1"/>
  <c r="AZ982" s="1"/>
  <c r="AV982"/>
  <c r="AP982"/>
  <c r="AK982"/>
  <c r="AW978"/>
  <c r="AT978"/>
  <c r="AV978"/>
  <c r="AP978"/>
  <c r="AK978"/>
  <c r="AW958"/>
  <c r="AT958"/>
  <c r="AX958" s="1"/>
  <c r="AZ958" s="1"/>
  <c r="AV958"/>
  <c r="AP958"/>
  <c r="AK958"/>
  <c r="AW946"/>
  <c r="AT946"/>
  <c r="AV946"/>
  <c r="AP946"/>
  <c r="AK946"/>
  <c r="AW939"/>
  <c r="AR939"/>
  <c r="AL939"/>
  <c r="AW930"/>
  <c r="AT930"/>
  <c r="AV930"/>
  <c r="AP930"/>
  <c r="AK930"/>
  <c r="AW871"/>
  <c r="AR871"/>
  <c r="AL871"/>
  <c r="AW798"/>
  <c r="AT798"/>
  <c r="AV798"/>
  <c r="AP798"/>
  <c r="AK798"/>
  <c r="AW763"/>
  <c r="AR763"/>
  <c r="AL763"/>
  <c r="AT763"/>
  <c r="AX763" s="1"/>
  <c r="AZ763" s="1"/>
  <c r="AW670"/>
  <c r="AT670"/>
  <c r="AX670" s="1"/>
  <c r="AZ670" s="1"/>
  <c r="AV670"/>
  <c r="AP670"/>
  <c r="AK670"/>
  <c r="AW635"/>
  <c r="AR635"/>
  <c r="AL635"/>
  <c r="AT635"/>
  <c r="AW542"/>
  <c r="AT542"/>
  <c r="AV542"/>
  <c r="AP542"/>
  <c r="AK542"/>
  <c r="AW507"/>
  <c r="AR507"/>
  <c r="AL507"/>
  <c r="AT507"/>
  <c r="AX507" s="1"/>
  <c r="AZ507" s="1"/>
  <c r="AW414"/>
  <c r="AT414"/>
  <c r="AX414" s="1"/>
  <c r="AZ414" s="1"/>
  <c r="AV414"/>
  <c r="AP414"/>
  <c r="AK414"/>
  <c r="AW379"/>
  <c r="AR379"/>
  <c r="AL379"/>
  <c r="AT379"/>
  <c r="AW286"/>
  <c r="AT286"/>
  <c r="AV286"/>
  <c r="AP286"/>
  <c r="AK286"/>
  <c r="AW251"/>
  <c r="AR251"/>
  <c r="AL251"/>
  <c r="AT251"/>
  <c r="AX251" s="1"/>
  <c r="AZ251" s="1"/>
  <c r="AW158"/>
  <c r="AT158"/>
  <c r="AX158" s="1"/>
  <c r="AZ158" s="1"/>
  <c r="AV158"/>
  <c r="AP158"/>
  <c r="AK158"/>
  <c r="AT140"/>
  <c r="AX140" s="1"/>
  <c r="AR140"/>
  <c r="AL140"/>
  <c r="AW140"/>
  <c r="AV62"/>
  <c r="AZ62" s="1"/>
  <c r="AU62"/>
  <c r="AN62"/>
  <c r="AW34"/>
  <c r="AT34"/>
  <c r="AX34" s="1"/>
  <c r="AR34"/>
  <c r="AL34"/>
  <c r="O7" i="20"/>
  <c r="AZ1167" i="4"/>
  <c r="AZ1053"/>
  <c r="AZ1048"/>
  <c r="AZ1009"/>
  <c r="AX1007"/>
  <c r="AZ1007" s="1"/>
  <c r="AZ1004"/>
  <c r="AZ984"/>
  <c r="AZ960"/>
  <c r="AZ952"/>
  <c r="AZ941"/>
  <c r="AZ912"/>
  <c r="AX907"/>
  <c r="AZ907" s="1"/>
  <c r="AZ897"/>
  <c r="AX895"/>
  <c r="AZ895" s="1"/>
  <c r="AZ892"/>
  <c r="AZ860"/>
  <c r="AZ844"/>
  <c r="AZ736"/>
  <c r="AZ716"/>
  <c r="AZ608"/>
  <c r="AZ588"/>
  <c r="AZ578"/>
  <c r="AZ480"/>
  <c r="AZ460"/>
  <c r="AZ352"/>
  <c r="AZ332"/>
  <c r="AZ224"/>
  <c r="AZ204"/>
  <c r="AZ76"/>
  <c r="AZ22"/>
  <c r="AW1067"/>
  <c r="AR1067"/>
  <c r="AL1067"/>
  <c r="AW1063"/>
  <c r="AR1063"/>
  <c r="AL1063"/>
  <c r="AW1062"/>
  <c r="AV1062"/>
  <c r="AP1062"/>
  <c r="AK1062"/>
  <c r="AW1058"/>
  <c r="AT1058"/>
  <c r="AX1058" s="1"/>
  <c r="AZ1058" s="1"/>
  <c r="AV1058"/>
  <c r="AP1058"/>
  <c r="AK1058"/>
  <c r="AW1038"/>
  <c r="AT1038"/>
  <c r="AV1038"/>
  <c r="AP1038"/>
  <c r="AK1038"/>
  <c r="AW1022"/>
  <c r="AT1022"/>
  <c r="AX1022" s="1"/>
  <c r="AZ1022" s="1"/>
  <c r="AV1022"/>
  <c r="AP1022"/>
  <c r="AK1022"/>
  <c r="AW1010"/>
  <c r="AT1010"/>
  <c r="AV1010"/>
  <c r="AP1010"/>
  <c r="AK1010"/>
  <c r="AW1003"/>
  <c r="AR1003"/>
  <c r="AL1003"/>
  <c r="AW994"/>
  <c r="AT994"/>
  <c r="AV994"/>
  <c r="AP994"/>
  <c r="AK994"/>
  <c r="AW951"/>
  <c r="AR951"/>
  <c r="AL951"/>
  <c r="AT951"/>
  <c r="AX951" s="1"/>
  <c r="AZ951" s="1"/>
  <c r="AW910"/>
  <c r="AT910"/>
  <c r="AX910" s="1"/>
  <c r="AZ910" s="1"/>
  <c r="AV910"/>
  <c r="AP910"/>
  <c r="AK910"/>
  <c r="AT899"/>
  <c r="AX899" s="1"/>
  <c r="AZ899" s="1"/>
  <c r="AW899"/>
  <c r="AR899"/>
  <c r="AL899"/>
  <c r="AW887"/>
  <c r="AR887"/>
  <c r="AL887"/>
  <c r="AT887"/>
  <c r="AW882"/>
  <c r="AT882"/>
  <c r="AV882"/>
  <c r="AP882"/>
  <c r="AK882"/>
  <c r="AW870"/>
  <c r="AV870"/>
  <c r="AP870"/>
  <c r="AK870"/>
  <c r="AW862"/>
  <c r="AT862"/>
  <c r="AX862" s="1"/>
  <c r="AZ862" s="1"/>
  <c r="AV862"/>
  <c r="AP862"/>
  <c r="AK862"/>
  <c r="AW823"/>
  <c r="AR823"/>
  <c r="AL823"/>
  <c r="AT823"/>
  <c r="AW818"/>
  <c r="AT818"/>
  <c r="AV818"/>
  <c r="AP818"/>
  <c r="AK818"/>
  <c r="AT771"/>
  <c r="AW771"/>
  <c r="AR771"/>
  <c r="AL771"/>
  <c r="AW758"/>
  <c r="AV758"/>
  <c r="AP758"/>
  <c r="AK758"/>
  <c r="AT758"/>
  <c r="AX758" s="1"/>
  <c r="AZ758" s="1"/>
  <c r="AW695"/>
  <c r="AR695"/>
  <c r="AL695"/>
  <c r="AT695"/>
  <c r="AW690"/>
  <c r="AT690"/>
  <c r="AV690"/>
  <c r="AP690"/>
  <c r="AK690"/>
  <c r="AT643"/>
  <c r="AW643"/>
  <c r="AR643"/>
  <c r="AL643"/>
  <c r="AW630"/>
  <c r="AV630"/>
  <c r="AP630"/>
  <c r="AK630"/>
  <c r="AT630"/>
  <c r="AX630" s="1"/>
  <c r="AZ630" s="1"/>
  <c r="AW567"/>
  <c r="AR567"/>
  <c r="AL567"/>
  <c r="AT567"/>
  <c r="AW562"/>
  <c r="AT562"/>
  <c r="AV562"/>
  <c r="AP562"/>
  <c r="AK562"/>
  <c r="AT515"/>
  <c r="AW515"/>
  <c r="AR515"/>
  <c r="AL515"/>
  <c r="AW502"/>
  <c r="AV502"/>
  <c r="AP502"/>
  <c r="AK502"/>
  <c r="AT502"/>
  <c r="AX502" s="1"/>
  <c r="AZ502" s="1"/>
  <c r="AW439"/>
  <c r="AR439"/>
  <c r="AL439"/>
  <c r="AT439"/>
  <c r="AW434"/>
  <c r="AT434"/>
  <c r="AV434"/>
  <c r="AP434"/>
  <c r="AK434"/>
  <c r="AT387"/>
  <c r="AW387"/>
  <c r="AR387"/>
  <c r="AL387"/>
  <c r="AW374"/>
  <c r="AV374"/>
  <c r="AP374"/>
  <c r="AK374"/>
  <c r="AT374"/>
  <c r="AX374" s="1"/>
  <c r="AZ374" s="1"/>
  <c r="AW311"/>
  <c r="AR311"/>
  <c r="AL311"/>
  <c r="AT311"/>
  <c r="AW306"/>
  <c r="AT306"/>
  <c r="AV306"/>
  <c r="AP306"/>
  <c r="AK306"/>
  <c r="AT259"/>
  <c r="AW259"/>
  <c r="AR259"/>
  <c r="AL259"/>
  <c r="AW246"/>
  <c r="AV246"/>
  <c r="AP246"/>
  <c r="AK246"/>
  <c r="AT246"/>
  <c r="AX246" s="1"/>
  <c r="AZ246" s="1"/>
  <c r="AW183"/>
  <c r="AR183"/>
  <c r="AL183"/>
  <c r="AT183"/>
  <c r="AW178"/>
  <c r="AT178"/>
  <c r="AV178"/>
  <c r="AP178"/>
  <c r="AK178"/>
  <c r="AV106"/>
  <c r="AZ106" s="1"/>
  <c r="AW106"/>
  <c r="AX106" s="1"/>
  <c r="AR106"/>
  <c r="AL106"/>
  <c r="AV72"/>
  <c r="AU72"/>
  <c r="AN72"/>
  <c r="AW43"/>
  <c r="AS43"/>
  <c r="AM43"/>
  <c r="AT43"/>
  <c r="AZ1103"/>
  <c r="AX1075"/>
  <c r="AZ1075" s="1"/>
  <c r="AZ1064"/>
  <c r="AX1051"/>
  <c r="AZ1051" s="1"/>
  <c r="AZ1040"/>
  <c r="AZ1024"/>
  <c r="AZ1016"/>
  <c r="AX998"/>
  <c r="AZ998" s="1"/>
  <c r="AX983"/>
  <c r="AZ983" s="1"/>
  <c r="AZ976"/>
  <c r="AZ956"/>
  <c r="AX939"/>
  <c r="AZ939" s="1"/>
  <c r="AZ936"/>
  <c r="AZ928"/>
  <c r="AZ925"/>
  <c r="AZ913"/>
  <c r="AX871"/>
  <c r="AZ871" s="1"/>
  <c r="AZ760"/>
  <c r="AZ632"/>
  <c r="AZ504"/>
  <c r="AZ376"/>
  <c r="AZ248"/>
  <c r="AZ137"/>
  <c r="AZ86"/>
  <c r="AT67"/>
  <c r="AW1083"/>
  <c r="AT1083"/>
  <c r="AX1083" s="1"/>
  <c r="AZ1083" s="1"/>
  <c r="AV1083"/>
  <c r="AP1083"/>
  <c r="AK1083"/>
  <c r="AW1079"/>
  <c r="AX1079" s="1"/>
  <c r="AZ1079" s="1"/>
  <c r="AV1079"/>
  <c r="AP1079"/>
  <c r="AK1079"/>
  <c r="AW1054"/>
  <c r="AT1054"/>
  <c r="AV1054"/>
  <c r="AP1054"/>
  <c r="AK1054"/>
  <c r="AW1015"/>
  <c r="AR1015"/>
  <c r="AL1015"/>
  <c r="AT1015"/>
  <c r="AX1015" s="1"/>
  <c r="AZ1015" s="1"/>
  <c r="AW974"/>
  <c r="AT974"/>
  <c r="AX974" s="1"/>
  <c r="AZ974" s="1"/>
  <c r="AV974"/>
  <c r="AP974"/>
  <c r="AK974"/>
  <c r="AT963"/>
  <c r="AX963" s="1"/>
  <c r="AZ963" s="1"/>
  <c r="AW963"/>
  <c r="AR963"/>
  <c r="AL963"/>
  <c r="AW950"/>
  <c r="AV950"/>
  <c r="AP950"/>
  <c r="AK950"/>
  <c r="AT950"/>
  <c r="AX950" s="1"/>
  <c r="AZ950" s="1"/>
  <c r="AT947"/>
  <c r="AW947"/>
  <c r="AR947"/>
  <c r="AL947"/>
  <c r="AW935"/>
  <c r="AR935"/>
  <c r="AL935"/>
  <c r="AW926"/>
  <c r="AT926"/>
  <c r="AV926"/>
  <c r="AP926"/>
  <c r="AK926"/>
  <c r="AW891"/>
  <c r="AR891"/>
  <c r="AL891"/>
  <c r="AT891"/>
  <c r="AX891" s="1"/>
  <c r="AZ891" s="1"/>
  <c r="AW875"/>
  <c r="AR875"/>
  <c r="AL875"/>
  <c r="AW866"/>
  <c r="AT866"/>
  <c r="AV866"/>
  <c r="AP866"/>
  <c r="AK866"/>
  <c r="AW827"/>
  <c r="AR827"/>
  <c r="AL827"/>
  <c r="AT827"/>
  <c r="AX827" s="1"/>
  <c r="AZ827" s="1"/>
  <c r="AW734"/>
  <c r="AT734"/>
  <c r="AX734" s="1"/>
  <c r="AZ734" s="1"/>
  <c r="AV734"/>
  <c r="AP734"/>
  <c r="AK734"/>
  <c r="AW699"/>
  <c r="AR699"/>
  <c r="AL699"/>
  <c r="AT699"/>
  <c r="AW606"/>
  <c r="AT606"/>
  <c r="AV606"/>
  <c r="AP606"/>
  <c r="AK606"/>
  <c r="AW571"/>
  <c r="AR571"/>
  <c r="AL571"/>
  <c r="AT571"/>
  <c r="AX571" s="1"/>
  <c r="AZ571" s="1"/>
  <c r="AW478"/>
  <c r="AT478"/>
  <c r="AX478" s="1"/>
  <c r="AZ478" s="1"/>
  <c r="AV478"/>
  <c r="AP478"/>
  <c r="AK478"/>
  <c r="AW443"/>
  <c r="AR443"/>
  <c r="AL443"/>
  <c r="AT443"/>
  <c r="AW350"/>
  <c r="AT350"/>
  <c r="AV350"/>
  <c r="AP350"/>
  <c r="AK350"/>
  <c r="AW315"/>
  <c r="AR315"/>
  <c r="AL315"/>
  <c r="AT315"/>
  <c r="AX315" s="1"/>
  <c r="AZ315" s="1"/>
  <c r="AW222"/>
  <c r="AT222"/>
  <c r="AX222" s="1"/>
  <c r="AZ222" s="1"/>
  <c r="AV222"/>
  <c r="AP222"/>
  <c r="AK222"/>
  <c r="AW187"/>
  <c r="AR187"/>
  <c r="AL187"/>
  <c r="AT187"/>
  <c r="AW119"/>
  <c r="AT119"/>
  <c r="AS119"/>
  <c r="AM119"/>
  <c r="AW20"/>
  <c r="AT20"/>
  <c r="AR20"/>
  <c r="AL20"/>
  <c r="AV10"/>
  <c r="AZ10" s="1"/>
  <c r="AP10"/>
  <c r="AK10"/>
  <c r="AZ1187"/>
  <c r="AX1090"/>
  <c r="AZ1090" s="1"/>
  <c r="AX1074"/>
  <c r="AZ1074" s="1"/>
  <c r="AT1067"/>
  <c r="AX1067" s="1"/>
  <c r="AZ1067" s="1"/>
  <c r="AT1063"/>
  <c r="AX1063" s="1"/>
  <c r="AZ1063" s="1"/>
  <c r="AT1062"/>
  <c r="AZ1056"/>
  <c r="AZ1041"/>
  <c r="AX1039"/>
  <c r="AZ1039" s="1"/>
  <c r="AZ1027"/>
  <c r="AZ1025"/>
  <c r="AX1023"/>
  <c r="AZ1023" s="1"/>
  <c r="AT1003"/>
  <c r="AX1003" s="1"/>
  <c r="AZ1003" s="1"/>
  <c r="AZ1000"/>
  <c r="AZ992"/>
  <c r="AZ988"/>
  <c r="AZ977"/>
  <c r="AZ957"/>
  <c r="AT870"/>
  <c r="AX870" s="1"/>
  <c r="AZ870" s="1"/>
  <c r="AZ848"/>
  <c r="AZ800"/>
  <c r="AZ780"/>
  <c r="AZ672"/>
  <c r="AZ652"/>
  <c r="AZ544"/>
  <c r="AZ524"/>
  <c r="AZ416"/>
  <c r="AZ396"/>
  <c r="AZ386"/>
  <c r="AZ288"/>
  <c r="AZ268"/>
  <c r="AZ160"/>
  <c r="AZ103"/>
  <c r="AZ36"/>
  <c r="AZ23"/>
  <c r="AT1043"/>
  <c r="AX1043" s="1"/>
  <c r="AZ1043" s="1"/>
  <c r="AW1043"/>
  <c r="AR1043"/>
  <c r="AL1043"/>
  <c r="AW1035"/>
  <c r="AX1035" s="1"/>
  <c r="AZ1035" s="1"/>
  <c r="AR1035"/>
  <c r="AL1035"/>
  <c r="AW1031"/>
  <c r="AX1031" s="1"/>
  <c r="AZ1031" s="1"/>
  <c r="AR1031"/>
  <c r="AL1031"/>
  <c r="AW1030"/>
  <c r="AX1030" s="1"/>
  <c r="AZ1030" s="1"/>
  <c r="AV1030"/>
  <c r="AP1030"/>
  <c r="AK1030"/>
  <c r="AT1027"/>
  <c r="AX1027" s="1"/>
  <c r="AW1027"/>
  <c r="AR1027"/>
  <c r="AL1027"/>
  <c r="AW1014"/>
  <c r="AV1014"/>
  <c r="AP1014"/>
  <c r="AK1014"/>
  <c r="AT1014"/>
  <c r="AX1014" s="1"/>
  <c r="AZ1014" s="1"/>
  <c r="AT1011"/>
  <c r="AW1011"/>
  <c r="AR1011"/>
  <c r="AL1011"/>
  <c r="AW999"/>
  <c r="AX999" s="1"/>
  <c r="AZ999" s="1"/>
  <c r="AR999"/>
  <c r="AL999"/>
  <c r="AW990"/>
  <c r="AT990"/>
  <c r="AV990"/>
  <c r="AP990"/>
  <c r="AK990"/>
  <c r="AW955"/>
  <c r="AR955"/>
  <c r="AL955"/>
  <c r="AT955"/>
  <c r="AX955" s="1"/>
  <c r="AZ955" s="1"/>
  <c r="AW934"/>
  <c r="AX934" s="1"/>
  <c r="AZ934" s="1"/>
  <c r="AV934"/>
  <c r="AP934"/>
  <c r="AK934"/>
  <c r="AT931"/>
  <c r="AW931"/>
  <c r="AR931"/>
  <c r="AL931"/>
  <c r="AW923"/>
  <c r="AX923" s="1"/>
  <c r="AZ923" s="1"/>
  <c r="AR923"/>
  <c r="AL923"/>
  <c r="AW919"/>
  <c r="AX919" s="1"/>
  <c r="AZ919" s="1"/>
  <c r="AR919"/>
  <c r="AL919"/>
  <c r="AW918"/>
  <c r="AX918" s="1"/>
  <c r="AZ918" s="1"/>
  <c r="AV918"/>
  <c r="AP918"/>
  <c r="AK918"/>
  <c r="AW914"/>
  <c r="AT914"/>
  <c r="AX914" s="1"/>
  <c r="AZ914" s="1"/>
  <c r="AV914"/>
  <c r="AP914"/>
  <c r="AK914"/>
  <c r="AW886"/>
  <c r="AV886"/>
  <c r="AP886"/>
  <c r="AK886"/>
  <c r="AT886"/>
  <c r="AX886" s="1"/>
  <c r="AZ886" s="1"/>
  <c r="AT883"/>
  <c r="AW883"/>
  <c r="AR883"/>
  <c r="AL883"/>
  <c r="AT835"/>
  <c r="AW835"/>
  <c r="AR835"/>
  <c r="AL835"/>
  <c r="AW822"/>
  <c r="AV822"/>
  <c r="AP822"/>
  <c r="AK822"/>
  <c r="AT822"/>
  <c r="AX822" s="1"/>
  <c r="AZ822" s="1"/>
  <c r="AW759"/>
  <c r="AR759"/>
  <c r="AL759"/>
  <c r="AT759"/>
  <c r="AW754"/>
  <c r="AT754"/>
  <c r="AV754"/>
  <c r="AP754"/>
  <c r="AK754"/>
  <c r="AT707"/>
  <c r="AW707"/>
  <c r="AR707"/>
  <c r="AL707"/>
  <c r="AW694"/>
  <c r="AV694"/>
  <c r="AP694"/>
  <c r="AK694"/>
  <c r="AT694"/>
  <c r="AX694" s="1"/>
  <c r="AZ694" s="1"/>
  <c r="AW631"/>
  <c r="AR631"/>
  <c r="AL631"/>
  <c r="AT631"/>
  <c r="AW626"/>
  <c r="AT626"/>
  <c r="AV626"/>
  <c r="AP626"/>
  <c r="AK626"/>
  <c r="AT579"/>
  <c r="AW579"/>
  <c r="AR579"/>
  <c r="AL579"/>
  <c r="AW566"/>
  <c r="AV566"/>
  <c r="AP566"/>
  <c r="AK566"/>
  <c r="AT566"/>
  <c r="AX566" s="1"/>
  <c r="AZ566" s="1"/>
  <c r="AW503"/>
  <c r="AR503"/>
  <c r="AL503"/>
  <c r="AT503"/>
  <c r="AW498"/>
  <c r="AT498"/>
  <c r="AV498"/>
  <c r="AP498"/>
  <c r="AK498"/>
  <c r="AT451"/>
  <c r="AW451"/>
  <c r="AR451"/>
  <c r="AL451"/>
  <c r="AW438"/>
  <c r="AV438"/>
  <c r="AP438"/>
  <c r="AK438"/>
  <c r="AT438"/>
  <c r="AX438" s="1"/>
  <c r="AZ438" s="1"/>
  <c r="AW375"/>
  <c r="AR375"/>
  <c r="AL375"/>
  <c r="AT375"/>
  <c r="AW370"/>
  <c r="AT370"/>
  <c r="AV370"/>
  <c r="AP370"/>
  <c r="AK370"/>
  <c r="AT323"/>
  <c r="AW323"/>
  <c r="AR323"/>
  <c r="AL323"/>
  <c r="AW310"/>
  <c r="AV310"/>
  <c r="AP310"/>
  <c r="AK310"/>
  <c r="AT310"/>
  <c r="AX310" s="1"/>
  <c r="AZ310" s="1"/>
  <c r="AW247"/>
  <c r="AR247"/>
  <c r="AL247"/>
  <c r="AT247"/>
  <c r="AW242"/>
  <c r="AT242"/>
  <c r="AV242"/>
  <c r="AP242"/>
  <c r="AK242"/>
  <c r="AT195"/>
  <c r="AW195"/>
  <c r="AR195"/>
  <c r="AL195"/>
  <c r="AW182"/>
  <c r="AV182"/>
  <c r="AP182"/>
  <c r="AK182"/>
  <c r="AT182"/>
  <c r="AX182" s="1"/>
  <c r="AZ182" s="1"/>
  <c r="AT118"/>
  <c r="AX118" s="1"/>
  <c r="AW118"/>
  <c r="AR118"/>
  <c r="AL118"/>
  <c r="AV112"/>
  <c r="AZ112" s="1"/>
  <c r="AU112"/>
  <c r="AN112"/>
  <c r="AV99"/>
  <c r="AP99"/>
  <c r="AK99"/>
  <c r="AO71"/>
  <c r="AS71"/>
  <c r="AT71"/>
  <c r="AK71"/>
  <c r="AT41"/>
  <c r="AX41" s="1"/>
  <c r="AZ41" s="1"/>
  <c r="AW41"/>
  <c r="AE41"/>
  <c r="AV41"/>
  <c r="AP41"/>
  <c r="AK41"/>
  <c r="AT19"/>
  <c r="AX19" s="1"/>
  <c r="AS19"/>
  <c r="AM19"/>
  <c r="AV19"/>
  <c r="AZ1123"/>
  <c r="AZ1057"/>
  <c r="AZ1052"/>
  <c r="AZ1037"/>
  <c r="AZ1032"/>
  <c r="AZ1021"/>
  <c r="AZ972"/>
  <c r="AZ940"/>
  <c r="AX935"/>
  <c r="AZ935" s="1"/>
  <c r="AZ920"/>
  <c r="AZ888"/>
  <c r="AX875"/>
  <c r="AZ875" s="1"/>
  <c r="AZ872"/>
  <c r="AZ864"/>
  <c r="AX859"/>
  <c r="AZ859" s="1"/>
  <c r="AZ824"/>
  <c r="AZ696"/>
  <c r="AZ568"/>
  <c r="AZ440"/>
  <c r="AZ312"/>
  <c r="AZ184"/>
  <c r="AZ140"/>
  <c r="AZ77"/>
  <c r="AX65"/>
  <c r="AZ64"/>
  <c r="AW1026"/>
  <c r="AT1026"/>
  <c r="AX1026" s="1"/>
  <c r="AZ1026" s="1"/>
  <c r="AV1026"/>
  <c r="AP1026"/>
  <c r="AK1026"/>
  <c r="AW1006"/>
  <c r="AT1006"/>
  <c r="AV1006"/>
  <c r="AP1006"/>
  <c r="AK1006"/>
  <c r="AT979"/>
  <c r="AW979"/>
  <c r="AR979"/>
  <c r="AL979"/>
  <c r="AW971"/>
  <c r="AX971" s="1"/>
  <c r="AZ971" s="1"/>
  <c r="AR971"/>
  <c r="AL971"/>
  <c r="AW967"/>
  <c r="AX967" s="1"/>
  <c r="AZ967" s="1"/>
  <c r="AR967"/>
  <c r="AL967"/>
  <c r="AW966"/>
  <c r="AX966" s="1"/>
  <c r="AZ966" s="1"/>
  <c r="AV966"/>
  <c r="AP966"/>
  <c r="AK966"/>
  <c r="AW962"/>
  <c r="AT962"/>
  <c r="AX962" s="1"/>
  <c r="AZ962" s="1"/>
  <c r="AV962"/>
  <c r="AP962"/>
  <c r="AK962"/>
  <c r="AW942"/>
  <c r="AT942"/>
  <c r="AV942"/>
  <c r="AP942"/>
  <c r="AK942"/>
  <c r="AT915"/>
  <c r="AW915"/>
  <c r="AR915"/>
  <c r="AL915"/>
  <c r="AW907"/>
  <c r="AR907"/>
  <c r="AL907"/>
  <c r="AW903"/>
  <c r="AX903" s="1"/>
  <c r="AZ903" s="1"/>
  <c r="AR903"/>
  <c r="AL903"/>
  <c r="AW902"/>
  <c r="AX902" s="1"/>
  <c r="AZ902" s="1"/>
  <c r="AV902"/>
  <c r="AP902"/>
  <c r="AK902"/>
  <c r="AW898"/>
  <c r="AT898"/>
  <c r="AX898" s="1"/>
  <c r="AZ898" s="1"/>
  <c r="AV898"/>
  <c r="AP898"/>
  <c r="AK898"/>
  <c r="AW878"/>
  <c r="AT878"/>
  <c r="AV878"/>
  <c r="AP878"/>
  <c r="AK878"/>
  <c r="AT851"/>
  <c r="AW851"/>
  <c r="AR851"/>
  <c r="AL851"/>
  <c r="AW843"/>
  <c r="AR843"/>
  <c r="AL843"/>
  <c r="AW839"/>
  <c r="AR839"/>
  <c r="AL839"/>
  <c r="AW838"/>
  <c r="AX838" s="1"/>
  <c r="AZ838" s="1"/>
  <c r="AV838"/>
  <c r="AP838"/>
  <c r="AK838"/>
  <c r="AW834"/>
  <c r="AT834"/>
  <c r="AX834" s="1"/>
  <c r="AZ834" s="1"/>
  <c r="AV834"/>
  <c r="AP834"/>
  <c r="AK834"/>
  <c r="AW814"/>
  <c r="AT814"/>
  <c r="AV814"/>
  <c r="AP814"/>
  <c r="AK814"/>
  <c r="AT787"/>
  <c r="AW787"/>
  <c r="AR787"/>
  <c r="AL787"/>
  <c r="AW779"/>
  <c r="AR779"/>
  <c r="AL779"/>
  <c r="AW775"/>
  <c r="AR775"/>
  <c r="AL775"/>
  <c r="AW774"/>
  <c r="AX774" s="1"/>
  <c r="AZ774" s="1"/>
  <c r="AV774"/>
  <c r="AP774"/>
  <c r="AK774"/>
  <c r="AW770"/>
  <c r="AT770"/>
  <c r="AX770" s="1"/>
  <c r="AZ770" s="1"/>
  <c r="AV770"/>
  <c r="AP770"/>
  <c r="AK770"/>
  <c r="AW750"/>
  <c r="AT750"/>
  <c r="AV750"/>
  <c r="AP750"/>
  <c r="AK750"/>
  <c r="AT723"/>
  <c r="AW723"/>
  <c r="AR723"/>
  <c r="AL723"/>
  <c r="AW715"/>
  <c r="AR715"/>
  <c r="AL715"/>
  <c r="AW711"/>
  <c r="AR711"/>
  <c r="AL711"/>
  <c r="AW710"/>
  <c r="AX710" s="1"/>
  <c r="AZ710" s="1"/>
  <c r="AV710"/>
  <c r="AP710"/>
  <c r="AK710"/>
  <c r="AW706"/>
  <c r="AT706"/>
  <c r="AX706" s="1"/>
  <c r="AZ706" s="1"/>
  <c r="AV706"/>
  <c r="AP706"/>
  <c r="AK706"/>
  <c r="AW686"/>
  <c r="AT686"/>
  <c r="AV686"/>
  <c r="AP686"/>
  <c r="AK686"/>
  <c r="AT659"/>
  <c r="AW659"/>
  <c r="AR659"/>
  <c r="AL659"/>
  <c r="AW651"/>
  <c r="AR651"/>
  <c r="AL651"/>
  <c r="AW647"/>
  <c r="AR647"/>
  <c r="AL647"/>
  <c r="AW646"/>
  <c r="AX646" s="1"/>
  <c r="AZ646" s="1"/>
  <c r="AV646"/>
  <c r="AP646"/>
  <c r="AK646"/>
  <c r="AW642"/>
  <c r="AT642"/>
  <c r="AX642" s="1"/>
  <c r="AZ642" s="1"/>
  <c r="AV642"/>
  <c r="AP642"/>
  <c r="AK642"/>
  <c r="AW622"/>
  <c r="AT622"/>
  <c r="AV622"/>
  <c r="AP622"/>
  <c r="AK622"/>
  <c r="AT595"/>
  <c r="AW595"/>
  <c r="AR595"/>
  <c r="AL595"/>
  <c r="AW587"/>
  <c r="AR587"/>
  <c r="AL587"/>
  <c r="AW583"/>
  <c r="AR583"/>
  <c r="AL583"/>
  <c r="AW582"/>
  <c r="AX582" s="1"/>
  <c r="AZ582" s="1"/>
  <c r="AV582"/>
  <c r="AP582"/>
  <c r="AK582"/>
  <c r="AW578"/>
  <c r="AT578"/>
  <c r="AX578" s="1"/>
  <c r="AV578"/>
  <c r="AP578"/>
  <c r="AK578"/>
  <c r="AW558"/>
  <c r="AT558"/>
  <c r="AV558"/>
  <c r="AP558"/>
  <c r="AK558"/>
  <c r="AT531"/>
  <c r="AW531"/>
  <c r="AR531"/>
  <c r="AL531"/>
  <c r="AW523"/>
  <c r="AR523"/>
  <c r="AL523"/>
  <c r="AW519"/>
  <c r="AR519"/>
  <c r="AL519"/>
  <c r="AW518"/>
  <c r="AX518" s="1"/>
  <c r="AZ518" s="1"/>
  <c r="AV518"/>
  <c r="AP518"/>
  <c r="AK518"/>
  <c r="AW514"/>
  <c r="AT514"/>
  <c r="AX514" s="1"/>
  <c r="AZ514" s="1"/>
  <c r="AV514"/>
  <c r="AP514"/>
  <c r="AK514"/>
  <c r="AW494"/>
  <c r="AT494"/>
  <c r="AV494"/>
  <c r="AP494"/>
  <c r="AK494"/>
  <c r="AT467"/>
  <c r="AW467"/>
  <c r="AR467"/>
  <c r="AL467"/>
  <c r="AW459"/>
  <c r="AR459"/>
  <c r="AL459"/>
  <c r="AW455"/>
  <c r="AR455"/>
  <c r="AL455"/>
  <c r="AW454"/>
  <c r="AX454" s="1"/>
  <c r="AZ454" s="1"/>
  <c r="AV454"/>
  <c r="AP454"/>
  <c r="AK454"/>
  <c r="AW450"/>
  <c r="AT450"/>
  <c r="AX450" s="1"/>
  <c r="AZ450" s="1"/>
  <c r="AV450"/>
  <c r="AP450"/>
  <c r="AK450"/>
  <c r="AW430"/>
  <c r="AT430"/>
  <c r="AV430"/>
  <c r="AP430"/>
  <c r="AK430"/>
  <c r="AT403"/>
  <c r="AW403"/>
  <c r="AR403"/>
  <c r="AL403"/>
  <c r="AW395"/>
  <c r="AR395"/>
  <c r="AL395"/>
  <c r="AW391"/>
  <c r="AR391"/>
  <c r="AL391"/>
  <c r="AW390"/>
  <c r="AX390" s="1"/>
  <c r="AZ390" s="1"/>
  <c r="AV390"/>
  <c r="AP390"/>
  <c r="AK390"/>
  <c r="AW386"/>
  <c r="AT386"/>
  <c r="AX386" s="1"/>
  <c r="AV386"/>
  <c r="AP386"/>
  <c r="AK386"/>
  <c r="AW366"/>
  <c r="AT366"/>
  <c r="AV366"/>
  <c r="AP366"/>
  <c r="AK366"/>
  <c r="AT339"/>
  <c r="AW339"/>
  <c r="AR339"/>
  <c r="AL339"/>
  <c r="AW331"/>
  <c r="AR331"/>
  <c r="AL331"/>
  <c r="AW327"/>
  <c r="AR327"/>
  <c r="AL327"/>
  <c r="AW326"/>
  <c r="AX326" s="1"/>
  <c r="AZ326" s="1"/>
  <c r="AV326"/>
  <c r="AP326"/>
  <c r="AK326"/>
  <c r="AW322"/>
  <c r="AT322"/>
  <c r="AX322" s="1"/>
  <c r="AZ322" s="1"/>
  <c r="AV322"/>
  <c r="AP322"/>
  <c r="AK322"/>
  <c r="AW302"/>
  <c r="AT302"/>
  <c r="AV302"/>
  <c r="AP302"/>
  <c r="AK302"/>
  <c r="AT275"/>
  <c r="AW275"/>
  <c r="AR275"/>
  <c r="AL275"/>
  <c r="AW267"/>
  <c r="AR267"/>
  <c r="AL267"/>
  <c r="AW263"/>
  <c r="AR263"/>
  <c r="AL263"/>
  <c r="AW262"/>
  <c r="AX262" s="1"/>
  <c r="AZ262" s="1"/>
  <c r="AV262"/>
  <c r="AP262"/>
  <c r="AK262"/>
  <c r="AW258"/>
  <c r="AT258"/>
  <c r="AX258" s="1"/>
  <c r="AZ258" s="1"/>
  <c r="AV258"/>
  <c r="AP258"/>
  <c r="AK258"/>
  <c r="AW238"/>
  <c r="AT238"/>
  <c r="AV238"/>
  <c r="AP238"/>
  <c r="AK238"/>
  <c r="AT211"/>
  <c r="AW211"/>
  <c r="AR211"/>
  <c r="AL211"/>
  <c r="AW203"/>
  <c r="AR203"/>
  <c r="AL203"/>
  <c r="AW199"/>
  <c r="AR199"/>
  <c r="AL199"/>
  <c r="AW198"/>
  <c r="AX198" s="1"/>
  <c r="AZ198" s="1"/>
  <c r="AV198"/>
  <c r="AP198"/>
  <c r="AK198"/>
  <c r="AW194"/>
  <c r="AT194"/>
  <c r="AX194" s="1"/>
  <c r="AZ194" s="1"/>
  <c r="AV194"/>
  <c r="AP194"/>
  <c r="AK194"/>
  <c r="AW174"/>
  <c r="AT174"/>
  <c r="AV174"/>
  <c r="AP174"/>
  <c r="AK174"/>
  <c r="AT147"/>
  <c r="AW147"/>
  <c r="AR147"/>
  <c r="AL147"/>
  <c r="AW135"/>
  <c r="AX135" s="1"/>
  <c r="AS135"/>
  <c r="AM135"/>
  <c r="AT122"/>
  <c r="AX122" s="1"/>
  <c r="AZ122" s="1"/>
  <c r="AR122"/>
  <c r="AL122"/>
  <c r="AP107"/>
  <c r="AK107"/>
  <c r="AW102"/>
  <c r="AR102"/>
  <c r="AL102"/>
  <c r="AE101"/>
  <c r="AT101"/>
  <c r="AX101" s="1"/>
  <c r="AS101"/>
  <c r="AM101"/>
  <c r="AT86"/>
  <c r="AX86" s="1"/>
  <c r="AR86"/>
  <c r="AL86"/>
  <c r="AR84"/>
  <c r="AL84"/>
  <c r="AT82"/>
  <c r="AX82" s="1"/>
  <c r="AZ82" s="1"/>
  <c r="AR82"/>
  <c r="AL82"/>
  <c r="AW81"/>
  <c r="AE81"/>
  <c r="AV81"/>
  <c r="AP81"/>
  <c r="AK81"/>
  <c r="AV76"/>
  <c r="AW76"/>
  <c r="AX76" s="1"/>
  <c r="AR76"/>
  <c r="AL76"/>
  <c r="AV65"/>
  <c r="AZ65" s="1"/>
  <c r="AP65"/>
  <c r="AQ65" s="1"/>
  <c r="AE65"/>
  <c r="AL65"/>
  <c r="AT64"/>
  <c r="AX64" s="1"/>
  <c r="AU64"/>
  <c r="AN64"/>
  <c r="AT63"/>
  <c r="AV63"/>
  <c r="AP63"/>
  <c r="AQ63" s="1"/>
  <c r="AS63"/>
  <c r="AV59"/>
  <c r="AZ59" s="1"/>
  <c r="AT59"/>
  <c r="AX59" s="1"/>
  <c r="AS59"/>
  <c r="AM59"/>
  <c r="AW53"/>
  <c r="AE53"/>
  <c r="AS53"/>
  <c r="AM53"/>
  <c r="AT49"/>
  <c r="AX49" s="1"/>
  <c r="AZ49" s="1"/>
  <c r="AE49"/>
  <c r="AS49"/>
  <c r="AM49"/>
  <c r="AW48"/>
  <c r="AR48"/>
  <c r="AL48"/>
  <c r="AW42"/>
  <c r="AR42"/>
  <c r="AL42"/>
  <c r="AT29"/>
  <c r="AX29" s="1"/>
  <c r="AZ29" s="1"/>
  <c r="AE29"/>
  <c r="AV29"/>
  <c r="AP29"/>
  <c r="AK29"/>
  <c r="AW28"/>
  <c r="AX28" s="1"/>
  <c r="AR28"/>
  <c r="AL28"/>
  <c r="AZ1008"/>
  <c r="AZ993"/>
  <c r="AX991"/>
  <c r="AZ991" s="1"/>
  <c r="AZ973"/>
  <c r="AZ968"/>
  <c r="AZ944"/>
  <c r="AZ929"/>
  <c r="AX927"/>
  <c r="AZ927" s="1"/>
  <c r="AZ909"/>
  <c r="AZ904"/>
  <c r="AZ880"/>
  <c r="AZ865"/>
  <c r="AX863"/>
  <c r="AZ863" s="1"/>
  <c r="AZ845"/>
  <c r="AZ840"/>
  <c r="AZ816"/>
  <c r="AZ801"/>
  <c r="AX799"/>
  <c r="AZ799" s="1"/>
  <c r="AZ781"/>
  <c r="AZ776"/>
  <c r="AZ752"/>
  <c r="AZ737"/>
  <c r="AX735"/>
  <c r="AZ735" s="1"/>
  <c r="AZ717"/>
  <c r="AZ712"/>
  <c r="AZ688"/>
  <c r="AZ673"/>
  <c r="AX671"/>
  <c r="AZ671" s="1"/>
  <c r="AZ653"/>
  <c r="AZ648"/>
  <c r="AZ624"/>
  <c r="AZ609"/>
  <c r="AX607"/>
  <c r="AZ607" s="1"/>
  <c r="AZ589"/>
  <c r="AZ584"/>
  <c r="AZ560"/>
  <c r="AZ545"/>
  <c r="AX543"/>
  <c r="AZ543" s="1"/>
  <c r="AZ525"/>
  <c r="AZ520"/>
  <c r="AZ496"/>
  <c r="AZ481"/>
  <c r="AX479"/>
  <c r="AZ479" s="1"/>
  <c r="AZ461"/>
  <c r="AZ456"/>
  <c r="AZ432"/>
  <c r="AZ417"/>
  <c r="AX415"/>
  <c r="AZ415" s="1"/>
  <c r="AZ397"/>
  <c r="AZ392"/>
  <c r="AZ368"/>
  <c r="AZ353"/>
  <c r="AX351"/>
  <c r="AZ351" s="1"/>
  <c r="AZ333"/>
  <c r="AZ328"/>
  <c r="AZ304"/>
  <c r="AZ289"/>
  <c r="AX287"/>
  <c r="AZ287" s="1"/>
  <c r="AZ269"/>
  <c r="AZ264"/>
  <c r="AZ240"/>
  <c r="AZ225"/>
  <c r="AX223"/>
  <c r="AZ223" s="1"/>
  <c r="AZ205"/>
  <c r="AZ200"/>
  <c r="AZ176"/>
  <c r="AZ161"/>
  <c r="AX159"/>
  <c r="AZ159" s="1"/>
  <c r="AZ138"/>
  <c r="AZ125"/>
  <c r="AZ109"/>
  <c r="AZ104"/>
  <c r="AS50"/>
  <c r="AX40"/>
  <c r="AZ16"/>
  <c r="AX4"/>
  <c r="AZ4" s="1"/>
  <c r="AK67"/>
  <c r="AW894"/>
  <c r="AT894"/>
  <c r="AV894"/>
  <c r="AP894"/>
  <c r="AK894"/>
  <c r="AT867"/>
  <c r="AW867"/>
  <c r="AR867"/>
  <c r="AL867"/>
  <c r="AW859"/>
  <c r="AR859"/>
  <c r="AL859"/>
  <c r="AW855"/>
  <c r="AX855" s="1"/>
  <c r="AZ855" s="1"/>
  <c r="AR855"/>
  <c r="AL855"/>
  <c r="AW854"/>
  <c r="AX854" s="1"/>
  <c r="AZ854" s="1"/>
  <c r="AV854"/>
  <c r="AP854"/>
  <c r="AK854"/>
  <c r="AW850"/>
  <c r="AT850"/>
  <c r="AX850" s="1"/>
  <c r="AZ850" s="1"/>
  <c r="AV850"/>
  <c r="AP850"/>
  <c r="AK850"/>
  <c r="AW830"/>
  <c r="AT830"/>
  <c r="AV830"/>
  <c r="AP830"/>
  <c r="AK830"/>
  <c r="AT803"/>
  <c r="AW803"/>
  <c r="AR803"/>
  <c r="AL803"/>
  <c r="AW795"/>
  <c r="AR795"/>
  <c r="AL795"/>
  <c r="AW791"/>
  <c r="AR791"/>
  <c r="AL791"/>
  <c r="AW790"/>
  <c r="AX790" s="1"/>
  <c r="AZ790" s="1"/>
  <c r="AV790"/>
  <c r="AP790"/>
  <c r="AK790"/>
  <c r="AW786"/>
  <c r="AT786"/>
  <c r="AX786" s="1"/>
  <c r="AZ786" s="1"/>
  <c r="AV786"/>
  <c r="AP786"/>
  <c r="AK786"/>
  <c r="AW766"/>
  <c r="AT766"/>
  <c r="AV766"/>
  <c r="AP766"/>
  <c r="AK766"/>
  <c r="AT739"/>
  <c r="AW739"/>
  <c r="AR739"/>
  <c r="AL739"/>
  <c r="AW731"/>
  <c r="AR731"/>
  <c r="AL731"/>
  <c r="AW727"/>
  <c r="AR727"/>
  <c r="AL727"/>
  <c r="AW726"/>
  <c r="AX726" s="1"/>
  <c r="AZ726" s="1"/>
  <c r="AV726"/>
  <c r="AP726"/>
  <c r="AK726"/>
  <c r="AW722"/>
  <c r="AT722"/>
  <c r="AX722" s="1"/>
  <c r="AZ722" s="1"/>
  <c r="AV722"/>
  <c r="AP722"/>
  <c r="AK722"/>
  <c r="AW702"/>
  <c r="AT702"/>
  <c r="AV702"/>
  <c r="AP702"/>
  <c r="AK702"/>
  <c r="AT675"/>
  <c r="AW675"/>
  <c r="AR675"/>
  <c r="AL675"/>
  <c r="AW667"/>
  <c r="AR667"/>
  <c r="AL667"/>
  <c r="AW663"/>
  <c r="AR663"/>
  <c r="AL663"/>
  <c r="AW662"/>
  <c r="AX662" s="1"/>
  <c r="AZ662" s="1"/>
  <c r="AV662"/>
  <c r="AP662"/>
  <c r="AK662"/>
  <c r="AW658"/>
  <c r="AT658"/>
  <c r="AX658" s="1"/>
  <c r="AZ658" s="1"/>
  <c r="AV658"/>
  <c r="AP658"/>
  <c r="AK658"/>
  <c r="AW638"/>
  <c r="AT638"/>
  <c r="AV638"/>
  <c r="AP638"/>
  <c r="AK638"/>
  <c r="AT611"/>
  <c r="AW611"/>
  <c r="AR611"/>
  <c r="AL611"/>
  <c r="AW603"/>
  <c r="AR603"/>
  <c r="AL603"/>
  <c r="AW599"/>
  <c r="AR599"/>
  <c r="AL599"/>
  <c r="AW598"/>
  <c r="AX598" s="1"/>
  <c r="AZ598" s="1"/>
  <c r="AV598"/>
  <c r="AP598"/>
  <c r="AK598"/>
  <c r="AW594"/>
  <c r="AT594"/>
  <c r="AX594" s="1"/>
  <c r="AZ594" s="1"/>
  <c r="AV594"/>
  <c r="AP594"/>
  <c r="AK594"/>
  <c r="AW574"/>
  <c r="AT574"/>
  <c r="AV574"/>
  <c r="AP574"/>
  <c r="AK574"/>
  <c r="AT547"/>
  <c r="AW547"/>
  <c r="AR547"/>
  <c r="AL547"/>
  <c r="AW539"/>
  <c r="AR539"/>
  <c r="AL539"/>
  <c r="AW535"/>
  <c r="AR535"/>
  <c r="AL535"/>
  <c r="AW534"/>
  <c r="AX534" s="1"/>
  <c r="AZ534" s="1"/>
  <c r="AV534"/>
  <c r="AP534"/>
  <c r="AK534"/>
  <c r="AW530"/>
  <c r="AT530"/>
  <c r="AX530" s="1"/>
  <c r="AZ530" s="1"/>
  <c r="AV530"/>
  <c r="AP530"/>
  <c r="AK530"/>
  <c r="AW510"/>
  <c r="AT510"/>
  <c r="AV510"/>
  <c r="AP510"/>
  <c r="AK510"/>
  <c r="AT483"/>
  <c r="AW483"/>
  <c r="AR483"/>
  <c r="AL483"/>
  <c r="AW475"/>
  <c r="AR475"/>
  <c r="AL475"/>
  <c r="AW471"/>
  <c r="AR471"/>
  <c r="AL471"/>
  <c r="AW470"/>
  <c r="AX470" s="1"/>
  <c r="AZ470" s="1"/>
  <c r="AV470"/>
  <c r="AP470"/>
  <c r="AK470"/>
  <c r="AW466"/>
  <c r="AT466"/>
  <c r="AX466" s="1"/>
  <c r="AZ466" s="1"/>
  <c r="AV466"/>
  <c r="AP466"/>
  <c r="AK466"/>
  <c r="AW446"/>
  <c r="AT446"/>
  <c r="AV446"/>
  <c r="AP446"/>
  <c r="AK446"/>
  <c r="AT419"/>
  <c r="AW419"/>
  <c r="AR419"/>
  <c r="AL419"/>
  <c r="AW411"/>
  <c r="AR411"/>
  <c r="AL411"/>
  <c r="AW407"/>
  <c r="AR407"/>
  <c r="AL407"/>
  <c r="AW406"/>
  <c r="AX406" s="1"/>
  <c r="AZ406" s="1"/>
  <c r="AV406"/>
  <c r="AP406"/>
  <c r="AK406"/>
  <c r="AW402"/>
  <c r="AT402"/>
  <c r="AX402" s="1"/>
  <c r="AZ402" s="1"/>
  <c r="AV402"/>
  <c r="AP402"/>
  <c r="AK402"/>
  <c r="AW382"/>
  <c r="AT382"/>
  <c r="AV382"/>
  <c r="AP382"/>
  <c r="AK382"/>
  <c r="AT355"/>
  <c r="AW355"/>
  <c r="AR355"/>
  <c r="AL355"/>
  <c r="AW347"/>
  <c r="AR347"/>
  <c r="AL347"/>
  <c r="AW343"/>
  <c r="AR343"/>
  <c r="AL343"/>
  <c r="AW342"/>
  <c r="AX342" s="1"/>
  <c r="AZ342" s="1"/>
  <c r="AV342"/>
  <c r="AP342"/>
  <c r="AK342"/>
  <c r="AW338"/>
  <c r="AT338"/>
  <c r="AX338" s="1"/>
  <c r="AZ338" s="1"/>
  <c r="AV338"/>
  <c r="AP338"/>
  <c r="AK338"/>
  <c r="AW318"/>
  <c r="AT318"/>
  <c r="AV318"/>
  <c r="AP318"/>
  <c r="AK318"/>
  <c r="AT291"/>
  <c r="AW291"/>
  <c r="AR291"/>
  <c r="AL291"/>
  <c r="AW283"/>
  <c r="AR283"/>
  <c r="AL283"/>
  <c r="AW279"/>
  <c r="AR279"/>
  <c r="AL279"/>
  <c r="AW278"/>
  <c r="AX278" s="1"/>
  <c r="AZ278" s="1"/>
  <c r="AV278"/>
  <c r="AP278"/>
  <c r="AK278"/>
  <c r="AW274"/>
  <c r="AT274"/>
  <c r="AX274" s="1"/>
  <c r="AZ274" s="1"/>
  <c r="AV274"/>
  <c r="AP274"/>
  <c r="AK274"/>
  <c r="AW254"/>
  <c r="AT254"/>
  <c r="AV254"/>
  <c r="AP254"/>
  <c r="AK254"/>
  <c r="AT227"/>
  <c r="AW227"/>
  <c r="AR227"/>
  <c r="AL227"/>
  <c r="AW219"/>
  <c r="AR219"/>
  <c r="AL219"/>
  <c r="AW215"/>
  <c r="AR215"/>
  <c r="AL215"/>
  <c r="AW214"/>
  <c r="AX214" s="1"/>
  <c r="AZ214" s="1"/>
  <c r="AV214"/>
  <c r="AP214"/>
  <c r="AK214"/>
  <c r="AW210"/>
  <c r="AT210"/>
  <c r="AX210" s="1"/>
  <c r="AZ210" s="1"/>
  <c r="AV210"/>
  <c r="AP210"/>
  <c r="AK210"/>
  <c r="AW190"/>
  <c r="AT190"/>
  <c r="AV190"/>
  <c r="AP190"/>
  <c r="AK190"/>
  <c r="AT163"/>
  <c r="AW163"/>
  <c r="AR163"/>
  <c r="AL163"/>
  <c r="AW155"/>
  <c r="AR155"/>
  <c r="AL155"/>
  <c r="AW151"/>
  <c r="AR151"/>
  <c r="AL151"/>
  <c r="AW150"/>
  <c r="AX150" s="1"/>
  <c r="AZ150" s="1"/>
  <c r="AV150"/>
  <c r="AP150"/>
  <c r="AK150"/>
  <c r="AW146"/>
  <c r="AT146"/>
  <c r="AX146" s="1"/>
  <c r="AZ146" s="1"/>
  <c r="AV146"/>
  <c r="AP146"/>
  <c r="AK146"/>
  <c r="AT142"/>
  <c r="AX142" s="1"/>
  <c r="AZ142" s="1"/>
  <c r="AU142"/>
  <c r="AN142"/>
  <c r="AW141"/>
  <c r="AT141"/>
  <c r="AX141" s="1"/>
  <c r="AE141"/>
  <c r="AS141"/>
  <c r="AM141"/>
  <c r="AV136"/>
  <c r="AZ136" s="1"/>
  <c r="AU136"/>
  <c r="AN136"/>
  <c r="AT132"/>
  <c r="AX132" s="1"/>
  <c r="AZ132" s="1"/>
  <c r="AU132"/>
  <c r="AN132"/>
  <c r="AW131"/>
  <c r="AS131"/>
  <c r="AM131"/>
  <c r="AW127"/>
  <c r="AT127"/>
  <c r="AX127" s="1"/>
  <c r="AZ127" s="1"/>
  <c r="AS127"/>
  <c r="AM127"/>
  <c r="AT126"/>
  <c r="AX126" s="1"/>
  <c r="AZ126" s="1"/>
  <c r="AR126"/>
  <c r="AL126"/>
  <c r="AV113"/>
  <c r="AZ113" s="1"/>
  <c r="AE113"/>
  <c r="AT113"/>
  <c r="AX113" s="1"/>
  <c r="AS113"/>
  <c r="AM113"/>
  <c r="AT92"/>
  <c r="AX92" s="1"/>
  <c r="AZ92" s="1"/>
  <c r="AR92"/>
  <c r="AL92"/>
  <c r="AW75"/>
  <c r="AT75"/>
  <c r="AV75"/>
  <c r="AP75"/>
  <c r="AK75"/>
  <c r="AV74"/>
  <c r="AZ74" s="1"/>
  <c r="AW74"/>
  <c r="AX74" s="1"/>
  <c r="AR74"/>
  <c r="AL74"/>
  <c r="AV60"/>
  <c r="AZ60" s="1"/>
  <c r="AW60"/>
  <c r="AX60" s="1"/>
  <c r="AR60"/>
  <c r="AL60"/>
  <c r="AV58"/>
  <c r="AZ58" s="1"/>
  <c r="AU58"/>
  <c r="AN58"/>
  <c r="AV51"/>
  <c r="AZ51" s="1"/>
  <c r="AO51"/>
  <c r="AU51"/>
  <c r="AT31"/>
  <c r="AX31" s="1"/>
  <c r="AZ31" s="1"/>
  <c r="AS31"/>
  <c r="AM31"/>
  <c r="AT17"/>
  <c r="AX17" s="1"/>
  <c r="AK17"/>
  <c r="AN17"/>
  <c r="AP17" s="1"/>
  <c r="AQ17" s="1"/>
  <c r="AE17"/>
  <c r="AP16"/>
  <c r="AK16"/>
  <c r="AU7"/>
  <c r="AN7"/>
  <c r="AY5"/>
  <c r="P10" i="19"/>
  <c r="AT10" s="1"/>
  <c r="R11"/>
  <c r="V11"/>
  <c r="X11"/>
  <c r="Q12"/>
  <c r="R13"/>
  <c r="Q14"/>
  <c r="S14"/>
  <c r="U15"/>
  <c r="T16"/>
  <c r="S16"/>
  <c r="P17"/>
  <c r="AT17" s="1"/>
  <c r="V18"/>
  <c r="X18"/>
  <c r="R20"/>
  <c r="V20"/>
  <c r="Q21"/>
  <c r="U22"/>
  <c r="X22"/>
  <c r="U23"/>
  <c r="V23"/>
  <c r="S23"/>
  <c r="AU23" s="1"/>
  <c r="R24"/>
  <c r="AR24" s="1"/>
  <c r="T24"/>
  <c r="Q25"/>
  <c r="AS25" s="1"/>
  <c r="P25"/>
  <c r="AT25" s="1"/>
  <c r="Q10"/>
  <c r="X10"/>
  <c r="T11"/>
  <c r="V12"/>
  <c r="P13"/>
  <c r="AT13" s="1"/>
  <c r="U14"/>
  <c r="P14"/>
  <c r="AT14" s="1"/>
  <c r="S15"/>
  <c r="AU15" s="1"/>
  <c r="Q16"/>
  <c r="AS16" s="1"/>
  <c r="T17"/>
  <c r="R19"/>
  <c r="AR19" s="1"/>
  <c r="U20"/>
  <c r="X21"/>
  <c r="Q22"/>
  <c r="S22"/>
  <c r="AU22" s="1"/>
  <c r="P23"/>
  <c r="AT23" s="1"/>
  <c r="V24"/>
  <c r="X24"/>
  <c r="R26"/>
  <c r="AR26" s="1"/>
  <c r="V26"/>
  <c r="X26"/>
  <c r="U27"/>
  <c r="V27"/>
  <c r="S27"/>
  <c r="AU27" s="1"/>
  <c r="R28"/>
  <c r="AR28" s="1"/>
  <c r="T28"/>
  <c r="Q29"/>
  <c r="AS29" s="1"/>
  <c r="P29"/>
  <c r="AT29" s="1"/>
  <c r="X30"/>
  <c r="U31"/>
  <c r="V31"/>
  <c r="S31"/>
  <c r="AU31" s="1"/>
  <c r="R32"/>
  <c r="AR32" s="1"/>
  <c r="T32"/>
  <c r="AS32" s="1"/>
  <c r="Q33"/>
  <c r="AS33" s="1"/>
  <c r="P33"/>
  <c r="AT33" s="1"/>
  <c r="X34"/>
  <c r="U35"/>
  <c r="V35"/>
  <c r="S35"/>
  <c r="AU35" s="1"/>
  <c r="AD10"/>
  <c r="AH10"/>
  <c r="Z10"/>
  <c r="AD11"/>
  <c r="AH11"/>
  <c r="Z11"/>
  <c r="AD12"/>
  <c r="AH12"/>
  <c r="Z12"/>
  <c r="AD13"/>
  <c r="AH13"/>
  <c r="Z13"/>
  <c r="AD14"/>
  <c r="AH14"/>
  <c r="Z14"/>
  <c r="AD15"/>
  <c r="AH15"/>
  <c r="Z15"/>
  <c r="AD16"/>
  <c r="AH16"/>
  <c r="Z16"/>
  <c r="AD17"/>
  <c r="AH17"/>
  <c r="Z17"/>
  <c r="AD18"/>
  <c r="AH18"/>
  <c r="Z18"/>
  <c r="AD19"/>
  <c r="AH19"/>
  <c r="Z19"/>
  <c r="AD20"/>
  <c r="AH20"/>
  <c r="Z20"/>
  <c r="AD21"/>
  <c r="AH21"/>
  <c r="Z21"/>
  <c r="AD22"/>
  <c r="AH22"/>
  <c r="Z22"/>
  <c r="AD23"/>
  <c r="AH23"/>
  <c r="Z23"/>
  <c r="AD24"/>
  <c r="AH24"/>
  <c r="Z24"/>
  <c r="AD25"/>
  <c r="AH25"/>
  <c r="Z25"/>
  <c r="AD26"/>
  <c r="AH26"/>
  <c r="Z26"/>
  <c r="AD27"/>
  <c r="AH27"/>
  <c r="Z27"/>
  <c r="AD28"/>
  <c r="AH28"/>
  <c r="Z28"/>
  <c r="AD29"/>
  <c r="AH29"/>
  <c r="Z29"/>
  <c r="AD30"/>
  <c r="AH30"/>
  <c r="Z30"/>
  <c r="AD31"/>
  <c r="AH31"/>
  <c r="Z31"/>
  <c r="AD32"/>
  <c r="AH32"/>
  <c r="Z32"/>
  <c r="AD33"/>
  <c r="AH33"/>
  <c r="Z33"/>
  <c r="AD34"/>
  <c r="AH34"/>
  <c r="Z34"/>
  <c r="AD35"/>
  <c r="AH35"/>
  <c r="Z35"/>
  <c r="AA10"/>
  <c r="AA14"/>
  <c r="AA18"/>
  <c r="AA22"/>
  <c r="AA26"/>
  <c r="AA30"/>
  <c r="AA34"/>
  <c r="O8"/>
  <c r="O12"/>
  <c r="O16"/>
  <c r="O20"/>
  <c r="O24"/>
  <c r="O28"/>
  <c r="O32"/>
  <c r="N6"/>
  <c r="N12"/>
  <c r="N16"/>
  <c r="N20"/>
  <c r="N24"/>
  <c r="N28"/>
  <c r="N32"/>
  <c r="AZ896" i="4"/>
  <c r="AZ881"/>
  <c r="AX879"/>
  <c r="AZ879" s="1"/>
  <c r="AZ876"/>
  <c r="AZ861"/>
  <c r="AZ856"/>
  <c r="AX843"/>
  <c r="AZ843" s="1"/>
  <c r="AX839"/>
  <c r="AZ839" s="1"/>
  <c r="AZ836"/>
  <c r="AZ832"/>
  <c r="AZ817"/>
  <c r="AX815"/>
  <c r="AZ815" s="1"/>
  <c r="AZ812"/>
  <c r="AZ797"/>
  <c r="AZ792"/>
  <c r="AX779"/>
  <c r="AZ779" s="1"/>
  <c r="AX775"/>
  <c r="AZ775" s="1"/>
  <c r="AZ772"/>
  <c r="AZ768"/>
  <c r="AZ753"/>
  <c r="AX751"/>
  <c r="AZ751" s="1"/>
  <c r="AZ748"/>
  <c r="AZ733"/>
  <c r="AZ728"/>
  <c r="AX715"/>
  <c r="AZ715" s="1"/>
  <c r="AX711"/>
  <c r="AZ711" s="1"/>
  <c r="AZ704"/>
  <c r="AZ689"/>
  <c r="AX687"/>
  <c r="AZ687" s="1"/>
  <c r="AZ684"/>
  <c r="AZ669"/>
  <c r="AZ664"/>
  <c r="AX651"/>
  <c r="AZ651" s="1"/>
  <c r="AX647"/>
  <c r="AZ647" s="1"/>
  <c r="AZ644"/>
  <c r="AZ640"/>
  <c r="AZ625"/>
  <c r="AX623"/>
  <c r="AZ623" s="1"/>
  <c r="AZ620"/>
  <c r="AZ605"/>
  <c r="AZ600"/>
  <c r="AX587"/>
  <c r="AZ587" s="1"/>
  <c r="AX583"/>
  <c r="AZ583" s="1"/>
  <c r="AZ580"/>
  <c r="AZ576"/>
  <c r="AZ561"/>
  <c r="AX559"/>
  <c r="AZ559" s="1"/>
  <c r="AZ556"/>
  <c r="AZ541"/>
  <c r="AZ536"/>
  <c r="AX523"/>
  <c r="AZ523" s="1"/>
  <c r="AX519"/>
  <c r="AZ519" s="1"/>
  <c r="AZ516"/>
  <c r="AZ512"/>
  <c r="AZ497"/>
  <c r="AX495"/>
  <c r="AZ495" s="1"/>
  <c r="AZ492"/>
  <c r="AZ477"/>
  <c r="AZ472"/>
  <c r="AX459"/>
  <c r="AZ459" s="1"/>
  <c r="AX455"/>
  <c r="AZ455" s="1"/>
  <c r="AZ448"/>
  <c r="AZ433"/>
  <c r="AX431"/>
  <c r="AZ431" s="1"/>
  <c r="AZ428"/>
  <c r="AZ413"/>
  <c r="AZ408"/>
  <c r="AX395"/>
  <c r="AZ395" s="1"/>
  <c r="AX391"/>
  <c r="AZ391" s="1"/>
  <c r="AZ388"/>
  <c r="AZ384"/>
  <c r="AZ369"/>
  <c r="AX367"/>
  <c r="AZ367" s="1"/>
  <c r="AZ364"/>
  <c r="AZ349"/>
  <c r="AZ344"/>
  <c r="AX331"/>
  <c r="AZ331" s="1"/>
  <c r="AX327"/>
  <c r="AZ327" s="1"/>
  <c r="AZ324"/>
  <c r="AZ320"/>
  <c r="AZ305"/>
  <c r="AX303"/>
  <c r="AZ303" s="1"/>
  <c r="AZ300"/>
  <c r="AZ285"/>
  <c r="AZ280"/>
  <c r="AX267"/>
  <c r="AZ267" s="1"/>
  <c r="AX263"/>
  <c r="AZ263" s="1"/>
  <c r="AZ260"/>
  <c r="AZ256"/>
  <c r="AZ241"/>
  <c r="AX239"/>
  <c r="AZ239" s="1"/>
  <c r="AZ236"/>
  <c r="AZ221"/>
  <c r="AZ216"/>
  <c r="AX203"/>
  <c r="AZ203" s="1"/>
  <c r="AX199"/>
  <c r="AZ199" s="1"/>
  <c r="AZ192"/>
  <c r="AZ177"/>
  <c r="AX175"/>
  <c r="AZ175" s="1"/>
  <c r="AZ172"/>
  <c r="AZ157"/>
  <c r="AZ152"/>
  <c r="AZ121"/>
  <c r="AZ110"/>
  <c r="AX102"/>
  <c r="AZ102" s="1"/>
  <c r="AX84"/>
  <c r="AZ84" s="1"/>
  <c r="AX81"/>
  <c r="AZ81" s="1"/>
  <c r="AZ72"/>
  <c r="AX56"/>
  <c r="AZ56" s="1"/>
  <c r="AX53"/>
  <c r="AZ53" s="1"/>
  <c r="AX48"/>
  <c r="AZ48" s="1"/>
  <c r="AX42"/>
  <c r="AZ42" s="1"/>
  <c r="AZ8"/>
  <c r="AW846"/>
  <c r="AT846"/>
  <c r="AX846" s="1"/>
  <c r="AZ846" s="1"/>
  <c r="AV846"/>
  <c r="AP846"/>
  <c r="AK846"/>
  <c r="AT819"/>
  <c r="AX819" s="1"/>
  <c r="AZ819" s="1"/>
  <c r="AW819"/>
  <c r="AR819"/>
  <c r="AL819"/>
  <c r="AW811"/>
  <c r="AX811" s="1"/>
  <c r="AZ811" s="1"/>
  <c r="AR811"/>
  <c r="AL811"/>
  <c r="AW807"/>
  <c r="AX807" s="1"/>
  <c r="AZ807" s="1"/>
  <c r="AR807"/>
  <c r="AL807"/>
  <c r="AW806"/>
  <c r="AX806" s="1"/>
  <c r="AZ806" s="1"/>
  <c r="AV806"/>
  <c r="AP806"/>
  <c r="AK806"/>
  <c r="AW802"/>
  <c r="AT802"/>
  <c r="AV802"/>
  <c r="AP802"/>
  <c r="AK802"/>
  <c r="AW782"/>
  <c r="AT782"/>
  <c r="AX782" s="1"/>
  <c r="AZ782" s="1"/>
  <c r="AV782"/>
  <c r="AP782"/>
  <c r="AK782"/>
  <c r="AT755"/>
  <c r="AX755" s="1"/>
  <c r="AZ755" s="1"/>
  <c r="AW755"/>
  <c r="AR755"/>
  <c r="AL755"/>
  <c r="AW747"/>
  <c r="AX747" s="1"/>
  <c r="AZ747" s="1"/>
  <c r="AR747"/>
  <c r="AL747"/>
  <c r="AW743"/>
  <c r="AX743" s="1"/>
  <c r="AZ743" s="1"/>
  <c r="AR743"/>
  <c r="AL743"/>
  <c r="AW742"/>
  <c r="AX742" s="1"/>
  <c r="AZ742" s="1"/>
  <c r="AV742"/>
  <c r="AP742"/>
  <c r="AK742"/>
  <c r="AW738"/>
  <c r="AT738"/>
  <c r="AV738"/>
  <c r="AP738"/>
  <c r="AK738"/>
  <c r="AW718"/>
  <c r="AT718"/>
  <c r="AX718" s="1"/>
  <c r="AZ718" s="1"/>
  <c r="AV718"/>
  <c r="AP718"/>
  <c r="AK718"/>
  <c r="AT691"/>
  <c r="AX691" s="1"/>
  <c r="AZ691" s="1"/>
  <c r="AW691"/>
  <c r="AR691"/>
  <c r="AL691"/>
  <c r="AW683"/>
  <c r="AX683" s="1"/>
  <c r="AZ683" s="1"/>
  <c r="AR683"/>
  <c r="AL683"/>
  <c r="AW679"/>
  <c r="AX679" s="1"/>
  <c r="AZ679" s="1"/>
  <c r="AR679"/>
  <c r="AL679"/>
  <c r="AW678"/>
  <c r="AX678" s="1"/>
  <c r="AZ678" s="1"/>
  <c r="AV678"/>
  <c r="AP678"/>
  <c r="AK678"/>
  <c r="AW674"/>
  <c r="AT674"/>
  <c r="AV674"/>
  <c r="AP674"/>
  <c r="AK674"/>
  <c r="AW654"/>
  <c r="AT654"/>
  <c r="AX654" s="1"/>
  <c r="AZ654" s="1"/>
  <c r="AV654"/>
  <c r="AP654"/>
  <c r="AK654"/>
  <c r="AT627"/>
  <c r="AX627" s="1"/>
  <c r="AZ627" s="1"/>
  <c r="AW627"/>
  <c r="AR627"/>
  <c r="AL627"/>
  <c r="AW619"/>
  <c r="AX619" s="1"/>
  <c r="AZ619" s="1"/>
  <c r="AR619"/>
  <c r="AL619"/>
  <c r="AW615"/>
  <c r="AX615" s="1"/>
  <c r="AZ615" s="1"/>
  <c r="AR615"/>
  <c r="AL615"/>
  <c r="AW614"/>
  <c r="AX614" s="1"/>
  <c r="AZ614" s="1"/>
  <c r="AV614"/>
  <c r="AP614"/>
  <c r="AK614"/>
  <c r="AW610"/>
  <c r="AT610"/>
  <c r="AV610"/>
  <c r="AP610"/>
  <c r="AK610"/>
  <c r="AW590"/>
  <c r="AT590"/>
  <c r="AX590" s="1"/>
  <c r="AZ590" s="1"/>
  <c r="AV590"/>
  <c r="AP590"/>
  <c r="AK590"/>
  <c r="AT563"/>
  <c r="AX563" s="1"/>
  <c r="AZ563" s="1"/>
  <c r="AW563"/>
  <c r="AR563"/>
  <c r="AL563"/>
  <c r="AW555"/>
  <c r="AX555" s="1"/>
  <c r="AZ555" s="1"/>
  <c r="AR555"/>
  <c r="AL555"/>
  <c r="AW551"/>
  <c r="AX551" s="1"/>
  <c r="AZ551" s="1"/>
  <c r="AR551"/>
  <c r="AL551"/>
  <c r="AW550"/>
  <c r="AX550" s="1"/>
  <c r="AZ550" s="1"/>
  <c r="AV550"/>
  <c r="AP550"/>
  <c r="AK550"/>
  <c r="AW546"/>
  <c r="AT546"/>
  <c r="AV546"/>
  <c r="AP546"/>
  <c r="AK546"/>
  <c r="AW526"/>
  <c r="AT526"/>
  <c r="AX526" s="1"/>
  <c r="AZ526" s="1"/>
  <c r="AV526"/>
  <c r="AP526"/>
  <c r="AK526"/>
  <c r="AT499"/>
  <c r="AX499" s="1"/>
  <c r="AZ499" s="1"/>
  <c r="AW499"/>
  <c r="AR499"/>
  <c r="AL499"/>
  <c r="AW491"/>
  <c r="AX491" s="1"/>
  <c r="AZ491" s="1"/>
  <c r="AR491"/>
  <c r="AL491"/>
  <c r="AW487"/>
  <c r="AX487" s="1"/>
  <c r="AZ487" s="1"/>
  <c r="AR487"/>
  <c r="AL487"/>
  <c r="AW486"/>
  <c r="AX486" s="1"/>
  <c r="AZ486" s="1"/>
  <c r="AV486"/>
  <c r="AP486"/>
  <c r="AK486"/>
  <c r="AW482"/>
  <c r="AT482"/>
  <c r="AV482"/>
  <c r="AP482"/>
  <c r="AK482"/>
  <c r="AW462"/>
  <c r="AT462"/>
  <c r="AX462" s="1"/>
  <c r="AZ462" s="1"/>
  <c r="AV462"/>
  <c r="AP462"/>
  <c r="AK462"/>
  <c r="AT435"/>
  <c r="AX435" s="1"/>
  <c r="AZ435" s="1"/>
  <c r="AW435"/>
  <c r="AR435"/>
  <c r="AL435"/>
  <c r="AW427"/>
  <c r="AX427" s="1"/>
  <c r="AZ427" s="1"/>
  <c r="AR427"/>
  <c r="AL427"/>
  <c r="AW423"/>
  <c r="AX423" s="1"/>
  <c r="AZ423" s="1"/>
  <c r="AR423"/>
  <c r="AL423"/>
  <c r="AW422"/>
  <c r="AX422" s="1"/>
  <c r="AZ422" s="1"/>
  <c r="AV422"/>
  <c r="AP422"/>
  <c r="AK422"/>
  <c r="AW418"/>
  <c r="AT418"/>
  <c r="AV418"/>
  <c r="AP418"/>
  <c r="AK418"/>
  <c r="AW398"/>
  <c r="AT398"/>
  <c r="AX398" s="1"/>
  <c r="AZ398" s="1"/>
  <c r="AV398"/>
  <c r="AP398"/>
  <c r="AK398"/>
  <c r="AT371"/>
  <c r="AX371" s="1"/>
  <c r="AZ371" s="1"/>
  <c r="AW371"/>
  <c r="AR371"/>
  <c r="AL371"/>
  <c r="AW363"/>
  <c r="AX363" s="1"/>
  <c r="AZ363" s="1"/>
  <c r="AR363"/>
  <c r="AL363"/>
  <c r="AW359"/>
  <c r="AX359" s="1"/>
  <c r="AZ359" s="1"/>
  <c r="AR359"/>
  <c r="AL359"/>
  <c r="AW358"/>
  <c r="AX358" s="1"/>
  <c r="AZ358" s="1"/>
  <c r="AV358"/>
  <c r="AP358"/>
  <c r="AK358"/>
  <c r="AW354"/>
  <c r="AT354"/>
  <c r="AV354"/>
  <c r="AP354"/>
  <c r="AK354"/>
  <c r="AW334"/>
  <c r="AT334"/>
  <c r="AX334" s="1"/>
  <c r="AZ334" s="1"/>
  <c r="AV334"/>
  <c r="AP334"/>
  <c r="AK334"/>
  <c r="AT307"/>
  <c r="AX307" s="1"/>
  <c r="AZ307" s="1"/>
  <c r="AW307"/>
  <c r="AR307"/>
  <c r="AL307"/>
  <c r="AW299"/>
  <c r="AX299" s="1"/>
  <c r="AZ299" s="1"/>
  <c r="AR299"/>
  <c r="AL299"/>
  <c r="AW295"/>
  <c r="AX295" s="1"/>
  <c r="AZ295" s="1"/>
  <c r="AR295"/>
  <c r="AL295"/>
  <c r="AW294"/>
  <c r="AX294" s="1"/>
  <c r="AZ294" s="1"/>
  <c r="AV294"/>
  <c r="AP294"/>
  <c r="AK294"/>
  <c r="AW290"/>
  <c r="AT290"/>
  <c r="AV290"/>
  <c r="AP290"/>
  <c r="AK290"/>
  <c r="AW270"/>
  <c r="AT270"/>
  <c r="AX270" s="1"/>
  <c r="AZ270" s="1"/>
  <c r="AV270"/>
  <c r="AP270"/>
  <c r="AK270"/>
  <c r="AT243"/>
  <c r="AX243" s="1"/>
  <c r="AZ243" s="1"/>
  <c r="AW243"/>
  <c r="AR243"/>
  <c r="AL243"/>
  <c r="AW235"/>
  <c r="AX235" s="1"/>
  <c r="AZ235" s="1"/>
  <c r="AR235"/>
  <c r="AL235"/>
  <c r="AW231"/>
  <c r="AX231" s="1"/>
  <c r="AZ231" s="1"/>
  <c r="AR231"/>
  <c r="AL231"/>
  <c r="AW230"/>
  <c r="AX230" s="1"/>
  <c r="AZ230" s="1"/>
  <c r="AV230"/>
  <c r="AP230"/>
  <c r="AK230"/>
  <c r="AW226"/>
  <c r="AT226"/>
  <c r="AV226"/>
  <c r="AP226"/>
  <c r="AK226"/>
  <c r="AW206"/>
  <c r="AT206"/>
  <c r="AX206" s="1"/>
  <c r="AZ206" s="1"/>
  <c r="AV206"/>
  <c r="AP206"/>
  <c r="AK206"/>
  <c r="AT179"/>
  <c r="AX179" s="1"/>
  <c r="AZ179" s="1"/>
  <c r="AW179"/>
  <c r="AR179"/>
  <c r="AL179"/>
  <c r="AW171"/>
  <c r="AX171" s="1"/>
  <c r="AZ171" s="1"/>
  <c r="AR171"/>
  <c r="AL171"/>
  <c r="AW167"/>
  <c r="AX167" s="1"/>
  <c r="AZ167" s="1"/>
  <c r="AR167"/>
  <c r="AL167"/>
  <c r="AW166"/>
  <c r="AX166" s="1"/>
  <c r="AZ166" s="1"/>
  <c r="AV166"/>
  <c r="AP166"/>
  <c r="AK166"/>
  <c r="AW162"/>
  <c r="AT162"/>
  <c r="AV162"/>
  <c r="AP162"/>
  <c r="AK162"/>
  <c r="AV139"/>
  <c r="AP139"/>
  <c r="AK139"/>
  <c r="AW138"/>
  <c r="AX138" s="1"/>
  <c r="AR138"/>
  <c r="AL138"/>
  <c r="AE137"/>
  <c r="AT137"/>
  <c r="AX137" s="1"/>
  <c r="AS137"/>
  <c r="AM137"/>
  <c r="AW134"/>
  <c r="AX134" s="1"/>
  <c r="AZ134" s="1"/>
  <c r="AR134"/>
  <c r="AL134"/>
  <c r="AW120"/>
  <c r="AT120"/>
  <c r="AU120"/>
  <c r="AN120"/>
  <c r="AT116"/>
  <c r="AX116" s="1"/>
  <c r="AZ116" s="1"/>
  <c r="AU116"/>
  <c r="AN116"/>
  <c r="AW115"/>
  <c r="AX115" s="1"/>
  <c r="AZ115" s="1"/>
  <c r="AS115"/>
  <c r="AM115"/>
  <c r="AW110"/>
  <c r="AX110" s="1"/>
  <c r="AR110"/>
  <c r="AL110"/>
  <c r="AV108"/>
  <c r="AZ108" s="1"/>
  <c r="AU108"/>
  <c r="AN108"/>
  <c r="AE105"/>
  <c r="AV105"/>
  <c r="AP105"/>
  <c r="AK105"/>
  <c r="AW104"/>
  <c r="AX104" s="1"/>
  <c r="AR104"/>
  <c r="AL104"/>
  <c r="AT103"/>
  <c r="AX103" s="1"/>
  <c r="AS103"/>
  <c r="AM103"/>
  <c r="AV100"/>
  <c r="AZ100" s="1"/>
  <c r="AW100"/>
  <c r="AT100"/>
  <c r="AX100" s="1"/>
  <c r="AK100"/>
  <c r="AM100"/>
  <c r="AQ100" s="1"/>
  <c r="AV98"/>
  <c r="AZ98" s="1"/>
  <c r="AW98"/>
  <c r="AX98" s="1"/>
  <c r="AR98"/>
  <c r="AL98"/>
  <c r="AT90"/>
  <c r="AX90" s="1"/>
  <c r="AZ90" s="1"/>
  <c r="AW90"/>
  <c r="AR90"/>
  <c r="AL90"/>
  <c r="AW88"/>
  <c r="AX88" s="1"/>
  <c r="AZ88" s="1"/>
  <c r="AR88"/>
  <c r="AL88"/>
  <c r="AT78"/>
  <c r="AX78" s="1"/>
  <c r="AZ78" s="1"/>
  <c r="AU78"/>
  <c r="AN78"/>
  <c r="AE77"/>
  <c r="AP77"/>
  <c r="AK77"/>
  <c r="AV68"/>
  <c r="AZ68" s="1"/>
  <c r="AO68"/>
  <c r="AQ68" s="1"/>
  <c r="AU68"/>
  <c r="AN68"/>
  <c r="AE61"/>
  <c r="AP61"/>
  <c r="AK61"/>
  <c r="AV57"/>
  <c r="AZ57" s="1"/>
  <c r="AE57"/>
  <c r="AP57"/>
  <c r="AK57"/>
  <c r="AK50"/>
  <c r="AT50" s="1"/>
  <c r="AO50"/>
  <c r="AP50"/>
  <c r="AM50"/>
  <c r="AT33"/>
  <c r="AX33" s="1"/>
  <c r="AZ33" s="1"/>
  <c r="AE33"/>
  <c r="AV33"/>
  <c r="AP33"/>
  <c r="AK33"/>
  <c r="AW15"/>
  <c r="AX15" s="1"/>
  <c r="AZ15" s="1"/>
  <c r="AU15"/>
  <c r="AN15"/>
  <c r="AT2"/>
  <c r="AX2" s="1"/>
  <c r="AZ2" s="1"/>
  <c r="AS2"/>
  <c r="AM2"/>
  <c r="AT8"/>
  <c r="AX8" s="1"/>
  <c r="AS8"/>
  <c r="AM8"/>
  <c r="AV5"/>
  <c r="AE5"/>
  <c r="AW5"/>
  <c r="AX5" s="1"/>
  <c r="AR5"/>
  <c r="AL5"/>
  <c r="AU67"/>
  <c r="AN67"/>
  <c r="AP67" s="1"/>
  <c r="AO67"/>
  <c r="AL67"/>
  <c r="AX831"/>
  <c r="AZ831" s="1"/>
  <c r="AZ828"/>
  <c r="AZ808"/>
  <c r="AX795"/>
  <c r="AZ795" s="1"/>
  <c r="AX791"/>
  <c r="AZ791" s="1"/>
  <c r="AZ788"/>
  <c r="AZ784"/>
  <c r="AX767"/>
  <c r="AZ767" s="1"/>
  <c r="AZ764"/>
  <c r="AZ744"/>
  <c r="AX731"/>
  <c r="AZ731" s="1"/>
  <c r="AX727"/>
  <c r="AZ727" s="1"/>
  <c r="AZ720"/>
  <c r="AX703"/>
  <c r="AZ703" s="1"/>
  <c r="AZ700"/>
  <c r="AZ680"/>
  <c r="AX667"/>
  <c r="AZ667" s="1"/>
  <c r="AX663"/>
  <c r="AZ663" s="1"/>
  <c r="AZ660"/>
  <c r="AZ656"/>
  <c r="AX639"/>
  <c r="AZ639" s="1"/>
  <c r="AZ636"/>
  <c r="AZ616"/>
  <c r="AX603"/>
  <c r="AZ603" s="1"/>
  <c r="AX599"/>
  <c r="AZ599" s="1"/>
  <c r="AZ592"/>
  <c r="AX575"/>
  <c r="AZ575" s="1"/>
  <c r="AZ572"/>
  <c r="AZ552"/>
  <c r="AX539"/>
  <c r="AZ539" s="1"/>
  <c r="AX535"/>
  <c r="AZ535" s="1"/>
  <c r="AZ532"/>
  <c r="AZ528"/>
  <c r="AX511"/>
  <c r="AZ511" s="1"/>
  <c r="AZ508"/>
  <c r="AZ488"/>
  <c r="AX475"/>
  <c r="AZ475" s="1"/>
  <c r="AX471"/>
  <c r="AZ471" s="1"/>
  <c r="AZ464"/>
  <c r="AX447"/>
  <c r="AZ447" s="1"/>
  <c r="AZ444"/>
  <c r="AZ424"/>
  <c r="AX411"/>
  <c r="AZ411" s="1"/>
  <c r="AX407"/>
  <c r="AZ407" s="1"/>
  <c r="AZ404"/>
  <c r="AZ400"/>
  <c r="AX383"/>
  <c r="AZ383" s="1"/>
  <c r="AZ380"/>
  <c r="AZ360"/>
  <c r="AX347"/>
  <c r="AZ347" s="1"/>
  <c r="AX343"/>
  <c r="AZ343" s="1"/>
  <c r="AZ336"/>
  <c r="AX319"/>
  <c r="AZ319" s="1"/>
  <c r="AZ316"/>
  <c r="AZ296"/>
  <c r="AX283"/>
  <c r="AZ283" s="1"/>
  <c r="AX279"/>
  <c r="AZ279" s="1"/>
  <c r="AZ276"/>
  <c r="AZ272"/>
  <c r="AX255"/>
  <c r="AZ255" s="1"/>
  <c r="AZ252"/>
  <c r="AZ232"/>
  <c r="AX219"/>
  <c r="AZ219" s="1"/>
  <c r="AX215"/>
  <c r="AZ215" s="1"/>
  <c r="AZ208"/>
  <c r="AX191"/>
  <c r="AZ191" s="1"/>
  <c r="AZ188"/>
  <c r="AZ168"/>
  <c r="AX155"/>
  <c r="AZ155" s="1"/>
  <c r="AX151"/>
  <c r="AZ151" s="1"/>
  <c r="AZ148"/>
  <c r="AZ144"/>
  <c r="AZ141"/>
  <c r="AZ135"/>
  <c r="AX133"/>
  <c r="AZ133" s="1"/>
  <c r="AX131"/>
  <c r="AZ131" s="1"/>
  <c r="AX124"/>
  <c r="AZ124" s="1"/>
  <c r="AZ118"/>
  <c r="AX96"/>
  <c r="AZ96" s="1"/>
  <c r="AZ63"/>
  <c r="AZ40"/>
  <c r="AZ34"/>
  <c r="AZ19"/>
  <c r="M12" i="20"/>
  <c r="O12" s="1"/>
  <c r="M14"/>
  <c r="O14" s="1"/>
  <c r="M20"/>
  <c r="O20" s="1"/>
  <c r="M22"/>
  <c r="O22" s="1"/>
  <c r="M25"/>
  <c r="O25" s="1"/>
  <c r="AT1101" i="4"/>
  <c r="AX1101" s="1"/>
  <c r="AZ1101" s="1"/>
  <c r="AW1101"/>
  <c r="AT1117"/>
  <c r="AX1117" s="1"/>
  <c r="AZ1117" s="1"/>
  <c r="AW1117"/>
  <c r="AT1133"/>
  <c r="AX1133" s="1"/>
  <c r="AZ1133" s="1"/>
  <c r="AW1133"/>
  <c r="AT1149"/>
  <c r="AX1149" s="1"/>
  <c r="AZ1149" s="1"/>
  <c r="AW1149"/>
  <c r="AT1165"/>
  <c r="AX1165" s="1"/>
  <c r="AZ1165" s="1"/>
  <c r="AW1165"/>
  <c r="AT1181"/>
  <c r="AX1181" s="1"/>
  <c r="AZ1181" s="1"/>
  <c r="AW1181"/>
  <c r="AT1197"/>
  <c r="AX1197" s="1"/>
  <c r="AZ1197" s="1"/>
  <c r="AW1197"/>
  <c r="AT1061"/>
  <c r="AX1061" s="1"/>
  <c r="AZ1061" s="1"/>
  <c r="AW1061"/>
  <c r="AT1045"/>
  <c r="AX1045" s="1"/>
  <c r="AZ1045" s="1"/>
  <c r="AW1045"/>
  <c r="AT1029"/>
  <c r="AX1029" s="1"/>
  <c r="AZ1029" s="1"/>
  <c r="AW1029"/>
  <c r="AT1013"/>
  <c r="AX1013" s="1"/>
  <c r="AZ1013" s="1"/>
  <c r="AW1013"/>
  <c r="AT997"/>
  <c r="AX997" s="1"/>
  <c r="AZ997" s="1"/>
  <c r="AW997"/>
  <c r="AT981"/>
  <c r="AX981" s="1"/>
  <c r="AZ981" s="1"/>
  <c r="AW981"/>
  <c r="AT965"/>
  <c r="AX965" s="1"/>
  <c r="AZ965" s="1"/>
  <c r="AW965"/>
  <c r="AT949"/>
  <c r="AX949" s="1"/>
  <c r="AZ949" s="1"/>
  <c r="AW949"/>
  <c r="AT933"/>
  <c r="AX933" s="1"/>
  <c r="AZ933" s="1"/>
  <c r="AW933"/>
  <c r="AT917"/>
  <c r="AX917" s="1"/>
  <c r="AZ917" s="1"/>
  <c r="AW917"/>
  <c r="AT901"/>
  <c r="AX901" s="1"/>
  <c r="AZ901" s="1"/>
  <c r="AW901"/>
  <c r="AT885"/>
  <c r="AX885" s="1"/>
  <c r="AZ885" s="1"/>
  <c r="AW885"/>
  <c r="AT869"/>
  <c r="AX869" s="1"/>
  <c r="AZ869" s="1"/>
  <c r="AW869"/>
  <c r="AT853"/>
  <c r="AX853" s="1"/>
  <c r="AZ853" s="1"/>
  <c r="AW853"/>
  <c r="AT837"/>
  <c r="AX837" s="1"/>
  <c r="AZ837" s="1"/>
  <c r="AW837"/>
  <c r="AT821"/>
  <c r="AX821" s="1"/>
  <c r="AZ821" s="1"/>
  <c r="AW821"/>
  <c r="AT805"/>
  <c r="AX805" s="1"/>
  <c r="AZ805" s="1"/>
  <c r="AW805"/>
  <c r="AT789"/>
  <c r="AX789" s="1"/>
  <c r="AZ789" s="1"/>
  <c r="AW789"/>
  <c r="AT773"/>
  <c r="AX773" s="1"/>
  <c r="AZ773" s="1"/>
  <c r="AW773"/>
  <c r="AT757"/>
  <c r="AX757" s="1"/>
  <c r="AZ757" s="1"/>
  <c r="AW757"/>
  <c r="AT741"/>
  <c r="AX741" s="1"/>
  <c r="AZ741" s="1"/>
  <c r="AW741"/>
  <c r="AT725"/>
  <c r="AX725" s="1"/>
  <c r="AZ725" s="1"/>
  <c r="AW725"/>
  <c r="AT709"/>
  <c r="AX709" s="1"/>
  <c r="AZ709" s="1"/>
  <c r="AW709"/>
  <c r="AT693"/>
  <c r="AX693" s="1"/>
  <c r="AZ693" s="1"/>
  <c r="AW693"/>
  <c r="AT677"/>
  <c r="AX677" s="1"/>
  <c r="AZ677" s="1"/>
  <c r="AW677"/>
  <c r="AT661"/>
  <c r="AX661" s="1"/>
  <c r="AZ661" s="1"/>
  <c r="AW661"/>
  <c r="AT645"/>
  <c r="AX645" s="1"/>
  <c r="AZ645" s="1"/>
  <c r="AW645"/>
  <c r="AT629"/>
  <c r="AX629" s="1"/>
  <c r="AZ629" s="1"/>
  <c r="AW629"/>
  <c r="AT613"/>
  <c r="AX613" s="1"/>
  <c r="AZ613" s="1"/>
  <c r="AW613"/>
  <c r="AT597"/>
  <c r="AX597" s="1"/>
  <c r="AZ597" s="1"/>
  <c r="AW597"/>
  <c r="AT581"/>
  <c r="AX581" s="1"/>
  <c r="AZ581" s="1"/>
  <c r="AW581"/>
  <c r="AT565"/>
  <c r="AX565" s="1"/>
  <c r="AZ565" s="1"/>
  <c r="AW565"/>
  <c r="AT549"/>
  <c r="AX549" s="1"/>
  <c r="AZ549" s="1"/>
  <c r="AW549"/>
  <c r="AT533"/>
  <c r="AX533" s="1"/>
  <c r="AZ533" s="1"/>
  <c r="AW533"/>
  <c r="AT517"/>
  <c r="AX517" s="1"/>
  <c r="AZ517" s="1"/>
  <c r="AW517"/>
  <c r="AT501"/>
  <c r="AX501" s="1"/>
  <c r="AZ501" s="1"/>
  <c r="AW501"/>
  <c r="AT485"/>
  <c r="AX485" s="1"/>
  <c r="AZ485" s="1"/>
  <c r="AW485"/>
  <c r="AT469"/>
  <c r="AX469" s="1"/>
  <c r="AZ469" s="1"/>
  <c r="AW469"/>
  <c r="AT453"/>
  <c r="AX453" s="1"/>
  <c r="AZ453" s="1"/>
  <c r="AW453"/>
  <c r="AT437"/>
  <c r="AX437" s="1"/>
  <c r="AZ437" s="1"/>
  <c r="AW437"/>
  <c r="AT421"/>
  <c r="AX421" s="1"/>
  <c r="AZ421" s="1"/>
  <c r="AW421"/>
  <c r="AT405"/>
  <c r="AX405" s="1"/>
  <c r="AZ405" s="1"/>
  <c r="AW405"/>
  <c r="AT389"/>
  <c r="AX389" s="1"/>
  <c r="AZ389" s="1"/>
  <c r="AW389"/>
  <c r="AT373"/>
  <c r="AX373" s="1"/>
  <c r="AZ373" s="1"/>
  <c r="AW373"/>
  <c r="AT357"/>
  <c r="AX357" s="1"/>
  <c r="AZ357" s="1"/>
  <c r="AW357"/>
  <c r="AT341"/>
  <c r="AX341" s="1"/>
  <c r="AZ341" s="1"/>
  <c r="AW341"/>
  <c r="AT325"/>
  <c r="AX325" s="1"/>
  <c r="AZ325" s="1"/>
  <c r="AW325"/>
  <c r="AT309"/>
  <c r="AX309" s="1"/>
  <c r="AZ309" s="1"/>
  <c r="AW309"/>
  <c r="AT293"/>
  <c r="AX293" s="1"/>
  <c r="AZ293" s="1"/>
  <c r="AW293"/>
  <c r="AT277"/>
  <c r="AX277" s="1"/>
  <c r="AZ277" s="1"/>
  <c r="AW277"/>
  <c r="AT261"/>
  <c r="AX261" s="1"/>
  <c r="AZ261" s="1"/>
  <c r="AW261"/>
  <c r="AT245"/>
  <c r="AX245" s="1"/>
  <c r="AZ245" s="1"/>
  <c r="AW245"/>
  <c r="AT229"/>
  <c r="AX229" s="1"/>
  <c r="AZ229" s="1"/>
  <c r="AW229"/>
  <c r="AT213"/>
  <c r="AX213" s="1"/>
  <c r="AZ213" s="1"/>
  <c r="AW213"/>
  <c r="AT197"/>
  <c r="AX197" s="1"/>
  <c r="AZ197" s="1"/>
  <c r="AW197"/>
  <c r="AT181"/>
  <c r="AX181" s="1"/>
  <c r="AZ181" s="1"/>
  <c r="AW181"/>
  <c r="AT165"/>
  <c r="AX165" s="1"/>
  <c r="AZ165" s="1"/>
  <c r="AW165"/>
  <c r="AT149"/>
  <c r="AX149" s="1"/>
  <c r="AZ149" s="1"/>
  <c r="AW149"/>
  <c r="AT52"/>
  <c r="AM52"/>
  <c r="AO52"/>
  <c r="AT69"/>
  <c r="AV69"/>
  <c r="AZ69" s="1"/>
  <c r="AN1093"/>
  <c r="AR1093"/>
  <c r="AN1097"/>
  <c r="AR1097"/>
  <c r="AN1101"/>
  <c r="AR1101"/>
  <c r="AX1105"/>
  <c r="AZ1105" s="1"/>
  <c r="AN1105"/>
  <c r="AR1105"/>
  <c r="AN1109"/>
  <c r="AR1109"/>
  <c r="AN1113"/>
  <c r="AR1113"/>
  <c r="AN1117"/>
  <c r="AR1117"/>
  <c r="AX1121"/>
  <c r="AZ1121" s="1"/>
  <c r="AN1121"/>
  <c r="AR1121"/>
  <c r="AN1125"/>
  <c r="AR1125"/>
  <c r="AN1129"/>
  <c r="AR1129"/>
  <c r="AN1133"/>
  <c r="AR1133"/>
  <c r="AX1137"/>
  <c r="AZ1137" s="1"/>
  <c r="AN1137"/>
  <c r="AR1137"/>
  <c r="AN1141"/>
  <c r="AR1141"/>
  <c r="AN1145"/>
  <c r="AR1145"/>
  <c r="AN1149"/>
  <c r="AR1149"/>
  <c r="AN1153"/>
  <c r="AR1153"/>
  <c r="AN1157"/>
  <c r="AR1157"/>
  <c r="AN1161"/>
  <c r="AR1161"/>
  <c r="AN1165"/>
  <c r="AR1165"/>
  <c r="AX1169"/>
  <c r="AZ1169" s="1"/>
  <c r="AN1169"/>
  <c r="AR1169"/>
  <c r="AN1173"/>
  <c r="AR1173"/>
  <c r="AN1177"/>
  <c r="AR1177"/>
  <c r="AN1181"/>
  <c r="AR1181"/>
  <c r="AX1185"/>
  <c r="AZ1185" s="1"/>
  <c r="AN1185"/>
  <c r="AR1185"/>
  <c r="AN1189"/>
  <c r="AR1189"/>
  <c r="AN1193"/>
  <c r="AR1193"/>
  <c r="AN1197"/>
  <c r="AR1197"/>
  <c r="AW1193"/>
  <c r="AX1193" s="1"/>
  <c r="AZ1193" s="1"/>
  <c r="AW1173"/>
  <c r="AX1173" s="1"/>
  <c r="AZ1173" s="1"/>
  <c r="AW1153"/>
  <c r="AX1153" s="1"/>
  <c r="AZ1153" s="1"/>
  <c r="AW1129"/>
  <c r="AX1129" s="1"/>
  <c r="AZ1129" s="1"/>
  <c r="AW1109"/>
  <c r="AX1109" s="1"/>
  <c r="AZ1109" s="1"/>
  <c r="AX1082"/>
  <c r="AZ1082" s="1"/>
  <c r="AX1065"/>
  <c r="AZ1065" s="1"/>
  <c r="AX1060"/>
  <c r="AZ1060" s="1"/>
  <c r="AX1049"/>
  <c r="AZ1049" s="1"/>
  <c r="AX1044"/>
  <c r="AZ1044" s="1"/>
  <c r="AX1033"/>
  <c r="AZ1033" s="1"/>
  <c r="AX1028"/>
  <c r="AZ1028" s="1"/>
  <c r="AX1017"/>
  <c r="AZ1017" s="1"/>
  <c r="AX1012"/>
  <c r="AZ1012" s="1"/>
  <c r="AX1001"/>
  <c r="AZ1001" s="1"/>
  <c r="AX996"/>
  <c r="AZ996" s="1"/>
  <c r="AX985"/>
  <c r="AZ985" s="1"/>
  <c r="AX980"/>
  <c r="AZ980" s="1"/>
  <c r="AX969"/>
  <c r="AZ969" s="1"/>
  <c r="AX964"/>
  <c r="AZ964" s="1"/>
  <c r="AX953"/>
  <c r="AZ953" s="1"/>
  <c r="AX948"/>
  <c r="AZ948" s="1"/>
  <c r="AX937"/>
  <c r="AZ937" s="1"/>
  <c r="AX932"/>
  <c r="AZ932" s="1"/>
  <c r="AX921"/>
  <c r="AZ921" s="1"/>
  <c r="AX916"/>
  <c r="AZ916" s="1"/>
  <c r="AX905"/>
  <c r="AZ905" s="1"/>
  <c r="AX900"/>
  <c r="AZ900" s="1"/>
  <c r="AX889"/>
  <c r="AZ889" s="1"/>
  <c r="AX884"/>
  <c r="AZ884" s="1"/>
  <c r="AX873"/>
  <c r="AZ873" s="1"/>
  <c r="AX868"/>
  <c r="AZ868" s="1"/>
  <c r="AX857"/>
  <c r="AZ857" s="1"/>
  <c r="AX852"/>
  <c r="AZ852" s="1"/>
  <c r="AX841"/>
  <c r="AZ841" s="1"/>
  <c r="AX836"/>
  <c r="AX825"/>
  <c r="AZ825" s="1"/>
  <c r="AX820"/>
  <c r="AZ820" s="1"/>
  <c r="AX809"/>
  <c r="AZ809" s="1"/>
  <c r="AX804"/>
  <c r="AZ804" s="1"/>
  <c r="AX793"/>
  <c r="AZ793" s="1"/>
  <c r="AX788"/>
  <c r="AX777"/>
  <c r="AZ777" s="1"/>
  <c r="AX772"/>
  <c r="AX761"/>
  <c r="AZ761" s="1"/>
  <c r="AX756"/>
  <c r="AZ756" s="1"/>
  <c r="AX745"/>
  <c r="AZ745" s="1"/>
  <c r="AX740"/>
  <c r="AZ740" s="1"/>
  <c r="AX729"/>
  <c r="AZ729" s="1"/>
  <c r="AX724"/>
  <c r="AZ724" s="1"/>
  <c r="AX713"/>
  <c r="AZ713" s="1"/>
  <c r="AX708"/>
  <c r="AZ708" s="1"/>
  <c r="AX697"/>
  <c r="AZ697" s="1"/>
  <c r="AX692"/>
  <c r="AZ692" s="1"/>
  <c r="AX681"/>
  <c r="AZ681" s="1"/>
  <c r="AX676"/>
  <c r="AZ676" s="1"/>
  <c r="AX665"/>
  <c r="AZ665" s="1"/>
  <c r="AX660"/>
  <c r="AX649"/>
  <c r="AZ649" s="1"/>
  <c r="AX644"/>
  <c r="AX633"/>
  <c r="AZ633" s="1"/>
  <c r="AX628"/>
  <c r="AZ628" s="1"/>
  <c r="AX617"/>
  <c r="AZ617" s="1"/>
  <c r="AX612"/>
  <c r="AZ612" s="1"/>
  <c r="AX601"/>
  <c r="AZ601" s="1"/>
  <c r="AX596"/>
  <c r="AZ596" s="1"/>
  <c r="AX585"/>
  <c r="AZ585" s="1"/>
  <c r="AX580"/>
  <c r="AX569"/>
  <c r="AZ569" s="1"/>
  <c r="AX564"/>
  <c r="AZ564" s="1"/>
  <c r="AX553"/>
  <c r="AZ553" s="1"/>
  <c r="AX548"/>
  <c r="AZ548" s="1"/>
  <c r="AX537"/>
  <c r="AZ537" s="1"/>
  <c r="AX532"/>
  <c r="AX521"/>
  <c r="AZ521" s="1"/>
  <c r="AX516"/>
  <c r="AX505"/>
  <c r="AZ505" s="1"/>
  <c r="AX500"/>
  <c r="AZ500" s="1"/>
  <c r="AX489"/>
  <c r="AZ489" s="1"/>
  <c r="AX484"/>
  <c r="AZ484" s="1"/>
  <c r="AX473"/>
  <c r="AZ473" s="1"/>
  <c r="AX468"/>
  <c r="AZ468" s="1"/>
  <c r="AX457"/>
  <c r="AZ457" s="1"/>
  <c r="AX452"/>
  <c r="AZ452" s="1"/>
  <c r="AX441"/>
  <c r="AZ441" s="1"/>
  <c r="AX436"/>
  <c r="AZ436" s="1"/>
  <c r="AX425"/>
  <c r="AZ425" s="1"/>
  <c r="AX420"/>
  <c r="AZ420" s="1"/>
  <c r="AX409"/>
  <c r="AZ409" s="1"/>
  <c r="AX404"/>
  <c r="AX393"/>
  <c r="AZ393" s="1"/>
  <c r="AX388"/>
  <c r="AX377"/>
  <c r="AZ377" s="1"/>
  <c r="AX372"/>
  <c r="AZ372" s="1"/>
  <c r="AX361"/>
  <c r="AZ361" s="1"/>
  <c r="AX356"/>
  <c r="AZ356" s="1"/>
  <c r="AX345"/>
  <c r="AZ345" s="1"/>
  <c r="AX340"/>
  <c r="AZ340" s="1"/>
  <c r="AX329"/>
  <c r="AZ329" s="1"/>
  <c r="AX324"/>
  <c r="AX313"/>
  <c r="AZ313" s="1"/>
  <c r="AX308"/>
  <c r="AZ308" s="1"/>
  <c r="AX297"/>
  <c r="AZ297" s="1"/>
  <c r="AX292"/>
  <c r="AZ292" s="1"/>
  <c r="AX281"/>
  <c r="AZ281" s="1"/>
  <c r="AX276"/>
  <c r="AX265"/>
  <c r="AZ265" s="1"/>
  <c r="AX260"/>
  <c r="AX249"/>
  <c r="AZ249" s="1"/>
  <c r="AX244"/>
  <c r="AZ244" s="1"/>
  <c r="AX233"/>
  <c r="AZ233" s="1"/>
  <c r="AX228"/>
  <c r="AZ228" s="1"/>
  <c r="AX217"/>
  <c r="AZ217" s="1"/>
  <c r="AX212"/>
  <c r="AZ212" s="1"/>
  <c r="AX201"/>
  <c r="AZ201" s="1"/>
  <c r="AX196"/>
  <c r="AZ196" s="1"/>
  <c r="AX185"/>
  <c r="AZ185" s="1"/>
  <c r="AX180"/>
  <c r="AZ180" s="1"/>
  <c r="AX169"/>
  <c r="AZ169" s="1"/>
  <c r="AX164"/>
  <c r="AZ164" s="1"/>
  <c r="AX153"/>
  <c r="AZ153" s="1"/>
  <c r="AX148"/>
  <c r="AZ139"/>
  <c r="AZ129"/>
  <c r="AX128"/>
  <c r="AZ128" s="1"/>
  <c r="AZ117"/>
  <c r="AZ105"/>
  <c r="AZ99"/>
  <c r="AX94"/>
  <c r="AZ94" s="1"/>
  <c r="AZ61"/>
  <c r="AX54"/>
  <c r="AZ54" s="1"/>
  <c r="AZ46"/>
  <c r="AX45"/>
  <c r="AZ45" s="1"/>
  <c r="AX39"/>
  <c r="AZ39" s="1"/>
  <c r="AZ28"/>
  <c r="AX25"/>
  <c r="AZ25" s="1"/>
  <c r="AZ11"/>
  <c r="H6" i="20"/>
  <c r="D6"/>
  <c r="M16"/>
  <c r="O16" s="1"/>
  <c r="M18"/>
  <c r="O18" s="1"/>
  <c r="M24"/>
  <c r="O24" s="1"/>
  <c r="M8"/>
  <c r="O8" s="1"/>
  <c r="AD79" i="7"/>
  <c r="AD75"/>
  <c r="AD71"/>
  <c r="AD80"/>
  <c r="AD76"/>
  <c r="AD72"/>
  <c r="AD81"/>
  <c r="AD73"/>
  <c r="AD82"/>
  <c r="AG82" s="1"/>
  <c r="AD74"/>
  <c r="AD77"/>
  <c r="AD78"/>
  <c r="AD70"/>
  <c r="AG70" s="1"/>
  <c r="AD151"/>
  <c r="AD147"/>
  <c r="AG147" s="1"/>
  <c r="AD148"/>
  <c r="AD145"/>
  <c r="AD146"/>
  <c r="AD149"/>
  <c r="AG149" s="1"/>
  <c r="AD150"/>
  <c r="AD34"/>
  <c r="AD30"/>
  <c r="AD35"/>
  <c r="AD31"/>
  <c r="AD32"/>
  <c r="AD33"/>
  <c r="AD36"/>
  <c r="AD29"/>
  <c r="AD37"/>
  <c r="AD91"/>
  <c r="AD87"/>
  <c r="AD83"/>
  <c r="AD92"/>
  <c r="AD88"/>
  <c r="AD84"/>
  <c r="AD89"/>
  <c r="AD90"/>
  <c r="AG90" s="1"/>
  <c r="AD85"/>
  <c r="AD86"/>
  <c r="AG86" s="1"/>
  <c r="AD212"/>
  <c r="AD208"/>
  <c r="AD209"/>
  <c r="AD210"/>
  <c r="AG210" s="1"/>
  <c r="AD211"/>
  <c r="AD207"/>
  <c r="AG207" s="1"/>
  <c r="C35" i="22"/>
  <c r="AN35"/>
  <c r="K36"/>
  <c r="K37" s="1"/>
  <c r="AD163" i="7"/>
  <c r="AD164"/>
  <c r="AG164" s="1"/>
  <c r="AD160"/>
  <c r="AG160" s="1"/>
  <c r="AD161"/>
  <c r="AD162"/>
  <c r="AD165"/>
  <c r="AD166"/>
  <c r="AD10"/>
  <c r="AD11"/>
  <c r="AD7"/>
  <c r="AD8"/>
  <c r="AD9"/>
  <c r="AD12"/>
  <c r="AD13"/>
  <c r="AD143"/>
  <c r="AD139"/>
  <c r="AD144"/>
  <c r="AG144" s="1"/>
  <c r="AD140"/>
  <c r="AD137"/>
  <c r="AD138"/>
  <c r="AG138" s="1"/>
  <c r="AD141"/>
  <c r="AD142"/>
  <c r="AG142" s="1"/>
  <c r="AD103"/>
  <c r="AD104"/>
  <c r="AD105"/>
  <c r="AD46"/>
  <c r="AD42"/>
  <c r="AD47"/>
  <c r="AD43"/>
  <c r="AD48"/>
  <c r="AD40"/>
  <c r="AD49"/>
  <c r="AD41"/>
  <c r="AD44"/>
  <c r="AD45"/>
  <c r="C11" i="22"/>
  <c r="C15"/>
  <c r="C19"/>
  <c r="C10"/>
  <c r="C14"/>
  <c r="C18"/>
  <c r="C9"/>
  <c r="C13"/>
  <c r="C17"/>
  <c r="C12"/>
  <c r="C16"/>
  <c r="C20"/>
  <c r="M39" i="20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85"/>
  <c r="O85" s="1"/>
  <c r="M87"/>
  <c r="O87" s="1"/>
  <c r="M89"/>
  <c r="O89" s="1"/>
  <c r="M91"/>
  <c r="O91" s="1"/>
  <c r="M93"/>
  <c r="O93" s="1"/>
  <c r="M95"/>
  <c r="O95" s="1"/>
  <c r="AD192" i="7"/>
  <c r="AD188"/>
  <c r="AD193"/>
  <c r="AG193" s="1"/>
  <c r="AD189"/>
  <c r="AD185"/>
  <c r="AD194"/>
  <c r="AD186"/>
  <c r="AD195"/>
  <c r="AD187"/>
  <c r="AD190"/>
  <c r="AD191"/>
  <c r="AG191" s="1"/>
  <c r="AD184"/>
  <c r="AD180"/>
  <c r="AD176"/>
  <c r="AD181"/>
  <c r="AG181" s="1"/>
  <c r="AD177"/>
  <c r="AG177" s="1"/>
  <c r="AD173"/>
  <c r="AD178"/>
  <c r="AD179"/>
  <c r="AD182"/>
  <c r="AD174"/>
  <c r="AD175"/>
  <c r="AG175" s="1"/>
  <c r="AD183"/>
  <c r="AD127"/>
  <c r="AD123"/>
  <c r="AD119"/>
  <c r="AD124"/>
  <c r="AD120"/>
  <c r="AD121"/>
  <c r="AD122"/>
  <c r="AD125"/>
  <c r="AD126"/>
  <c r="AD118"/>
  <c r="AD6"/>
  <c r="AG6" s="1"/>
  <c r="AD2"/>
  <c r="AD3"/>
  <c r="AG3" s="1"/>
  <c r="AD4"/>
  <c r="AD5"/>
  <c r="AG5" s="1"/>
  <c r="AD99"/>
  <c r="AD95"/>
  <c r="AD100"/>
  <c r="AD96"/>
  <c r="AD97"/>
  <c r="AD98"/>
  <c r="AG98" s="1"/>
  <c r="AD101"/>
  <c r="AD93"/>
  <c r="AD94"/>
  <c r="AG94" s="1"/>
  <c r="AD102"/>
  <c r="D53" i="22"/>
  <c r="C54"/>
  <c r="K54" s="1"/>
  <c r="D52"/>
  <c r="D56"/>
  <c r="C53"/>
  <c r="K53" s="1"/>
  <c r="D55"/>
  <c r="C52"/>
  <c r="C56"/>
  <c r="K56" s="1"/>
  <c r="D54"/>
  <c r="C55"/>
  <c r="K55" s="1"/>
  <c r="C34"/>
  <c r="R10" i="19"/>
  <c r="AR10" s="1"/>
  <c r="T10"/>
  <c r="Q11"/>
  <c r="P11"/>
  <c r="AT11" s="1"/>
  <c r="X12"/>
  <c r="U13"/>
  <c r="V13"/>
  <c r="S13"/>
  <c r="AU13" s="1"/>
  <c r="R14"/>
  <c r="AR14" s="1"/>
  <c r="T14"/>
  <c r="Q15"/>
  <c r="AS15" s="1"/>
  <c r="P15"/>
  <c r="AT15" s="1"/>
  <c r="X16"/>
  <c r="U17"/>
  <c r="V17"/>
  <c r="S17"/>
  <c r="AU17" s="1"/>
  <c r="R18"/>
  <c r="AR18" s="1"/>
  <c r="T18"/>
  <c r="Q19"/>
  <c r="AS19" s="1"/>
  <c r="P19"/>
  <c r="AT19" s="1"/>
  <c r="X20"/>
  <c r="U21"/>
  <c r="V21"/>
  <c r="S21"/>
  <c r="AU21" s="1"/>
  <c r="R22"/>
  <c r="AR22" s="1"/>
  <c r="T22"/>
  <c r="AD159" i="7"/>
  <c r="AD155"/>
  <c r="AD156"/>
  <c r="AG156" s="1"/>
  <c r="AD152"/>
  <c r="AD153"/>
  <c r="AD154"/>
  <c r="AD157"/>
  <c r="AD158"/>
  <c r="AD115"/>
  <c r="AD111"/>
  <c r="AG111" s="1"/>
  <c r="AD107"/>
  <c r="AD116"/>
  <c r="AD112"/>
  <c r="AD108"/>
  <c r="AD113"/>
  <c r="AG113" s="1"/>
  <c r="AD114"/>
  <c r="AD106"/>
  <c r="AD117"/>
  <c r="AD109"/>
  <c r="AD110"/>
  <c r="AD135"/>
  <c r="AD131"/>
  <c r="AD136"/>
  <c r="AD132"/>
  <c r="AD128"/>
  <c r="AG128" s="1"/>
  <c r="AD129"/>
  <c r="AD130"/>
  <c r="AD133"/>
  <c r="AD134"/>
  <c r="AD204"/>
  <c r="AD205"/>
  <c r="AD206"/>
  <c r="AD216"/>
  <c r="AD213"/>
  <c r="AG213" s="1"/>
  <c r="AD214"/>
  <c r="AD215"/>
  <c r="AD228"/>
  <c r="AG228" s="1"/>
  <c r="AD224"/>
  <c r="AD229"/>
  <c r="AD225"/>
  <c r="AD226"/>
  <c r="AG226" s="1"/>
  <c r="AD227"/>
  <c r="M40" i="2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M84"/>
  <c r="O84" s="1"/>
  <c r="M86"/>
  <c r="O86" s="1"/>
  <c r="M88"/>
  <c r="O88" s="1"/>
  <c r="M90"/>
  <c r="O90" s="1"/>
  <c r="M92"/>
  <c r="O92" s="1"/>
  <c r="M94"/>
  <c r="O94" s="1"/>
  <c r="M96"/>
  <c r="O96" s="1"/>
  <c r="Z385" i="7"/>
  <c r="V385" s="1"/>
  <c r="C5" i="10"/>
  <c r="Z388" i="7"/>
  <c r="V388" s="1"/>
  <c r="C7" i="10"/>
  <c r="Z390" i="7"/>
  <c r="V390" s="1"/>
  <c r="B6" i="11"/>
  <c r="B10"/>
  <c r="B14"/>
  <c r="D36" i="22"/>
  <c r="AD36"/>
  <c r="AD37" s="1"/>
  <c r="AJ26"/>
  <c r="AJ36" s="1"/>
  <c r="AJ37" s="1"/>
  <c r="AF26"/>
  <c r="AF36" s="1"/>
  <c r="AF37" s="1"/>
  <c r="AB26"/>
  <c r="AB36" s="1"/>
  <c r="AB37" s="1"/>
  <c r="X26"/>
  <c r="X36" s="1"/>
  <c r="X37" s="1"/>
  <c r="T26"/>
  <c r="T36" s="1"/>
  <c r="T37" s="1"/>
  <c r="P26"/>
  <c r="P36" s="1"/>
  <c r="P37" s="1"/>
  <c r="L26"/>
  <c r="L36" s="1"/>
  <c r="L37" s="1"/>
  <c r="AG386" i="7"/>
  <c r="AG378"/>
  <c r="AG368"/>
  <c r="AG324"/>
  <c r="AG317"/>
  <c r="AG309"/>
  <c r="AG286"/>
  <c r="AG195"/>
  <c r="AG96"/>
  <c r="AG79"/>
  <c r="AG2"/>
  <c r="C3" i="10"/>
  <c r="B5"/>
  <c r="B7"/>
  <c r="B3" i="11"/>
  <c r="C7"/>
  <c r="B11"/>
  <c r="C12"/>
  <c r="B15"/>
  <c r="C16"/>
  <c r="AK33" i="22"/>
  <c r="AG33"/>
  <c r="AC33"/>
  <c r="Y33"/>
  <c r="U33"/>
  <c r="Q33"/>
  <c r="M33"/>
  <c r="I33"/>
  <c r="AK32"/>
  <c r="AG32"/>
  <c r="AC32"/>
  <c r="Y32"/>
  <c r="U32"/>
  <c r="Q32"/>
  <c r="M32"/>
  <c r="I32"/>
  <c r="AK31"/>
  <c r="AG31"/>
  <c r="AC31"/>
  <c r="Y31"/>
  <c r="U31"/>
  <c r="Q31"/>
  <c r="M31"/>
  <c r="I31"/>
  <c r="AK30"/>
  <c r="AG30"/>
  <c r="AC30"/>
  <c r="Y30"/>
  <c r="U30"/>
  <c r="Q30"/>
  <c r="M30"/>
  <c r="I30"/>
  <c r="AK29"/>
  <c r="AG29"/>
  <c r="AC29"/>
  <c r="Y29"/>
  <c r="U29"/>
  <c r="Q29"/>
  <c r="M29"/>
  <c r="I29"/>
  <c r="AK28"/>
  <c r="AG28"/>
  <c r="AC28"/>
  <c r="Y28"/>
  <c r="U28"/>
  <c r="Q28"/>
  <c r="M28"/>
  <c r="I28"/>
  <c r="AK27"/>
  <c r="AG27"/>
  <c r="AC27"/>
  <c r="Y27"/>
  <c r="U27"/>
  <c r="Q27"/>
  <c r="M27"/>
  <c r="I27"/>
  <c r="AK26"/>
  <c r="AK36" s="1"/>
  <c r="AK37" s="1"/>
  <c r="AG26"/>
  <c r="AG36" s="1"/>
  <c r="AG37" s="1"/>
  <c r="AC26"/>
  <c r="AC36" s="1"/>
  <c r="AC37" s="1"/>
  <c r="Y26"/>
  <c r="Y36" s="1"/>
  <c r="Y37" s="1"/>
  <c r="U26"/>
  <c r="U36" s="1"/>
  <c r="U37" s="1"/>
  <c r="Q26"/>
  <c r="Q36" s="1"/>
  <c r="Q37" s="1"/>
  <c r="M26"/>
  <c r="M36" s="1"/>
  <c r="M37" s="1"/>
  <c r="I26"/>
  <c r="AG166" i="7"/>
  <c r="AG120"/>
  <c r="AD26"/>
  <c r="AD27"/>
  <c r="AD23"/>
  <c r="AD24"/>
  <c r="AD25"/>
  <c r="AD28"/>
  <c r="AD171"/>
  <c r="AD167"/>
  <c r="AD168"/>
  <c r="AG168" s="1"/>
  <c r="AD169"/>
  <c r="AD170"/>
  <c r="AD200"/>
  <c r="AG200" s="1"/>
  <c r="AD196"/>
  <c r="AG196" s="1"/>
  <c r="AD201"/>
  <c r="AD197"/>
  <c r="AG197" s="1"/>
  <c r="AD202"/>
  <c r="AD203"/>
  <c r="AD198"/>
  <c r="AD199"/>
  <c r="AD38"/>
  <c r="AD39"/>
  <c r="AD22"/>
  <c r="AD18"/>
  <c r="AD14"/>
  <c r="AD19"/>
  <c r="AD15"/>
  <c r="AD16"/>
  <c r="AD17"/>
  <c r="AD20"/>
  <c r="AD21"/>
  <c r="AD220"/>
  <c r="AD221"/>
  <c r="AD217"/>
  <c r="AD218"/>
  <c r="AG218" s="1"/>
  <c r="AD219"/>
  <c r="AD222"/>
  <c r="AG222" s="1"/>
  <c r="AD223"/>
  <c r="AD67"/>
  <c r="AD63"/>
  <c r="AG63" s="1"/>
  <c r="AD59"/>
  <c r="AG59" s="1"/>
  <c r="AD68"/>
  <c r="AD64"/>
  <c r="AD60"/>
  <c r="AD65"/>
  <c r="AD66"/>
  <c r="AD58"/>
  <c r="AG58" s="1"/>
  <c r="AD69"/>
  <c r="AG69" s="1"/>
  <c r="AD61"/>
  <c r="AG61" s="1"/>
  <c r="AD62"/>
  <c r="AD54"/>
  <c r="AD50"/>
  <c r="AD55"/>
  <c r="AD51"/>
  <c r="AD56"/>
  <c r="AD52"/>
  <c r="AD53"/>
  <c r="AG208"/>
  <c r="AG201"/>
  <c r="AG185"/>
  <c r="AG80"/>
  <c r="B5" i="11"/>
  <c r="C6"/>
  <c r="B8"/>
  <c r="B9"/>
  <c r="C10"/>
  <c r="B13"/>
  <c r="AM33" i="22"/>
  <c r="AI33"/>
  <c r="AE33"/>
  <c r="AA33"/>
  <c r="W33"/>
  <c r="S33"/>
  <c r="O33"/>
  <c r="AM32"/>
  <c r="AI32"/>
  <c r="AE32"/>
  <c r="AA32"/>
  <c r="W32"/>
  <c r="S32"/>
  <c r="O32"/>
  <c r="AM31"/>
  <c r="AI31"/>
  <c r="AE31"/>
  <c r="AA31"/>
  <c r="W31"/>
  <c r="S31"/>
  <c r="O31"/>
  <c r="AM30"/>
  <c r="AI30"/>
  <c r="AE30"/>
  <c r="AA30"/>
  <c r="W30"/>
  <c r="S30"/>
  <c r="O30"/>
  <c r="AM29"/>
  <c r="AI29"/>
  <c r="AE29"/>
  <c r="AA29"/>
  <c r="W29"/>
  <c r="S29"/>
  <c r="O29"/>
  <c r="AM28"/>
  <c r="AI28"/>
  <c r="AE28"/>
  <c r="AA28"/>
  <c r="W28"/>
  <c r="S28"/>
  <c r="O28"/>
  <c r="AM27"/>
  <c r="AI27"/>
  <c r="AI36" s="1"/>
  <c r="AI37" s="1"/>
  <c r="AE27"/>
  <c r="AA27"/>
  <c r="W27"/>
  <c r="S27"/>
  <c r="O27"/>
  <c r="AM26"/>
  <c r="AE26"/>
  <c r="AA26"/>
  <c r="AA36" s="1"/>
  <c r="AA37" s="1"/>
  <c r="W26"/>
  <c r="S26"/>
  <c r="O26"/>
  <c r="O36" s="1"/>
  <c r="O37" s="1"/>
  <c r="AG158" i="7"/>
  <c r="AG135"/>
  <c r="AG220"/>
  <c r="AG187"/>
  <c r="AG186"/>
  <c r="AG171"/>
  <c r="AG151"/>
  <c r="AG126"/>
  <c r="AG125"/>
  <c r="AG122"/>
  <c r="AG110"/>
  <c r="AG109"/>
  <c r="AG107"/>
  <c r="AG101"/>
  <c r="AG390"/>
  <c r="AG382"/>
  <c r="AG359"/>
  <c r="AG311"/>
  <c r="AG304"/>
  <c r="AG189"/>
  <c r="AG188"/>
  <c r="AG184"/>
  <c r="AG174"/>
  <c r="AG153"/>
  <c r="AG124"/>
  <c r="AG118"/>
  <c r="AG108"/>
  <c r="AG105"/>
  <c r="AG387"/>
  <c r="AG306"/>
  <c r="AG246"/>
  <c r="AG225"/>
  <c r="AG221"/>
  <c r="AG211"/>
  <c r="AG183"/>
  <c r="AG182"/>
  <c r="AG178"/>
  <c r="AG170"/>
  <c r="AG163"/>
  <c r="AG159"/>
  <c r="AG155"/>
  <c r="AG146"/>
  <c r="AG143"/>
  <c r="AG140"/>
  <c r="AG139"/>
  <c r="AG132"/>
  <c r="AG119"/>
  <c r="AG114"/>
  <c r="AG102"/>
  <c r="AG89"/>
  <c r="AB6" i="1"/>
  <c r="AG6"/>
  <c r="AJ6" s="1"/>
  <c r="AK6" s="1"/>
  <c r="AG379" i="7"/>
  <c r="AG363"/>
  <c r="AG349"/>
  <c r="AG291"/>
  <c r="AG287"/>
  <c r="AG227"/>
  <c r="AG223"/>
  <c r="AG219"/>
  <c r="AG215"/>
  <c r="AG214"/>
  <c r="AG209"/>
  <c r="AG202"/>
  <c r="AG190"/>
  <c r="AG180"/>
  <c r="AG179"/>
  <c r="AG176"/>
  <c r="AG173"/>
  <c r="AG169"/>
  <c r="AG165"/>
  <c r="AG161"/>
  <c r="AG157"/>
  <c r="AG152"/>
  <c r="AG141"/>
  <c r="AG134"/>
  <c r="AG133"/>
  <c r="AG130"/>
  <c r="AG117"/>
  <c r="AG116"/>
  <c r="AG112"/>
  <c r="AG100"/>
  <c r="AG92"/>
  <c r="AG91"/>
  <c r="AG87"/>
  <c r="AW13" i="1"/>
  <c r="AT13"/>
  <c r="AW21"/>
  <c r="AT21"/>
  <c r="AW29"/>
  <c r="AT29"/>
  <c r="AW37"/>
  <c r="AT37"/>
  <c r="BE37" s="1"/>
  <c r="AW45"/>
  <c r="AT45"/>
  <c r="AG224" i="7"/>
  <c r="AG217"/>
  <c r="AG212"/>
  <c r="AG198"/>
  <c r="AG192"/>
  <c r="AG162"/>
  <c r="AG150"/>
  <c r="AG131"/>
  <c r="AG121"/>
  <c r="AG115"/>
  <c r="AG106"/>
  <c r="AG99"/>
  <c r="AG93"/>
  <c r="AG88"/>
  <c r="AG84"/>
  <c r="AG76"/>
  <c r="AG73"/>
  <c r="AG65"/>
  <c r="AG64"/>
  <c r="BE15" i="1"/>
  <c r="BE31"/>
  <c r="AG244" i="7"/>
  <c r="AG216"/>
  <c r="AG199"/>
  <c r="AG194"/>
  <c r="AG154"/>
  <c r="AG148"/>
  <c r="AG129"/>
  <c r="AG127"/>
  <c r="AG123"/>
  <c r="AG104"/>
  <c r="AG103"/>
  <c r="AG95"/>
  <c r="AG81"/>
  <c r="AG78"/>
  <c r="AG72"/>
  <c r="AG68"/>
  <c r="AG44"/>
  <c r="AV4" i="1"/>
  <c r="AY4"/>
  <c r="AW4"/>
  <c r="AT4"/>
  <c r="AV10"/>
  <c r="AY10"/>
  <c r="AW10"/>
  <c r="AT10"/>
  <c r="AV18"/>
  <c r="AY18"/>
  <c r="AW18"/>
  <c r="AT18"/>
  <c r="AV26"/>
  <c r="AY26"/>
  <c r="AW26"/>
  <c r="AT26"/>
  <c r="AV34"/>
  <c r="AY34"/>
  <c r="AW34"/>
  <c r="AT34"/>
  <c r="BE34" s="1"/>
  <c r="AV42"/>
  <c r="AY42"/>
  <c r="AW42"/>
  <c r="AT42"/>
  <c r="BE42" s="1"/>
  <c r="AG97" i="7"/>
  <c r="AG77"/>
  <c r="AG67"/>
  <c r="AG66"/>
  <c r="AG62"/>
  <c r="AM4" i="1"/>
  <c r="AN4" s="1"/>
  <c r="BE5"/>
  <c r="BE7"/>
  <c r="AM10"/>
  <c r="AN10" s="1"/>
  <c r="AM18"/>
  <c r="AN18" s="1"/>
  <c r="BE18" s="1"/>
  <c r="BE23"/>
  <c r="AM26"/>
  <c r="AN26" s="1"/>
  <c r="AM34"/>
  <c r="AN34" s="1"/>
  <c r="BE39"/>
  <c r="AM42"/>
  <c r="AN42" s="1"/>
  <c r="AB11"/>
  <c r="BE11" s="1"/>
  <c r="AG11"/>
  <c r="AJ11" s="1"/>
  <c r="AK11" s="1"/>
  <c r="AV13"/>
  <c r="AY13"/>
  <c r="AB19"/>
  <c r="BE19" s="1"/>
  <c r="AG19"/>
  <c r="AJ19" s="1"/>
  <c r="AK19" s="1"/>
  <c r="AV21"/>
  <c r="AY21"/>
  <c r="AB27"/>
  <c r="BE27" s="1"/>
  <c r="AG27"/>
  <c r="AJ27" s="1"/>
  <c r="AK27" s="1"/>
  <c r="AV29"/>
  <c r="AY29"/>
  <c r="AB35"/>
  <c r="BE35" s="1"/>
  <c r="AG35"/>
  <c r="AJ35" s="1"/>
  <c r="AK35" s="1"/>
  <c r="AV37"/>
  <c r="AY37"/>
  <c r="AB43"/>
  <c r="BE43" s="1"/>
  <c r="AG43"/>
  <c r="AJ43" s="1"/>
  <c r="AK43" s="1"/>
  <c r="AV45"/>
  <c r="AY45"/>
  <c r="AG229" i="7"/>
  <c r="AG203"/>
  <c r="AG167"/>
  <c r="AG145"/>
  <c r="AG137"/>
  <c r="AG85"/>
  <c r="AG71"/>
  <c r="AG60"/>
  <c r="BE4" i="1"/>
  <c r="BE9"/>
  <c r="BE12"/>
  <c r="AM13"/>
  <c r="AN13" s="1"/>
  <c r="BE20"/>
  <c r="AM21"/>
  <c r="AN21" s="1"/>
  <c r="BE26"/>
  <c r="BE28"/>
  <c r="AM29"/>
  <c r="AN29" s="1"/>
  <c r="BE36"/>
  <c r="AM37"/>
  <c r="AN37" s="1"/>
  <c r="BE44"/>
  <c r="AM45"/>
  <c r="AN45" s="1"/>
  <c r="BE45" s="1"/>
  <c r="AV14"/>
  <c r="AY14"/>
  <c r="AW22"/>
  <c r="AT22"/>
  <c r="AV30"/>
  <c r="AY30"/>
  <c r="AW38"/>
  <c r="AT38"/>
  <c r="AV46"/>
  <c r="AY46"/>
  <c r="AM14"/>
  <c r="AN14" s="1"/>
  <c r="AM17"/>
  <c r="AN17" s="1"/>
  <c r="BE17" s="1"/>
  <c r="AM30"/>
  <c r="AN30" s="1"/>
  <c r="AM33"/>
  <c r="AN33" s="1"/>
  <c r="BE33" s="1"/>
  <c r="AM46"/>
  <c r="AN46" s="1"/>
  <c r="AW14"/>
  <c r="AT14"/>
  <c r="AV22"/>
  <c r="AY22"/>
  <c r="AW30"/>
  <c r="AT30"/>
  <c r="AV38"/>
  <c r="AY38"/>
  <c r="AW46"/>
  <c r="AT46"/>
  <c r="AG4" i="7"/>
  <c r="AM9" i="1"/>
  <c r="AN9" s="1"/>
  <c r="AM22"/>
  <c r="AN22" s="1"/>
  <c r="BE22" s="1"/>
  <c r="AM25"/>
  <c r="AN25" s="1"/>
  <c r="BE25" s="1"/>
  <c r="AM38"/>
  <c r="AN38" s="1"/>
  <c r="AM41"/>
  <c r="AN41" s="1"/>
  <c r="BE41" s="1"/>
  <c r="AV3"/>
  <c r="BE46" l="1"/>
  <c r="BE30"/>
  <c r="BE14"/>
  <c r="BE38"/>
  <c r="BE21"/>
  <c r="BE13"/>
  <c r="BE10"/>
  <c r="BE29"/>
  <c r="V1854" i="7"/>
  <c r="U1854"/>
  <c r="U1461"/>
  <c r="U1244"/>
  <c r="V1429"/>
  <c r="V192"/>
  <c r="V54"/>
  <c r="V198"/>
  <c r="V317"/>
  <c r="V1782"/>
  <c r="U1782"/>
  <c r="V1750"/>
  <c r="U1750"/>
  <c r="V1718"/>
  <c r="U1718"/>
  <c r="V1838"/>
  <c r="U1838"/>
  <c r="V1613"/>
  <c r="U1613"/>
  <c r="V1581"/>
  <c r="U1581"/>
  <c r="U956"/>
  <c r="V956"/>
  <c r="U940"/>
  <c r="V940"/>
  <c r="U924"/>
  <c r="V924"/>
  <c r="U908"/>
  <c r="V908"/>
  <c r="U892"/>
  <c r="V892"/>
  <c r="U876"/>
  <c r="V876"/>
  <c r="V90"/>
  <c r="U122"/>
  <c r="U168"/>
  <c r="U1413"/>
  <c r="V443"/>
  <c r="U56"/>
  <c r="V56"/>
  <c r="AG136"/>
  <c r="V170"/>
  <c r="U421"/>
  <c r="U202"/>
  <c r="V359"/>
  <c r="V3"/>
  <c r="V24"/>
  <c r="V48"/>
  <c r="V1665"/>
  <c r="U1665"/>
  <c r="V1639"/>
  <c r="U1639"/>
  <c r="V1597"/>
  <c r="U1597"/>
  <c r="V1798"/>
  <c r="U1798"/>
  <c r="V1766"/>
  <c r="U1766"/>
  <c r="V1734"/>
  <c r="U1734"/>
  <c r="U948"/>
  <c r="V948"/>
  <c r="U932"/>
  <c r="V932"/>
  <c r="U916"/>
  <c r="V916"/>
  <c r="U900"/>
  <c r="V900"/>
  <c r="U884"/>
  <c r="V884"/>
  <c r="U868"/>
  <c r="V868"/>
  <c r="S36" i="22"/>
  <c r="S37" s="1"/>
  <c r="V1246" i="7"/>
  <c r="V194"/>
  <c r="V31"/>
  <c r="AS11" i="19"/>
  <c r="AU14"/>
  <c r="BE6" i="1"/>
  <c r="AR11" i="19"/>
  <c r="AU29"/>
  <c r="AU28"/>
  <c r="AH9"/>
  <c r="U9"/>
  <c r="S9"/>
  <c r="V9"/>
  <c r="AU50" i="4"/>
  <c r="AV50"/>
  <c r="AZ50" s="1"/>
  <c r="I36" i="22"/>
  <c r="I37" s="1"/>
  <c r="H26"/>
  <c r="E54"/>
  <c r="L54"/>
  <c r="M54" s="1"/>
  <c r="L53"/>
  <c r="M53" s="1"/>
  <c r="E53"/>
  <c r="AV26" i="19"/>
  <c r="AY19"/>
  <c r="AX19"/>
  <c r="AV19"/>
  <c r="AW19"/>
  <c r="AV24"/>
  <c r="AQ71" i="4"/>
  <c r="AR71"/>
  <c r="AW71"/>
  <c r="Q9" i="19"/>
  <c r="R9"/>
  <c r="AR9" s="1"/>
  <c r="P9"/>
  <c r="AT9" s="1"/>
  <c r="W9"/>
  <c r="AC9"/>
  <c r="AI9"/>
  <c r="AA9"/>
  <c r="AB9"/>
  <c r="AG9"/>
  <c r="AF9"/>
  <c r="Y9"/>
  <c r="U1145" i="7"/>
  <c r="V1145"/>
  <c r="U1137"/>
  <c r="V1137"/>
  <c r="U1129"/>
  <c r="V1129"/>
  <c r="U1121"/>
  <c r="V1121"/>
  <c r="U1148"/>
  <c r="V1148"/>
  <c r="U1140"/>
  <c r="V1140"/>
  <c r="U1132"/>
  <c r="V1132"/>
  <c r="U1158"/>
  <c r="V1158"/>
  <c r="U1159"/>
  <c r="V1159"/>
  <c r="AB111" i="27"/>
  <c r="AC111"/>
  <c r="AB67"/>
  <c r="AC67"/>
  <c r="U357" i="7"/>
  <c r="V357"/>
  <c r="U349"/>
  <c r="V349"/>
  <c r="U345"/>
  <c r="V345"/>
  <c r="U321"/>
  <c r="V321"/>
  <c r="U287"/>
  <c r="V287"/>
  <c r="U283"/>
  <c r="V283"/>
  <c r="U273"/>
  <c r="V273"/>
  <c r="U265"/>
  <c r="V265"/>
  <c r="U257"/>
  <c r="V257"/>
  <c r="U249"/>
  <c r="V249"/>
  <c r="U239"/>
  <c r="V239"/>
  <c r="U231"/>
  <c r="V231"/>
  <c r="U221"/>
  <c r="V221"/>
  <c r="U213"/>
  <c r="V213"/>
  <c r="U205"/>
  <c r="V205"/>
  <c r="U378"/>
  <c r="V378"/>
  <c r="U340"/>
  <c r="V340"/>
  <c r="U17"/>
  <c r="V17"/>
  <c r="AB91" i="27"/>
  <c r="AC91"/>
  <c r="AB79"/>
  <c r="AC79"/>
  <c r="AB47"/>
  <c r="AC47"/>
  <c r="U383" i="7"/>
  <c r="V383"/>
  <c r="U369"/>
  <c r="V369"/>
  <c r="U365"/>
  <c r="V365"/>
  <c r="U335"/>
  <c r="V335"/>
  <c r="U331"/>
  <c r="V331"/>
  <c r="V50"/>
  <c r="U50"/>
  <c r="U2"/>
  <c r="V2"/>
  <c r="AC31" i="27"/>
  <c r="AB31"/>
  <c r="AB22"/>
  <c r="AC22"/>
  <c r="AC9"/>
  <c r="AB9"/>
  <c r="AC5"/>
  <c r="AB5"/>
  <c r="AB107"/>
  <c r="AC107"/>
  <c r="AB93"/>
  <c r="AC93"/>
  <c r="AB71"/>
  <c r="AC71"/>
  <c r="AB55"/>
  <c r="AC55"/>
  <c r="U305" i="7"/>
  <c r="V305"/>
  <c r="U301"/>
  <c r="V301"/>
  <c r="U297"/>
  <c r="V297"/>
  <c r="U291"/>
  <c r="V291"/>
  <c r="U281"/>
  <c r="V281"/>
  <c r="U275"/>
  <c r="V275"/>
  <c r="U267"/>
  <c r="V267"/>
  <c r="U261"/>
  <c r="V261"/>
  <c r="U253"/>
  <c r="V253"/>
  <c r="U245"/>
  <c r="V245"/>
  <c r="U237"/>
  <c r="V237"/>
  <c r="U229"/>
  <c r="V229"/>
  <c r="U223"/>
  <c r="V223"/>
  <c r="U215"/>
  <c r="V215"/>
  <c r="U207"/>
  <c r="V207"/>
  <c r="U38"/>
  <c r="V38"/>
  <c r="U34"/>
  <c r="V34"/>
  <c r="W36" i="22"/>
  <c r="W37" s="1"/>
  <c r="H27"/>
  <c r="H28"/>
  <c r="H29"/>
  <c r="H30"/>
  <c r="H31"/>
  <c r="H32"/>
  <c r="H33"/>
  <c r="C21"/>
  <c r="U385" i="7"/>
  <c r="J2" i="10" s="1"/>
  <c r="Z9" i="19"/>
  <c r="AR20"/>
  <c r="AU16"/>
  <c r="AS14"/>
  <c r="T9"/>
  <c r="M6" i="20"/>
  <c r="AE11" i="19"/>
  <c r="AJ11" s="1"/>
  <c r="AE27"/>
  <c r="AJ27" s="1"/>
  <c r="AS27"/>
  <c r="AU24"/>
  <c r="AS24"/>
  <c r="AX24" s="1"/>
  <c r="AS35"/>
  <c r="AS31"/>
  <c r="AU25"/>
  <c r="AY25" s="1"/>
  <c r="AU18"/>
  <c r="AU10"/>
  <c r="AE14"/>
  <c r="AJ14" s="1"/>
  <c r="AE30"/>
  <c r="AJ30" s="1"/>
  <c r="AS34"/>
  <c r="AE13"/>
  <c r="AJ13" s="1"/>
  <c r="AE29"/>
  <c r="AJ29" s="1"/>
  <c r="AE12"/>
  <c r="AJ12" s="1"/>
  <c r="AE28"/>
  <c r="AJ28" s="1"/>
  <c r="N36"/>
  <c r="AX1175" i="4"/>
  <c r="AZ1175" s="1"/>
  <c r="AX1166"/>
  <c r="AZ1166" s="1"/>
  <c r="AX1159"/>
  <c r="AZ1159" s="1"/>
  <c r="AX1138"/>
  <c r="AZ1138" s="1"/>
  <c r="AX1127"/>
  <c r="AZ1127" s="1"/>
  <c r="AX1111"/>
  <c r="AZ1111" s="1"/>
  <c r="AX1102"/>
  <c r="AZ1102" s="1"/>
  <c r="AX1095"/>
  <c r="AZ1095" s="1"/>
  <c r="U144" i="7"/>
  <c r="U771"/>
  <c r="U769"/>
  <c r="U767"/>
  <c r="U72"/>
  <c r="V438"/>
  <c r="V174"/>
  <c r="V142"/>
  <c r="V110"/>
  <c r="V78"/>
  <c r="AC15" i="27"/>
  <c r="V456" i="7"/>
  <c r="V392"/>
  <c r="V160"/>
  <c r="V128"/>
  <c r="U96"/>
  <c r="U66"/>
  <c r="V9"/>
  <c r="V442"/>
  <c r="V138"/>
  <c r="U106"/>
  <c r="V74"/>
  <c r="AC17" i="27"/>
  <c r="V448" i="7"/>
  <c r="V188"/>
  <c r="V156"/>
  <c r="V124"/>
  <c r="V92"/>
  <c r="AB40" i="27"/>
  <c r="AB16"/>
  <c r="E55" i="22"/>
  <c r="L55"/>
  <c r="M55" s="1"/>
  <c r="AQ52" i="4"/>
  <c r="AR52"/>
  <c r="AW52"/>
  <c r="AQ67"/>
  <c r="AW67"/>
  <c r="AX67" s="1"/>
  <c r="AQ50"/>
  <c r="AW50"/>
  <c r="AX50" s="1"/>
  <c r="AX33" i="19"/>
  <c r="AV33"/>
  <c r="AW33"/>
  <c r="AV12"/>
  <c r="U1147" i="7"/>
  <c r="V1147"/>
  <c r="U1139"/>
  <c r="V1139"/>
  <c r="U1131"/>
  <c r="V1131"/>
  <c r="U1123"/>
  <c r="V1123"/>
  <c r="U1115"/>
  <c r="V1115"/>
  <c r="U1160"/>
  <c r="V1160"/>
  <c r="U1157"/>
  <c r="V1157"/>
  <c r="U1150"/>
  <c r="V1150"/>
  <c r="U1142"/>
  <c r="V1142"/>
  <c r="U1134"/>
  <c r="V1134"/>
  <c r="U1108"/>
  <c r="V1108"/>
  <c r="U1104"/>
  <c r="V1104"/>
  <c r="U1100"/>
  <c r="V1100"/>
  <c r="U1096"/>
  <c r="V1096"/>
  <c r="U1092"/>
  <c r="V1092"/>
  <c r="U1088"/>
  <c r="V1088"/>
  <c r="U1084"/>
  <c r="V1084"/>
  <c r="U1080"/>
  <c r="V1080"/>
  <c r="U1076"/>
  <c r="V1076"/>
  <c r="U1072"/>
  <c r="V1072"/>
  <c r="U1068"/>
  <c r="V1068"/>
  <c r="U1064"/>
  <c r="V1064"/>
  <c r="U1060"/>
  <c r="V1060"/>
  <c r="U1056"/>
  <c r="V1056"/>
  <c r="U1052"/>
  <c r="V1052"/>
  <c r="U1048"/>
  <c r="V1048"/>
  <c r="U1044"/>
  <c r="V1044"/>
  <c r="U1040"/>
  <c r="V1040"/>
  <c r="U1036"/>
  <c r="V1036"/>
  <c r="U1032"/>
  <c r="V1032"/>
  <c r="U1028"/>
  <c r="V1028"/>
  <c r="U1024"/>
  <c r="V1024"/>
  <c r="U1020"/>
  <c r="V1020"/>
  <c r="U1016"/>
  <c r="V1016"/>
  <c r="U1012"/>
  <c r="V1012"/>
  <c r="U1008"/>
  <c r="V1008"/>
  <c r="U1004"/>
  <c r="V1004"/>
  <c r="U1000"/>
  <c r="V1000"/>
  <c r="U996"/>
  <c r="V996"/>
  <c r="U992"/>
  <c r="V992"/>
  <c r="U988"/>
  <c r="V988"/>
  <c r="U984"/>
  <c r="V984"/>
  <c r="U980"/>
  <c r="V980"/>
  <c r="U976"/>
  <c r="V976"/>
  <c r="U972"/>
  <c r="V972"/>
  <c r="U968"/>
  <c r="V968"/>
  <c r="U964"/>
  <c r="V964"/>
  <c r="U960"/>
  <c r="V960"/>
  <c r="U860"/>
  <c r="V860"/>
  <c r="U856"/>
  <c r="V856"/>
  <c r="U852"/>
  <c r="V852"/>
  <c r="U848"/>
  <c r="V848"/>
  <c r="U844"/>
  <c r="V844"/>
  <c r="U840"/>
  <c r="V840"/>
  <c r="U836"/>
  <c r="V836"/>
  <c r="U832"/>
  <c r="V832"/>
  <c r="U828"/>
  <c r="V828"/>
  <c r="U824"/>
  <c r="V824"/>
  <c r="U820"/>
  <c r="V820"/>
  <c r="U816"/>
  <c r="V816"/>
  <c r="U812"/>
  <c r="V812"/>
  <c r="U808"/>
  <c r="V808"/>
  <c r="U804"/>
  <c r="V804"/>
  <c r="U800"/>
  <c r="V800"/>
  <c r="U796"/>
  <c r="V796"/>
  <c r="U792"/>
  <c r="V792"/>
  <c r="U788"/>
  <c r="V788"/>
  <c r="U784"/>
  <c r="V784"/>
  <c r="U780"/>
  <c r="V780"/>
  <c r="U776"/>
  <c r="V776"/>
  <c r="AB69" i="27"/>
  <c r="AC69"/>
  <c r="AC2"/>
  <c r="AB2"/>
  <c r="AB95"/>
  <c r="AC95"/>
  <c r="AB81"/>
  <c r="AC81"/>
  <c r="AB53"/>
  <c r="AC53"/>
  <c r="U58" i="7"/>
  <c r="V58"/>
  <c r="V16"/>
  <c r="U16"/>
  <c r="AB13" i="27"/>
  <c r="AC13"/>
  <c r="U13" i="7"/>
  <c r="V13"/>
  <c r="AB97" i="27"/>
  <c r="AC97"/>
  <c r="AB75"/>
  <c r="AC75"/>
  <c r="AB61"/>
  <c r="AC61"/>
  <c r="U376" i="7"/>
  <c r="V376"/>
  <c r="U372"/>
  <c r="V372"/>
  <c r="U360"/>
  <c r="V360"/>
  <c r="U326"/>
  <c r="V326"/>
  <c r="U320"/>
  <c r="V320"/>
  <c r="U316"/>
  <c r="V316"/>
  <c r="U312"/>
  <c r="V312"/>
  <c r="U23"/>
  <c r="V23"/>
  <c r="AM36" i="22"/>
  <c r="AM37" s="1"/>
  <c r="U388" i="7"/>
  <c r="J5" i="10" s="1"/>
  <c r="AX120" i="4"/>
  <c r="AZ120" s="1"/>
  <c r="X9" i="19"/>
  <c r="AX195" i="4"/>
  <c r="AZ195" s="1"/>
  <c r="AX242"/>
  <c r="AZ242" s="1"/>
  <c r="AX375"/>
  <c r="AZ375" s="1"/>
  <c r="AX451"/>
  <c r="AZ451" s="1"/>
  <c r="AX498"/>
  <c r="AZ498" s="1"/>
  <c r="AX631"/>
  <c r="AZ631" s="1"/>
  <c r="AX707"/>
  <c r="AZ707" s="1"/>
  <c r="AX754"/>
  <c r="AZ754" s="1"/>
  <c r="AX187"/>
  <c r="AZ187" s="1"/>
  <c r="AX350"/>
  <c r="AZ350" s="1"/>
  <c r="AX699"/>
  <c r="AZ699" s="1"/>
  <c r="AX866"/>
  <c r="AZ866" s="1"/>
  <c r="AX926"/>
  <c r="AZ926" s="1"/>
  <c r="AX947"/>
  <c r="AZ947" s="1"/>
  <c r="AX43"/>
  <c r="AZ43" s="1"/>
  <c r="AX183"/>
  <c r="AZ183" s="1"/>
  <c r="AX259"/>
  <c r="AZ259" s="1"/>
  <c r="AX306"/>
  <c r="AZ306" s="1"/>
  <c r="AX439"/>
  <c r="AZ439" s="1"/>
  <c r="AX515"/>
  <c r="AZ515" s="1"/>
  <c r="AX562"/>
  <c r="AZ562" s="1"/>
  <c r="AX695"/>
  <c r="AZ695" s="1"/>
  <c r="AX771"/>
  <c r="AZ771" s="1"/>
  <c r="AX818"/>
  <c r="AZ818" s="1"/>
  <c r="AX887"/>
  <c r="AZ887" s="1"/>
  <c r="AX994"/>
  <c r="AZ994" s="1"/>
  <c r="AX1010"/>
  <c r="AZ1010" s="1"/>
  <c r="AX379"/>
  <c r="AZ379" s="1"/>
  <c r="AX542"/>
  <c r="AZ542" s="1"/>
  <c r="AX978"/>
  <c r="AZ978" s="1"/>
  <c r="AX1019"/>
  <c r="AZ1019" s="1"/>
  <c r="AR35" i="19"/>
  <c r="AE15"/>
  <c r="AJ15" s="1"/>
  <c r="AE31"/>
  <c r="AJ31" s="1"/>
  <c r="AR21"/>
  <c r="AS18"/>
  <c r="AW18" s="1"/>
  <c r="AS13"/>
  <c r="AR27"/>
  <c r="AU20"/>
  <c r="AR17"/>
  <c r="AS26"/>
  <c r="AW26" s="1"/>
  <c r="AE18"/>
  <c r="AJ18" s="1"/>
  <c r="AE34"/>
  <c r="AJ34" s="1"/>
  <c r="AU33"/>
  <c r="AY33" s="1"/>
  <c r="AE17"/>
  <c r="AJ17" s="1"/>
  <c r="AE33"/>
  <c r="AJ33" s="1"/>
  <c r="AE16"/>
  <c r="AJ16" s="1"/>
  <c r="AE32"/>
  <c r="AJ32" s="1"/>
  <c r="AX1194" i="4"/>
  <c r="AZ1194" s="1"/>
  <c r="AX1186"/>
  <c r="AZ1186" s="1"/>
  <c r="AX1178"/>
  <c r="AZ1178" s="1"/>
  <c r="AX1162"/>
  <c r="AZ1162" s="1"/>
  <c r="AX1130"/>
  <c r="AZ1130" s="1"/>
  <c r="AX1122"/>
  <c r="AZ1122" s="1"/>
  <c r="AX1114"/>
  <c r="AZ1114" s="1"/>
  <c r="AX1098"/>
  <c r="AZ1098" s="1"/>
  <c r="U104" i="7"/>
  <c r="V444"/>
  <c r="V182"/>
  <c r="V150"/>
  <c r="V118"/>
  <c r="V86"/>
  <c r="V466"/>
  <c r="V428"/>
  <c r="V136"/>
  <c r="V452"/>
  <c r="V178"/>
  <c r="V146"/>
  <c r="U114"/>
  <c r="V82"/>
  <c r="AC44" i="27"/>
  <c r="V454" i="7"/>
  <c r="V406"/>
  <c r="V164"/>
  <c r="V132"/>
  <c r="V100"/>
  <c r="V68"/>
  <c r="AV22" i="19"/>
  <c r="AY18"/>
  <c r="AV18"/>
  <c r="AW14"/>
  <c r="AX14"/>
  <c r="AV14"/>
  <c r="AV10"/>
  <c r="C57" i="22"/>
  <c r="C58" s="1"/>
  <c r="K52"/>
  <c r="K57" s="1"/>
  <c r="D57"/>
  <c r="L52"/>
  <c r="E52"/>
  <c r="AU69" i="4"/>
  <c r="AX69"/>
  <c r="AU52"/>
  <c r="AX52"/>
  <c r="AX32" i="19"/>
  <c r="AW32"/>
  <c r="AV32"/>
  <c r="AV28"/>
  <c r="AU63" i="4"/>
  <c r="AX63"/>
  <c r="AU71"/>
  <c r="AX71"/>
  <c r="V7" i="19"/>
  <c r="U7"/>
  <c r="R7"/>
  <c r="S7"/>
  <c r="AB7"/>
  <c r="AG7"/>
  <c r="AF7"/>
  <c r="Y7"/>
  <c r="W7"/>
  <c r="AC7"/>
  <c r="AI7"/>
  <c r="AA7"/>
  <c r="AX16"/>
  <c r="AW16"/>
  <c r="AV16"/>
  <c r="AY16"/>
  <c r="AY29"/>
  <c r="AW29"/>
  <c r="AX29"/>
  <c r="AV29"/>
  <c r="AX34"/>
  <c r="AV34"/>
  <c r="AW34"/>
  <c r="U1149" i="7"/>
  <c r="V1149"/>
  <c r="U1141"/>
  <c r="V1141"/>
  <c r="U1133"/>
  <c r="V1133"/>
  <c r="U1125"/>
  <c r="V1125"/>
  <c r="U1117"/>
  <c r="V1117"/>
  <c r="U1144"/>
  <c r="V1144"/>
  <c r="U1136"/>
  <c r="V1136"/>
  <c r="U1162"/>
  <c r="V1162"/>
  <c r="U1154"/>
  <c r="V1154"/>
  <c r="U1163"/>
  <c r="V1163"/>
  <c r="U1155"/>
  <c r="V1155"/>
  <c r="AB83" i="27"/>
  <c r="AC83"/>
  <c r="AB49"/>
  <c r="AC49"/>
  <c r="U377" i="7"/>
  <c r="V377"/>
  <c r="U351"/>
  <c r="V351"/>
  <c r="U347"/>
  <c r="V347"/>
  <c r="U343"/>
  <c r="V343"/>
  <c r="U295"/>
  <c r="V295"/>
  <c r="U285"/>
  <c r="V285"/>
  <c r="U277"/>
  <c r="V277"/>
  <c r="U269"/>
  <c r="V269"/>
  <c r="U259"/>
  <c r="V259"/>
  <c r="U251"/>
  <c r="V251"/>
  <c r="U243"/>
  <c r="V243"/>
  <c r="U235"/>
  <c r="V235"/>
  <c r="U225"/>
  <c r="V225"/>
  <c r="U217"/>
  <c r="V217"/>
  <c r="U209"/>
  <c r="V209"/>
  <c r="U380"/>
  <c r="V380"/>
  <c r="U364"/>
  <c r="V364"/>
  <c r="U338"/>
  <c r="V338"/>
  <c r="AC10" i="27"/>
  <c r="AB10"/>
  <c r="AB103"/>
  <c r="AC103"/>
  <c r="AB85"/>
  <c r="AC85"/>
  <c r="AB59"/>
  <c r="AC59"/>
  <c r="U389" i="7"/>
  <c r="V389"/>
  <c r="U381"/>
  <c r="V381"/>
  <c r="U367"/>
  <c r="V367"/>
  <c r="U355"/>
  <c r="V355"/>
  <c r="U333"/>
  <c r="V333"/>
  <c r="U329"/>
  <c r="V329"/>
  <c r="AB3" i="1"/>
  <c r="AG3"/>
  <c r="AJ3" s="1"/>
  <c r="AK3" s="1"/>
  <c r="AC33" i="27"/>
  <c r="AB33"/>
  <c r="AB99"/>
  <c r="AC99"/>
  <c r="AB77"/>
  <c r="AC77"/>
  <c r="AB63"/>
  <c r="AC63"/>
  <c r="AB45"/>
  <c r="AC45"/>
  <c r="U307" i="7"/>
  <c r="V307"/>
  <c r="U303"/>
  <c r="V303"/>
  <c r="U299"/>
  <c r="V299"/>
  <c r="U293"/>
  <c r="V293"/>
  <c r="U289"/>
  <c r="V289"/>
  <c r="U279"/>
  <c r="V279"/>
  <c r="U271"/>
  <c r="V271"/>
  <c r="U263"/>
  <c r="V263"/>
  <c r="U255"/>
  <c r="V255"/>
  <c r="U247"/>
  <c r="V247"/>
  <c r="U241"/>
  <c r="V241"/>
  <c r="U233"/>
  <c r="V233"/>
  <c r="U227"/>
  <c r="V227"/>
  <c r="U219"/>
  <c r="V219"/>
  <c r="U211"/>
  <c r="V211"/>
  <c r="U36"/>
  <c r="V36"/>
  <c r="AE36" i="22"/>
  <c r="AE37" s="1"/>
  <c r="U390" i="7"/>
  <c r="J7" i="10" s="1"/>
  <c r="AD9" i="19"/>
  <c r="AS10"/>
  <c r="AW10" s="1"/>
  <c r="AS21"/>
  <c r="AS12"/>
  <c r="AX12" s="1"/>
  <c r="AZ5" i="4"/>
  <c r="AU17"/>
  <c r="AV17" s="1"/>
  <c r="AZ17" s="1"/>
  <c r="AV71"/>
  <c r="AZ71" s="1"/>
  <c r="AE19" i="19"/>
  <c r="AJ19" s="1"/>
  <c r="AE35"/>
  <c r="AJ35" s="1"/>
  <c r="AS23"/>
  <c r="AU30"/>
  <c r="AS28"/>
  <c r="AW28" s="1"/>
  <c r="AU12"/>
  <c r="AR30"/>
  <c r="AU26"/>
  <c r="AS20"/>
  <c r="AS17"/>
  <c r="AE22"/>
  <c r="AJ22" s="1"/>
  <c r="AE21"/>
  <c r="AJ21" s="1"/>
  <c r="AE20"/>
  <c r="AJ20" s="1"/>
  <c r="AX1195" i="4"/>
  <c r="AZ1195" s="1"/>
  <c r="AX1179"/>
  <c r="AZ1179" s="1"/>
  <c r="AX1174"/>
  <c r="AZ1174" s="1"/>
  <c r="AX1171"/>
  <c r="AZ1171" s="1"/>
  <c r="AX1163"/>
  <c r="AZ1163" s="1"/>
  <c r="AX1147"/>
  <c r="AZ1147" s="1"/>
  <c r="AX1139"/>
  <c r="AZ1139" s="1"/>
  <c r="AX1131"/>
  <c r="AZ1131" s="1"/>
  <c r="AX1115"/>
  <c r="AZ1115" s="1"/>
  <c r="AX1107"/>
  <c r="AZ1107" s="1"/>
  <c r="AX1099"/>
  <c r="AZ1099" s="1"/>
  <c r="AX1091"/>
  <c r="AZ1091" s="1"/>
  <c r="U112" i="7"/>
  <c r="U772"/>
  <c r="U770"/>
  <c r="U768"/>
  <c r="U152"/>
  <c r="V450"/>
  <c r="V190"/>
  <c r="V158"/>
  <c r="V126"/>
  <c r="V94"/>
  <c r="V60"/>
  <c r="AC6" i="27"/>
  <c r="V440" i="7"/>
  <c r="V176"/>
  <c r="AC28" i="27"/>
  <c r="V458" i="7"/>
  <c r="V186"/>
  <c r="V154"/>
  <c r="V27"/>
  <c r="V5"/>
  <c r="V460"/>
  <c r="V426"/>
  <c r="V172"/>
  <c r="V140"/>
  <c r="V108"/>
  <c r="V76"/>
  <c r="AC35" i="27"/>
  <c r="F61" i="22"/>
  <c r="J61"/>
  <c r="N61"/>
  <c r="C62"/>
  <c r="G62"/>
  <c r="K62"/>
  <c r="O62"/>
  <c r="E61"/>
  <c r="K61"/>
  <c r="P61"/>
  <c r="F62"/>
  <c r="L62"/>
  <c r="F63"/>
  <c r="J63"/>
  <c r="N63"/>
  <c r="C64"/>
  <c r="G64"/>
  <c r="K64"/>
  <c r="O64"/>
  <c r="D65"/>
  <c r="H65"/>
  <c r="L65"/>
  <c r="P65"/>
  <c r="D61"/>
  <c r="I61"/>
  <c r="O61"/>
  <c r="E62"/>
  <c r="J62"/>
  <c r="P62"/>
  <c r="E63"/>
  <c r="I63"/>
  <c r="M63"/>
  <c r="F64"/>
  <c r="J64"/>
  <c r="N64"/>
  <c r="C65"/>
  <c r="G65"/>
  <c r="K65"/>
  <c r="O65"/>
  <c r="C61"/>
  <c r="H61"/>
  <c r="M61"/>
  <c r="D62"/>
  <c r="I62"/>
  <c r="N62"/>
  <c r="D63"/>
  <c r="H63"/>
  <c r="L63"/>
  <c r="P63"/>
  <c r="E64"/>
  <c r="I64"/>
  <c r="M64"/>
  <c r="F65"/>
  <c r="J65"/>
  <c r="N65"/>
  <c r="G61"/>
  <c r="L61"/>
  <c r="H62"/>
  <c r="M62"/>
  <c r="C63"/>
  <c r="G63"/>
  <c r="K63"/>
  <c r="O63"/>
  <c r="D64"/>
  <c r="H64"/>
  <c r="L64"/>
  <c r="P64"/>
  <c r="E65"/>
  <c r="I65"/>
  <c r="M65"/>
  <c r="L56"/>
  <c r="M56" s="1"/>
  <c r="E56"/>
  <c r="AX11" i="19"/>
  <c r="AV11"/>
  <c r="AW11"/>
  <c r="AQ51" i="4"/>
  <c r="AR51"/>
  <c r="AW51"/>
  <c r="AX51" s="1"/>
  <c r="AX25" i="19"/>
  <c r="AV25"/>
  <c r="AW25"/>
  <c r="U1143" i="7"/>
  <c r="V1143"/>
  <c r="U1135"/>
  <c r="V1135"/>
  <c r="U1127"/>
  <c r="V1127"/>
  <c r="U1119"/>
  <c r="V1119"/>
  <c r="U1164"/>
  <c r="V1164"/>
  <c r="U1156"/>
  <c r="V1156"/>
  <c r="U1161"/>
  <c r="V1161"/>
  <c r="U1152"/>
  <c r="V1152"/>
  <c r="U1146"/>
  <c r="V1146"/>
  <c r="U1138"/>
  <c r="V1138"/>
  <c r="U1130"/>
  <c r="V1130"/>
  <c r="U1110"/>
  <c r="V1110"/>
  <c r="U1106"/>
  <c r="V1106"/>
  <c r="U1102"/>
  <c r="V1102"/>
  <c r="U1098"/>
  <c r="V1098"/>
  <c r="U1094"/>
  <c r="V1094"/>
  <c r="U1090"/>
  <c r="V1090"/>
  <c r="U1086"/>
  <c r="V1086"/>
  <c r="U1082"/>
  <c r="V1082"/>
  <c r="U1078"/>
  <c r="V1078"/>
  <c r="U1074"/>
  <c r="V1074"/>
  <c r="U1070"/>
  <c r="V1070"/>
  <c r="U1066"/>
  <c r="V1066"/>
  <c r="U1062"/>
  <c r="V1062"/>
  <c r="U1058"/>
  <c r="V1058"/>
  <c r="U1054"/>
  <c r="V1054"/>
  <c r="U1050"/>
  <c r="V1050"/>
  <c r="U1046"/>
  <c r="V1046"/>
  <c r="U1042"/>
  <c r="V1042"/>
  <c r="U1038"/>
  <c r="V1038"/>
  <c r="U1034"/>
  <c r="V1034"/>
  <c r="U1030"/>
  <c r="V1030"/>
  <c r="U1026"/>
  <c r="V1026"/>
  <c r="U1022"/>
  <c r="V1022"/>
  <c r="U1018"/>
  <c r="V1018"/>
  <c r="U1014"/>
  <c r="V1014"/>
  <c r="U1010"/>
  <c r="V1010"/>
  <c r="U1006"/>
  <c r="V1006"/>
  <c r="U1002"/>
  <c r="V1002"/>
  <c r="U998"/>
  <c r="V998"/>
  <c r="U994"/>
  <c r="V994"/>
  <c r="U990"/>
  <c r="V990"/>
  <c r="U986"/>
  <c r="V986"/>
  <c r="U982"/>
  <c r="V982"/>
  <c r="U978"/>
  <c r="V978"/>
  <c r="U974"/>
  <c r="V974"/>
  <c r="U970"/>
  <c r="V970"/>
  <c r="U966"/>
  <c r="V966"/>
  <c r="U962"/>
  <c r="V962"/>
  <c r="U862"/>
  <c r="V862"/>
  <c r="U858"/>
  <c r="V858"/>
  <c r="U854"/>
  <c r="V854"/>
  <c r="U850"/>
  <c r="V850"/>
  <c r="U846"/>
  <c r="V846"/>
  <c r="U842"/>
  <c r="V842"/>
  <c r="U838"/>
  <c r="V838"/>
  <c r="U834"/>
  <c r="V834"/>
  <c r="U830"/>
  <c r="V830"/>
  <c r="U826"/>
  <c r="V826"/>
  <c r="U822"/>
  <c r="V822"/>
  <c r="U818"/>
  <c r="V818"/>
  <c r="U814"/>
  <c r="V814"/>
  <c r="U810"/>
  <c r="V810"/>
  <c r="U806"/>
  <c r="V806"/>
  <c r="U802"/>
  <c r="V802"/>
  <c r="U798"/>
  <c r="V798"/>
  <c r="U794"/>
  <c r="V794"/>
  <c r="U790"/>
  <c r="V790"/>
  <c r="U786"/>
  <c r="V786"/>
  <c r="U782"/>
  <c r="V782"/>
  <c r="U778"/>
  <c r="V778"/>
  <c r="U774"/>
  <c r="V774"/>
  <c r="AB101" i="27"/>
  <c r="AC101"/>
  <c r="AB57"/>
  <c r="AC57"/>
  <c r="AB14"/>
  <c r="AC14"/>
  <c r="AB109"/>
  <c r="AC109"/>
  <c r="AB87"/>
  <c r="AC87"/>
  <c r="AB73"/>
  <c r="AC73"/>
  <c r="U42" i="7"/>
  <c r="V42"/>
  <c r="V33"/>
  <c r="U33"/>
  <c r="U12"/>
  <c r="V12"/>
  <c r="U6"/>
  <c r="V6"/>
  <c r="AB105" i="27"/>
  <c r="AC105"/>
  <c r="AB89"/>
  <c r="AC89"/>
  <c r="AB65"/>
  <c r="AC65"/>
  <c r="AB51"/>
  <c r="AC51"/>
  <c r="AB29"/>
  <c r="AC29"/>
  <c r="U374" i="7"/>
  <c r="V374"/>
  <c r="U370"/>
  <c r="V370"/>
  <c r="U356"/>
  <c r="V356"/>
  <c r="U324"/>
  <c r="V324"/>
  <c r="U318"/>
  <c r="V318"/>
  <c r="U314"/>
  <c r="V314"/>
  <c r="U310"/>
  <c r="V310"/>
  <c r="U25"/>
  <c r="V25"/>
  <c r="U21"/>
  <c r="V21"/>
  <c r="AR67" i="4"/>
  <c r="AV67" s="1"/>
  <c r="AZ67" s="1"/>
  <c r="AR50"/>
  <c r="AU100"/>
  <c r="AX162"/>
  <c r="AZ162" s="1"/>
  <c r="AX226"/>
  <c r="AZ226" s="1"/>
  <c r="AX290"/>
  <c r="AZ290" s="1"/>
  <c r="AX354"/>
  <c r="AZ354" s="1"/>
  <c r="AX418"/>
  <c r="AZ418" s="1"/>
  <c r="AX482"/>
  <c r="AZ482" s="1"/>
  <c r="AX546"/>
  <c r="AZ546" s="1"/>
  <c r="AX610"/>
  <c r="AZ610" s="1"/>
  <c r="AX674"/>
  <c r="AZ674" s="1"/>
  <c r="AX738"/>
  <c r="AZ738" s="1"/>
  <c r="AX802"/>
  <c r="AZ802" s="1"/>
  <c r="AS22" i="19"/>
  <c r="AX22" s="1"/>
  <c r="AR13"/>
  <c r="AX75" i="4"/>
  <c r="AZ75" s="1"/>
  <c r="AX163"/>
  <c r="AZ163" s="1"/>
  <c r="AX190"/>
  <c r="AZ190" s="1"/>
  <c r="AX227"/>
  <c r="AZ227" s="1"/>
  <c r="AX254"/>
  <c r="AZ254" s="1"/>
  <c r="AX291"/>
  <c r="AZ291" s="1"/>
  <c r="AX318"/>
  <c r="AZ318" s="1"/>
  <c r="AX355"/>
  <c r="AZ355" s="1"/>
  <c r="AX382"/>
  <c r="AZ382" s="1"/>
  <c r="AX419"/>
  <c r="AZ419" s="1"/>
  <c r="AX446"/>
  <c r="AZ446" s="1"/>
  <c r="AX483"/>
  <c r="AZ483" s="1"/>
  <c r="AX510"/>
  <c r="AZ510" s="1"/>
  <c r="AX547"/>
  <c r="AZ547" s="1"/>
  <c r="AX574"/>
  <c r="AZ574" s="1"/>
  <c r="AX611"/>
  <c r="AZ611" s="1"/>
  <c r="AX638"/>
  <c r="AZ638" s="1"/>
  <c r="AX675"/>
  <c r="AZ675" s="1"/>
  <c r="AX702"/>
  <c r="AZ702" s="1"/>
  <c r="AX739"/>
  <c r="AZ739" s="1"/>
  <c r="AX766"/>
  <c r="AZ766" s="1"/>
  <c r="AX803"/>
  <c r="AZ803" s="1"/>
  <c r="AX830"/>
  <c r="AZ830" s="1"/>
  <c r="AX867"/>
  <c r="AZ867" s="1"/>
  <c r="AX894"/>
  <c r="AZ894" s="1"/>
  <c r="AX147"/>
  <c r="AZ147" s="1"/>
  <c r="AX174"/>
  <c r="AZ174" s="1"/>
  <c r="AX211"/>
  <c r="AZ211" s="1"/>
  <c r="AX238"/>
  <c r="AZ238" s="1"/>
  <c r="AX275"/>
  <c r="AZ275" s="1"/>
  <c r="AX302"/>
  <c r="AZ302" s="1"/>
  <c r="AX339"/>
  <c r="AZ339" s="1"/>
  <c r="AX366"/>
  <c r="AZ366" s="1"/>
  <c r="AX403"/>
  <c r="AZ403" s="1"/>
  <c r="AX430"/>
  <c r="AZ430" s="1"/>
  <c r="AX467"/>
  <c r="AZ467" s="1"/>
  <c r="AX494"/>
  <c r="AZ494" s="1"/>
  <c r="AX531"/>
  <c r="AZ531" s="1"/>
  <c r="AX558"/>
  <c r="AZ558" s="1"/>
  <c r="AX595"/>
  <c r="AZ595" s="1"/>
  <c r="AX622"/>
  <c r="AZ622" s="1"/>
  <c r="AX659"/>
  <c r="AZ659" s="1"/>
  <c r="AX686"/>
  <c r="AZ686" s="1"/>
  <c r="AX723"/>
  <c r="AZ723" s="1"/>
  <c r="AX750"/>
  <c r="AZ750" s="1"/>
  <c r="AX787"/>
  <c r="AZ787" s="1"/>
  <c r="AX814"/>
  <c r="AZ814" s="1"/>
  <c r="AX851"/>
  <c r="AZ851" s="1"/>
  <c r="AX878"/>
  <c r="AZ878" s="1"/>
  <c r="AX915"/>
  <c r="AZ915" s="1"/>
  <c r="AX942"/>
  <c r="AZ942" s="1"/>
  <c r="AX979"/>
  <c r="AZ979" s="1"/>
  <c r="AX1006"/>
  <c r="AZ1006" s="1"/>
  <c r="AX247"/>
  <c r="AZ247" s="1"/>
  <c r="AX323"/>
  <c r="AZ323" s="1"/>
  <c r="AX370"/>
  <c r="AZ370" s="1"/>
  <c r="AX503"/>
  <c r="AZ503" s="1"/>
  <c r="AX579"/>
  <c r="AZ579" s="1"/>
  <c r="AX626"/>
  <c r="AZ626" s="1"/>
  <c r="AX759"/>
  <c r="AZ759" s="1"/>
  <c r="AX835"/>
  <c r="AZ835" s="1"/>
  <c r="AX883"/>
  <c r="AZ883" s="1"/>
  <c r="AX931"/>
  <c r="AZ931" s="1"/>
  <c r="AX990"/>
  <c r="AZ990" s="1"/>
  <c r="AX1011"/>
  <c r="AZ1011" s="1"/>
  <c r="AX1062"/>
  <c r="AZ1062" s="1"/>
  <c r="AX20"/>
  <c r="AZ20" s="1"/>
  <c r="AX119"/>
  <c r="AZ119" s="1"/>
  <c r="AX443"/>
  <c r="AZ443" s="1"/>
  <c r="AX606"/>
  <c r="AZ606" s="1"/>
  <c r="AX1054"/>
  <c r="AZ1054" s="1"/>
  <c r="AX178"/>
  <c r="AZ178" s="1"/>
  <c r="AX311"/>
  <c r="AZ311" s="1"/>
  <c r="AX387"/>
  <c r="AZ387" s="1"/>
  <c r="AX434"/>
  <c r="AZ434" s="1"/>
  <c r="AX567"/>
  <c r="AZ567" s="1"/>
  <c r="AX643"/>
  <c r="AZ643" s="1"/>
  <c r="AX690"/>
  <c r="AZ690" s="1"/>
  <c r="AX823"/>
  <c r="AZ823" s="1"/>
  <c r="AX882"/>
  <c r="AZ882" s="1"/>
  <c r="AX1038"/>
  <c r="AZ1038" s="1"/>
  <c r="AX286"/>
  <c r="AZ286" s="1"/>
  <c r="AX635"/>
  <c r="AZ635" s="1"/>
  <c r="AX798"/>
  <c r="AZ798" s="1"/>
  <c r="AX930"/>
  <c r="AZ930" s="1"/>
  <c r="AX946"/>
  <c r="AZ946" s="1"/>
  <c r="AX1059"/>
  <c r="AZ1059" s="1"/>
  <c r="AE23" i="19"/>
  <c r="AJ23" s="1"/>
  <c r="AR23"/>
  <c r="AU11"/>
  <c r="AY11" s="1"/>
  <c r="AR15"/>
  <c r="AE10"/>
  <c r="AJ10" s="1"/>
  <c r="AE26"/>
  <c r="AJ26" s="1"/>
  <c r="AR31"/>
  <c r="AU34"/>
  <c r="AY34" s="1"/>
  <c r="AE25"/>
  <c r="AJ25" s="1"/>
  <c r="AU32"/>
  <c r="AY32" s="1"/>
  <c r="AE24"/>
  <c r="AJ24" s="1"/>
  <c r="AX1142" i="4"/>
  <c r="AZ1142" s="1"/>
  <c r="V422" i="7"/>
  <c r="V166"/>
  <c r="V134"/>
  <c r="V102"/>
  <c r="V70"/>
  <c r="V446"/>
  <c r="V184"/>
  <c r="V120"/>
  <c r="V88"/>
  <c r="V52"/>
  <c r="V468"/>
  <c r="V434"/>
  <c r="V162"/>
  <c r="V130"/>
  <c r="V44"/>
  <c r="V470"/>
  <c r="V436"/>
  <c r="V180"/>
  <c r="V148"/>
  <c r="V116"/>
  <c r="V84"/>
  <c r="L66" i="22" l="1"/>
  <c r="AY14" i="19"/>
  <c r="AE9"/>
  <c r="AJ9" s="1"/>
  <c r="AW24"/>
  <c r="AY10"/>
  <c r="AK8"/>
  <c r="P6"/>
  <c r="AT6" s="1"/>
  <c r="Q6"/>
  <c r="U6"/>
  <c r="AC6"/>
  <c r="AI6"/>
  <c r="AB6"/>
  <c r="AG6"/>
  <c r="AF6"/>
  <c r="Y6"/>
  <c r="W6"/>
  <c r="Z6"/>
  <c r="AA6"/>
  <c r="T6"/>
  <c r="S6"/>
  <c r="AH6"/>
  <c r="R6"/>
  <c r="AR6" s="1"/>
  <c r="X6"/>
  <c r="AD6"/>
  <c r="V6"/>
  <c r="AY27"/>
  <c r="AX27"/>
  <c r="AV27"/>
  <c r="AW27"/>
  <c r="T3" i="20"/>
  <c r="O6"/>
  <c r="AN30" i="22"/>
  <c r="C30"/>
  <c r="H66"/>
  <c r="I66"/>
  <c r="K66"/>
  <c r="F66"/>
  <c r="AY22" i="19"/>
  <c r="AW12"/>
  <c r="D21" i="22"/>
  <c r="AK19" i="19"/>
  <c r="AK22"/>
  <c r="AK7"/>
  <c r="AK28"/>
  <c r="AK11"/>
  <c r="AK12"/>
  <c r="AK20"/>
  <c r="AK29"/>
  <c r="AY15"/>
  <c r="AX15"/>
  <c r="AW15"/>
  <c r="AV15"/>
  <c r="T5"/>
  <c r="R5"/>
  <c r="P5"/>
  <c r="V5"/>
  <c r="W5"/>
  <c r="AA5"/>
  <c r="AC5"/>
  <c r="AI5"/>
  <c r="AB5"/>
  <c r="AG5"/>
  <c r="AF5"/>
  <c r="Y5"/>
  <c r="Q5"/>
  <c r="AH5"/>
  <c r="AD5"/>
  <c r="S5"/>
  <c r="X5"/>
  <c r="U5"/>
  <c r="Z5"/>
  <c r="AX21"/>
  <c r="AW21"/>
  <c r="AV21"/>
  <c r="AY21"/>
  <c r="C31" i="22"/>
  <c r="AN31"/>
  <c r="C27"/>
  <c r="AN27"/>
  <c r="AN26"/>
  <c r="H36"/>
  <c r="C26"/>
  <c r="M66"/>
  <c r="O66"/>
  <c r="P66"/>
  <c r="J66"/>
  <c r="AY28" i="19"/>
  <c r="AX10"/>
  <c r="AX18"/>
  <c r="AW22"/>
  <c r="AS9"/>
  <c r="AW9" s="1"/>
  <c r="AY26"/>
  <c r="AK35"/>
  <c r="AK10"/>
  <c r="AK23"/>
  <c r="AK16"/>
  <c r="AK27"/>
  <c r="AK33"/>
  <c r="AK15"/>
  <c r="AK17"/>
  <c r="AU9"/>
  <c r="AY30"/>
  <c r="AW30"/>
  <c r="AX30"/>
  <c r="AV30"/>
  <c r="E57" i="22"/>
  <c r="D58"/>
  <c r="AY17" i="19"/>
  <c r="AW17"/>
  <c r="AX17"/>
  <c r="AV17"/>
  <c r="AY35"/>
  <c r="AW35"/>
  <c r="AX35"/>
  <c r="AV35"/>
  <c r="AN32" i="22"/>
  <c r="C32"/>
  <c r="AN28"/>
  <c r="C28"/>
  <c r="AV9" i="19"/>
  <c r="N66" i="22"/>
  <c r="AX28" i="19"/>
  <c r="AY12"/>
  <c r="AY24"/>
  <c r="AX26"/>
  <c r="AK32"/>
  <c r="AK13"/>
  <c r="AK9"/>
  <c r="AK18"/>
  <c r="AK21"/>
  <c r="AK31"/>
  <c r="AK5"/>
  <c r="AY31"/>
  <c r="AX31"/>
  <c r="AW31"/>
  <c r="AV31"/>
  <c r="AY13"/>
  <c r="AX13"/>
  <c r="AV13"/>
  <c r="AW13"/>
  <c r="AY23"/>
  <c r="AW23"/>
  <c r="AX23"/>
  <c r="AV23"/>
  <c r="C66" i="22"/>
  <c r="Q61"/>
  <c r="L57"/>
  <c r="M57" s="1"/>
  <c r="M52"/>
  <c r="AX20" i="19"/>
  <c r="AW20"/>
  <c r="AV20"/>
  <c r="AY20"/>
  <c r="AN33" i="22"/>
  <c r="C33"/>
  <c r="AN29"/>
  <c r="C29"/>
  <c r="T7" i="19"/>
  <c r="Z7"/>
  <c r="AH7"/>
  <c r="P7"/>
  <c r="AT7" s="1"/>
  <c r="X7"/>
  <c r="AU7" s="1"/>
  <c r="AD7"/>
  <c r="AE7" s="1"/>
  <c r="Q7"/>
  <c r="AS7" s="1"/>
  <c r="Q63" i="22"/>
  <c r="G66"/>
  <c r="Q65"/>
  <c r="D66"/>
  <c r="Q64"/>
  <c r="E66"/>
  <c r="Q62"/>
  <c r="BE3" i="1"/>
  <c r="AR7" i="19"/>
  <c r="AV52" i="4"/>
  <c r="AZ52" s="1"/>
  <c r="AK25" i="19"/>
  <c r="AK34"/>
  <c r="AK30"/>
  <c r="AK6"/>
  <c r="AK14"/>
  <c r="AK24"/>
  <c r="AK26"/>
  <c r="AX9" l="1"/>
  <c r="AS5"/>
  <c r="AE5"/>
  <c r="AY9"/>
  <c r="AQ9" s="1"/>
  <c r="AY7"/>
  <c r="AQ7" s="1"/>
  <c r="AW7"/>
  <c r="AX7"/>
  <c r="AV7"/>
  <c r="T8"/>
  <c r="T36" s="1"/>
  <c r="Y8"/>
  <c r="AA8"/>
  <c r="AD8"/>
  <c r="Z8"/>
  <c r="Z36" s="1"/>
  <c r="V8"/>
  <c r="AF8"/>
  <c r="AI8"/>
  <c r="P8"/>
  <c r="AT8" s="1"/>
  <c r="R8"/>
  <c r="S8"/>
  <c r="S36" s="1"/>
  <c r="AC8"/>
  <c r="AG8"/>
  <c r="AG36" s="1"/>
  <c r="X8"/>
  <c r="X36" s="1"/>
  <c r="Q8"/>
  <c r="W8"/>
  <c r="W36" s="1"/>
  <c r="AB8"/>
  <c r="AE8" s="1"/>
  <c r="U8"/>
  <c r="U36" s="1"/>
  <c r="AH8"/>
  <c r="AH36" s="1"/>
  <c r="H37" i="22"/>
  <c r="F21" s="1"/>
  <c r="AR5" i="19"/>
  <c r="R36"/>
  <c r="AJ7"/>
  <c r="AK36"/>
  <c r="Q66" i="22"/>
  <c r="G21" s="1"/>
  <c r="C36"/>
  <c r="C37" s="1"/>
  <c r="E21" s="1"/>
  <c r="AA36" i="19"/>
  <c r="AU6"/>
  <c r="AE6"/>
  <c r="AJ6" s="1"/>
  <c r="AS6"/>
  <c r="AX6" s="1"/>
  <c r="AT5"/>
  <c r="AT36" s="1"/>
  <c r="AD36"/>
  <c r="AF36"/>
  <c r="AC36"/>
  <c r="AU5"/>
  <c r="AV6"/>
  <c r="AW6"/>
  <c r="Y36"/>
  <c r="AI36"/>
  <c r="V36"/>
  <c r="P36" l="1"/>
  <c r="AS8"/>
  <c r="AS36" s="1"/>
  <c r="AJ8"/>
  <c r="AR8"/>
  <c r="Q36"/>
  <c r="AJ5"/>
  <c r="AJ36" s="1"/>
  <c r="AE36"/>
  <c r="AU8"/>
  <c r="AR36"/>
  <c r="AY5"/>
  <c r="AX5"/>
  <c r="AW5"/>
  <c r="AV5"/>
  <c r="AU36"/>
  <c r="AY6"/>
  <c r="AQ6" s="1"/>
  <c r="AB36"/>
  <c r="AY8" l="1"/>
  <c r="AQ8" s="1"/>
  <c r="AX8"/>
  <c r="AX36" s="1"/>
  <c r="AW8"/>
  <c r="AV8"/>
  <c r="AV36" s="1"/>
  <c r="AW36"/>
  <c r="AQ5"/>
  <c r="AY36" l="1"/>
  <c r="AQ36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<sst xmlns="http://schemas.openxmlformats.org/spreadsheetml/2006/main" count="56572" uniqueCount="4892">
  <si>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</si>
  <si>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</si>
  <si>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</si>
  <si>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</si>
  <si>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</si>
  <si>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</si>
  <si>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</si>
  <si>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</si>
  <si>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</si>
  <si>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</si>
  <si>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小时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</si>
  <si>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</si>
  <si>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</si>
  <si>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</si>
  <si>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</si>
  <si>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</si>
  <si>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</si>
  <si>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</si>
  <si>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</si>
  <si>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</si>
  <si>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</si>
  <si>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</si>
  <si>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</si>
  <si>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</si>
  <si>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</si>
  <si>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</si>
  <si>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</si>
  <si>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</si>
  <si>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</si>
  <si>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</si>
  <si>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</si>
  <si>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</si>
  <si>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</si>
  <si>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</si>
  <si>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</si>
  <si>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</si>
  <si>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</si>
  <si>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</si>
  <si>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</si>
  <si>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</si>
  <si>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</si>
  <si>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</si>
  <si>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</si>
  <si>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</si>
  <si>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</si>
  <si>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</si>
  <si>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</si>
  <si>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</si>
  <si>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</si>
  <si>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</si>
  <si>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</si>
  <si>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</si>
  <si>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</si>
  <si>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</si>
  <si>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</si>
  <si>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</si>
  <si>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</si>
  <si>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</si>
  <si>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</si>
  <si>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</si>
  <si>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</si>
  <si>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</si>
  <si>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</si>
  <si>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</si>
  <si>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</si>
  <si>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</si>
  <si>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</si>
  <si>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</si>
  <si>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</si>
  <si>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</si>
  <si>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</si>
  <si>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</si>
  <si>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</si>
  <si>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</si>
  <si>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</si>
  <si>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</si>
  <si>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</si>
  <si>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</si>
  <si>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</si>
  <si>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</si>
  <si>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</si>
  <si>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</si>
  <si>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</si>
  <si>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</si>
  <si>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</si>
  <si>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</si>
  <si>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</si>
  <si>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</si>
  <si>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</si>
  <si>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</si>
  <si>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</si>
  <si>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</si>
  <si>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</si>
  <si>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</si>
  <si>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</si>
  <si>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</si>
  <si>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</si>
  <si>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</si>
  <si>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</si>
  <si>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</si>
  <si>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</si>
  <si>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</si>
  <si>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</si>
  <si>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</si>
  <si>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</si>
  <si>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</si>
  <si>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</si>
  <si>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</si>
  <si>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</si>
  <si>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</si>
  <si>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</si>
  <si>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</si>
  <si>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</si>
  <si>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</si>
  <si>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</si>
  <si>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</si>
  <si>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</si>
  <si>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</si>
  <si>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</si>
  <si>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</si>
  <si>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</si>
  <si>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</si>
  <si>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</si>
  <si>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</si>
  <si>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</si>
  <si>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</si>
  <si>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</si>
  <si>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</si>
  <si>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</si>
  <si>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</si>
  <si>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</si>
  <si>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</si>
  <si>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</si>
  <si>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</si>
  <si>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</si>
  <si>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</si>
  <si>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</si>
  <si>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</si>
  <si>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</si>
  <si>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</si>
  <si>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</si>
  <si>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</si>
  <si>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0</t>
  </si>
  <si>
    <t>230.00</t>
  </si>
  <si>
    <t>QQ</t>
  </si>
  <si>
    <t>2016-11-30</t>
  </si>
  <si>
    <t>19</t>
  </si>
  <si>
    <t>2017-01-07</t>
  </si>
  <si>
    <t>287.50</t>
  </si>
  <si>
    <t>175.00</t>
  </si>
  <si>
    <t>E0225</t>
  </si>
  <si>
    <t>E0227</t>
  </si>
  <si>
    <t>142.86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</si>
  <si>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</si>
  <si>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</si>
  <si>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</si>
  <si>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</si>
  <si>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</si>
  <si>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</si>
  <si>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</si>
  <si>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</si>
  <si>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</si>
  <si>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</si>
  <si>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</si>
  <si>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</si>
  <si>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</si>
  <si>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</si>
  <si>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</si>
  <si>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</si>
  <si>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</si>
  <si>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</si>
  <si>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</si>
  <si>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</si>
  <si>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</si>
  <si>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</si>
  <si>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</si>
  <si>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</si>
  <si>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</si>
  <si>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</si>
  <si>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</si>
  <si>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</si>
  <si>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</si>
  <si>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</si>
  <si>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</si>
  <si>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</si>
  <si>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</si>
  <si>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</si>
  <si>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</si>
  <si>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</si>
  <si>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</si>
  <si>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</si>
  <si>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</si>
  <si>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</si>
  <si>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</si>
  <si>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</si>
  <si>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</si>
  <si>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</si>
  <si>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</si>
  <si>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</si>
  <si>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</si>
  <si>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</si>
  <si>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</si>
  <si>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</si>
  <si>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</si>
  <si>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</si>
  <si>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</si>
  <si>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</si>
  <si>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</si>
  <si>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</si>
  <si>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</si>
  <si>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</si>
  <si>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</si>
  <si>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</si>
  <si>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</si>
  <si>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</si>
  <si>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</si>
  <si>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</si>
  <si>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</si>
  <si>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</si>
  <si>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</si>
  <si>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</si>
  <si>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</si>
  <si>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</si>
  <si>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</si>
  <si>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</si>
  <si>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</si>
  <si>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</si>
  <si>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</si>
  <si>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</si>
  <si>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</si>
  <si>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</si>
  <si>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</si>
  <si>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</si>
  <si>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</si>
  <si>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</si>
  <si>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</si>
  <si>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</si>
  <si>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</si>
  <si>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</si>
  <si>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</si>
  <si>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</si>
  <si>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</si>
  <si>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</si>
  <si>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</si>
  <si>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</si>
  <si>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</si>
  <si>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</si>
  <si>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</si>
  <si>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</si>
  <si>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</si>
  <si>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</si>
  <si>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</si>
  <si>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</si>
  <si>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</si>
  <si>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</si>
  <si>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</si>
  <si>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</si>
  <si>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</si>
  <si>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</si>
  <si>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</si>
  <si>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</si>
  <si>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</si>
  <si>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</si>
  <si>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</si>
  <si>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</si>
  <si>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</si>
  <si>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</si>
  <si>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</si>
  <si>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</si>
  <si>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</si>
  <si>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</si>
  <si>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</si>
  <si>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</si>
  <si>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</si>
  <si>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</si>
  <si>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</si>
  <si>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</si>
  <si>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</si>
  <si>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</si>
  <si>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</si>
  <si>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</si>
  <si>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</si>
  <si>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</si>
  <si>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</si>
  <si>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</si>
  <si>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</si>
  <si>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</si>
  <si>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</si>
  <si>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</si>
  <si>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</si>
  <si>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</si>
  <si>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</si>
  <si>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</si>
  <si>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</si>
  <si>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</si>
  <si>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</si>
  <si>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</si>
  <si>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</si>
  <si>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</si>
  <si>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</si>
  <si>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</si>
  <si>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</si>
  <si>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</si>
  <si>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</si>
  <si>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</si>
  <si>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</si>
  <si>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</si>
  <si>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</si>
  <si>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</si>
  <si>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</si>
  <si>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</si>
  <si>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</si>
  <si>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</si>
  <si>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</si>
  <si>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</si>
  <si>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</si>
  <si>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</si>
  <si>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</si>
  <si>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</si>
  <si>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</si>
  <si>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</si>
  <si>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</si>
  <si>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</si>
  <si>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</si>
  <si>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</si>
  <si>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</si>
  <si>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</si>
  <si>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</si>
  <si>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</si>
  <si>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</si>
  <si>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</si>
  <si>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</si>
  <si>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</si>
  <si>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</si>
  <si>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</si>
  <si>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</si>
  <si>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</si>
  <si>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</si>
  <si>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</si>
  <si>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</si>
  <si>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</si>
  <si>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</si>
  <si>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</si>
  <si>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</si>
  <si>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</si>
  <si>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</si>
  <si>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</si>
  <si>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</si>
  <si>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</si>
  <si>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</si>
  <si>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</si>
  <si>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</si>
  <si>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</si>
  <si>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</si>
  <si>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</si>
  <si>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</si>
  <si>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</si>
  <si>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</si>
  <si>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</si>
  <si>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</si>
  <si>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</si>
  <si>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</si>
  <si>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</si>
  <si>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</si>
  <si>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</si>
  <si>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</si>
  <si>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</si>
  <si>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</si>
  <si>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</si>
  <si>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</si>
  <si>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</si>
  <si>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</si>
  <si>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</si>
  <si>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</si>
  <si>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</si>
  <si>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</si>
  <si>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</si>
  <si>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</si>
  <si>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</si>
  <si>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</si>
  <si>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</si>
  <si>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</si>
  <si>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</si>
  <si>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</si>
  <si>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</si>
  <si>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</si>
  <si>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</si>
  <si>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</si>
  <si>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</si>
  <si>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</si>
  <si>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</si>
  <si>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</si>
  <si>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</si>
  <si>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</si>
  <si>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</si>
  <si>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</si>
  <si>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</si>
  <si>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</si>
  <si>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</si>
  <si>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</si>
  <si>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</si>
  <si>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</si>
  <si>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</si>
  <si>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</si>
  <si>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</si>
  <si>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</si>
  <si>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</si>
  <si>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</si>
  <si>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</si>
  <si>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</si>
  <si>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</si>
  <si>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</si>
  <si>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</si>
  <si>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</si>
  <si>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</si>
  <si>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</si>
  <si>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</si>
  <si>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</si>
  <si>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</si>
  <si>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</si>
  <si>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</si>
  <si>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</si>
  <si>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</si>
  <si>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</si>
  <si>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</si>
  <si>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</si>
  <si>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</si>
  <si>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</si>
  <si>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</si>
  <si>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</si>
  <si>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</si>
  <si>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</si>
  <si>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</si>
  <si>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</si>
  <si>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</si>
  <si>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</si>
  <si>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</si>
  <si>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</si>
  <si>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</si>
  <si>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</si>
  <si>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</si>
  <si>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</si>
  <si>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</si>
  <si>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</si>
  <si>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</si>
  <si>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</si>
  <si>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</si>
  <si>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</si>
  <si>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</si>
  <si>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</si>
  <si>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</si>
  <si>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</si>
  <si>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</si>
  <si>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</si>
  <si>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</si>
  <si>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</si>
  <si>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</si>
  <si>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</si>
  <si>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100.0%</t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</si>
  <si>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</si>
  <si>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</si>
  <si>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</si>
  <si>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</si>
  <si>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</si>
  <si>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</si>
  <si>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</si>
  <si>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</si>
  <si>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</si>
  <si>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</si>
  <si>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</si>
  <si>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</si>
  <si>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</si>
  <si>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</si>
  <si>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</si>
  <si>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</si>
  <si>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</si>
  <si>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</si>
  <si>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</si>
  <si>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</si>
  <si>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</si>
  <si>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</si>
  <si>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</si>
  <si>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</si>
  <si>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</si>
  <si>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</si>
  <si>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</si>
  <si>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</si>
  <si>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</si>
  <si>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</si>
  <si>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</si>
  <si>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</si>
  <si>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</si>
  <si>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</si>
  <si>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</si>
  <si>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广州区域未进班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</si>
  <si>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</si>
  <si>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</si>
  <si>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</si>
  <si>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</si>
  <si>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</si>
  <si>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</si>
  <si>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</si>
  <si>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</si>
  <si>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</si>
  <si>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</si>
  <si>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</si>
  <si>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</si>
  <si>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</si>
  <si>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</si>
  <si>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</si>
  <si>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</si>
  <si>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</si>
  <si>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</si>
  <si>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</si>
  <si>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</si>
  <si>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</si>
  <si>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</si>
  <si>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</si>
  <si>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</si>
  <si>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</si>
  <si>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</si>
  <si>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</si>
  <si>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</si>
  <si>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</si>
  <si>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</si>
  <si>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</si>
  <si>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</si>
  <si>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</si>
  <si>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</si>
  <si>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</si>
  <si>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</si>
  <si>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</si>
  <si>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</si>
  <si>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</si>
  <si>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</si>
  <si>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</si>
  <si>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</si>
  <si>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</si>
  <si>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</si>
  <si>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</si>
  <si>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</si>
  <si>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</si>
  <si>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</si>
  <si>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</si>
  <si>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</si>
  <si>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</si>
  <si>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</si>
  <si>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</si>
  <si>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</si>
  <si>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</si>
  <si>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</si>
  <si>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</si>
  <si>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</si>
  <si>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</si>
  <si>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</si>
  <si>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</si>
  <si>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</si>
  <si>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</si>
  <si>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</si>
  <si>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</si>
  <si>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</si>
  <si>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</si>
  <si>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</si>
  <si>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</si>
  <si>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</si>
  <si>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</si>
  <si>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</si>
  <si>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</si>
  <si>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</si>
  <si>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</si>
  <si>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</si>
  <si>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</si>
  <si>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</si>
  <si>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</si>
  <si>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</si>
  <si>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</si>
  <si>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</si>
  <si>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</si>
  <si>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</si>
  <si>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</si>
  <si>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</si>
  <si>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</si>
  <si>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</si>
  <si>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</si>
  <si>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</si>
  <si>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</si>
  <si>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</si>
  <si>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</si>
  <si>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</si>
  <si>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</si>
  <si>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</si>
  <si>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</si>
  <si>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</si>
  <si>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</si>
  <si>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</si>
  <si>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</si>
  <si>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</si>
  <si>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</si>
  <si>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</si>
  <si>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</si>
  <si>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</si>
  <si>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</si>
  <si>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</si>
  <si>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</si>
  <si>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</si>
  <si>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</si>
  <si>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</si>
  <si>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</si>
  <si>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</si>
  <si>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</si>
  <si>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</si>
  <si>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</si>
  <si>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</si>
  <si>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</si>
  <si>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</si>
  <si>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</si>
  <si>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</si>
  <si>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</si>
  <si>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</si>
  <si>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</si>
  <si>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</si>
  <si>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</si>
  <si>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</si>
  <si>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</si>
  <si>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</si>
  <si>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</si>
  <si>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</si>
  <si>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</si>
  <si>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</si>
  <si>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</si>
  <si>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</si>
  <si>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</si>
  <si>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</si>
  <si>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</si>
  <si>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</si>
  <si>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</si>
  <si>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</si>
  <si>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</si>
  <si>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</si>
  <si>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</si>
  <si>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</si>
  <si>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</si>
  <si>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</si>
  <si>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</si>
  <si>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</si>
  <si>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</si>
  <si>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</si>
  <si>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</si>
  <si>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</si>
  <si>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</si>
  <si>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</si>
  <si>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</si>
  <si>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</si>
  <si>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</si>
  <si>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</si>
  <si>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</si>
  <si>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</si>
  <si>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</si>
  <si>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</si>
  <si>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</si>
  <si>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</si>
  <si>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</si>
  <si>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</si>
  <si>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</si>
  <si>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</si>
  <si>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</si>
  <si>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</si>
  <si>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</si>
  <si>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</si>
  <si>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</si>
  <si>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</si>
  <si>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</si>
  <si>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</si>
  <si>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</si>
  <si>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</si>
  <si>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</si>
  <si>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</si>
  <si>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</si>
  <si>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</si>
  <si>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</si>
  <si>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</si>
  <si>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</si>
  <si>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</si>
  <si>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</si>
  <si>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</si>
  <si>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</si>
  <si>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</si>
  <si>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</si>
  <si>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</si>
  <si>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</si>
  <si>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</si>
  <si>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</si>
  <si>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</si>
  <si>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</si>
  <si>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</si>
  <si>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</si>
  <si>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</si>
  <si>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</si>
  <si>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</si>
  <si>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</si>
  <si>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</si>
  <si>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</si>
  <si>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</si>
  <si>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</si>
  <si>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</si>
  <si>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</si>
  <si>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</si>
  <si>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</si>
  <si>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</si>
  <si>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</si>
  <si>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</si>
  <si>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</si>
  <si>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</si>
  <si>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</si>
  <si>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</si>
  <si>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</si>
  <si>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</si>
  <si>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</si>
  <si>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</si>
  <si>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</si>
  <si>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</si>
  <si>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</si>
  <si>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</si>
  <si>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</si>
  <si>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</si>
  <si>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</si>
  <si>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</si>
  <si>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</si>
  <si>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</si>
  <si>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</si>
  <si>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</si>
  <si>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</si>
  <si>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</si>
  <si>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</si>
  <si>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</si>
  <si>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</si>
  <si>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</si>
  <si>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</si>
  <si>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</si>
  <si>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</si>
  <si>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</si>
  <si>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</si>
  <si>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</si>
  <si>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</si>
  <si>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</si>
  <si>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</si>
  <si>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</si>
  <si>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</si>
  <si>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</si>
  <si>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</si>
  <si>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</si>
  <si>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</si>
  <si>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</si>
  <si>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</si>
  <si>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</si>
  <si>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</si>
  <si>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</si>
  <si>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</si>
  <si>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</si>
  <si>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</si>
  <si>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</si>
  <si>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</si>
  <si>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</si>
  <si>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</si>
  <si>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</si>
  <si>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</si>
  <si>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</si>
  <si>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</si>
  <si>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</si>
  <si>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</si>
  <si>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</si>
  <si>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</si>
  <si>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</si>
  <si>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</si>
  <si>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</si>
  <si>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</si>
  <si>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</si>
  <si>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</si>
  <si>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</si>
  <si>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</si>
  <si>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</si>
  <si>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</si>
  <si>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</si>
  <si>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</si>
  <si>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</si>
  <si>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</si>
  <si>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</si>
  <si>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</si>
  <si>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</si>
  <si>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</si>
  <si>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</si>
  <si>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</si>
  <si>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</si>
  <si>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</si>
  <si>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</si>
  <si>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</si>
  <si>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</si>
  <si>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</si>
  <si>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</si>
  <si>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</si>
  <si>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</si>
  <si>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</si>
  <si>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</si>
  <si>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</si>
  <si>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</si>
  <si>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</si>
  <si>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</si>
  <si>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</si>
  <si>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</si>
  <si>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</si>
  <si>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</si>
  <si>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</si>
  <si>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</si>
  <si>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</si>
  <si>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</si>
  <si>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</si>
  <si>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</si>
  <si>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</si>
  <si>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</si>
  <si>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</si>
  <si>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</si>
  <si>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</si>
  <si>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</si>
  <si>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</si>
  <si>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</si>
  <si>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</si>
  <si>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</si>
  <si>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</si>
  <si>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</si>
  <si>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</si>
  <si>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</si>
  <si>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</si>
  <si>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</si>
  <si>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</si>
  <si>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</si>
  <si>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</si>
  <si>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</si>
  <si>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</si>
  <si>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</si>
  <si>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</si>
  <si>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</si>
  <si>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</si>
  <si>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</si>
  <si>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</si>
  <si>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</si>
  <si>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</si>
  <si>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</si>
  <si>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</si>
  <si>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</si>
  <si>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</si>
  <si>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</si>
  <si>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</si>
  <si>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</si>
  <si>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</si>
  <si>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</si>
  <si>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</si>
  <si>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</si>
  <si>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</si>
  <si>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</si>
  <si>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</si>
  <si>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</si>
  <si>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</si>
  <si>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</si>
  <si>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</si>
  <si>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</si>
  <si>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</si>
  <si>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</si>
  <si>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</si>
  <si>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</si>
  <si>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</si>
  <si>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</si>
  <si>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</si>
  <si>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</si>
  <si>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</si>
  <si>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</si>
  <si>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</si>
  <si>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</si>
  <si>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</si>
  <si>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</si>
  <si>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</si>
  <si>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</si>
  <si>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</si>
  <si>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</si>
  <si>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</si>
  <si>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</si>
  <si>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</si>
  <si>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</si>
  <si>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</si>
  <si>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</si>
  <si>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</si>
  <si>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</si>
  <si>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</si>
  <si>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</si>
  <si>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</si>
  <si>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</si>
  <si>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</si>
  <si>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</si>
  <si>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</si>
  <si>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</si>
  <si>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</si>
  <si>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</si>
  <si>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</si>
  <si>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</si>
  <si>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</si>
  <si>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</si>
  <si>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</si>
  <si>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</si>
  <si>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</si>
  <si>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</si>
  <si>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</si>
  <si>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</si>
  <si>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</si>
  <si>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</si>
  <si>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</si>
  <si>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</si>
  <si>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</si>
  <si>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</si>
  <si>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</si>
  <si>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</si>
  <si>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</si>
  <si>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</si>
  <si>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</si>
  <si>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</si>
  <si>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</si>
  <si>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</si>
  <si>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</si>
  <si>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</si>
  <si>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</si>
  <si>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</si>
  <si>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</si>
  <si>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</si>
  <si>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广州区域停读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</si>
  <si>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</si>
  <si>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</si>
  <si>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</si>
  <si>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</si>
  <si>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</si>
  <si>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</si>
  <si>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</si>
  <si>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</si>
  <si>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</si>
  <si>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</si>
  <si>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</si>
  <si>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</si>
  <si>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</si>
  <si>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</si>
  <si>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131.25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</si>
  <si>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</si>
  <si>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</si>
  <si>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</si>
  <si>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</si>
  <si>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</si>
  <si>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</si>
  <si>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</si>
  <si>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</si>
  <si>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</si>
  <si>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</si>
  <si>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</si>
  <si>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</si>
  <si>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</si>
  <si>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</si>
  <si>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</si>
  <si>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</si>
  <si>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</si>
  <si>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</si>
  <si>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</si>
  <si>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</si>
  <si>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</si>
  <si>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</si>
  <si>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</si>
  <si>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</si>
  <si>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</si>
  <si>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</si>
  <si>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</si>
  <si>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</si>
  <si>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</si>
  <si>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</si>
  <si>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</si>
  <si>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</si>
  <si>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</si>
  <si>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</si>
  <si>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</si>
  <si>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</si>
  <si>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</si>
  <si>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</si>
  <si>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</si>
  <si>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</si>
  <si>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</si>
  <si>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</si>
  <si>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</si>
  <si>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</si>
  <si>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</si>
  <si>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</si>
  <si>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43.8%</t>
  </si>
  <si>
    <t>25.0%</t>
  </si>
  <si>
    <t>class05</t>
  </si>
  <si>
    <t>50.0%</t>
  </si>
  <si>
    <t>class06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</si>
  <si>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</si>
  <si>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</si>
  <si>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</si>
  <si>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</si>
  <si>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</si>
  <si>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</si>
  <si>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</si>
  <si>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</si>
  <si>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</si>
  <si>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</si>
  <si>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</si>
  <si>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</si>
  <si>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</si>
  <si>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</si>
  <si>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</si>
  <si>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</si>
  <si>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</si>
  <si>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</si>
  <si>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</si>
  <si>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45160.00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</si>
  <si>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</si>
  <si>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</si>
  <si>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</si>
  <si>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</si>
  <si>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</si>
  <si>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</si>
  <si>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</si>
  <si>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</si>
  <si>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</si>
  <si>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</si>
  <si>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</si>
  <si>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</si>
  <si>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</si>
  <si>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</si>
  <si>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</si>
  <si>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</si>
  <si>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</si>
  <si>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</si>
  <si>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</si>
  <si>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142.50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</si>
  <si>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</si>
  <si>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</si>
  <si>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</si>
  <si>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</si>
  <si>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</si>
  <si>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</si>
  <si>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</si>
  <si>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</si>
  <si>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</si>
  <si>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</si>
  <si>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</si>
  <si>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</si>
  <si>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</si>
  <si>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</si>
  <si>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</si>
  <si>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</si>
  <si>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</si>
  <si>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2017-03-30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</si>
  <si>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</si>
  <si>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</si>
  <si>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</si>
  <si>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</si>
  <si>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</si>
  <si>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</si>
  <si>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</si>
  <si>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</si>
  <si>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</si>
  <si>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</si>
  <si>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</si>
  <si>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</si>
  <si>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</si>
  <si>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</si>
  <si>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</si>
  <si>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</si>
  <si>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</si>
  <si>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</si>
  <si>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</si>
  <si>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</si>
  <si>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</si>
  <si>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</si>
  <si>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</si>
  <si>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</si>
  <si>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</si>
  <si>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</si>
  <si>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</si>
  <si>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</si>
  <si>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</si>
  <si>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</si>
  <si>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</si>
  <si>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</si>
  <si>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</si>
  <si>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</si>
  <si>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</si>
  <si>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2017-05-29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</si>
  <si>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</si>
  <si>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</si>
  <si>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</si>
  <si>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</si>
  <si>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</si>
  <si>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</si>
  <si>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</si>
  <si>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</si>
  <si>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</si>
  <si>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</si>
  <si>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</si>
  <si>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</si>
  <si>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</si>
  <si>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</si>
  <si>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</si>
  <si>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2017-06-04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</si>
  <si>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</si>
  <si>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</si>
  <si>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</si>
  <si>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</si>
  <si>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</si>
  <si>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</si>
  <si>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</si>
  <si>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</si>
  <si>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</si>
  <si>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</si>
  <si>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</si>
  <si>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</si>
  <si>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</si>
  <si>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</si>
  <si>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</si>
  <si>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</si>
  <si>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</si>
  <si>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</si>
  <si>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</si>
  <si>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</si>
  <si>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</si>
  <si>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</si>
  <si>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</si>
  <si>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</si>
  <si>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</si>
  <si>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</si>
  <si>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</si>
  <si>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</si>
  <si>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</si>
  <si>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</si>
  <si>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</si>
  <si>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</si>
  <si>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</si>
  <si>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</si>
  <si>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</si>
  <si>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</si>
  <si>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</si>
  <si>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</si>
  <si>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</si>
  <si>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</si>
  <si>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</si>
  <si>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</si>
  <si>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</si>
  <si>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</si>
  <si>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</si>
  <si>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</si>
  <si>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</si>
  <si>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</si>
  <si>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</si>
  <si>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</si>
  <si>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</si>
  <si>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</si>
  <si>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</si>
  <si>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</si>
  <si>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</si>
  <si>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</si>
  <si>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</si>
  <si>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</si>
  <si>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</si>
  <si>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</si>
  <si>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</si>
  <si>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</si>
  <si>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</si>
  <si>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</si>
  <si>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</si>
  <si>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</si>
  <si>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</si>
  <si>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</si>
  <si>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</si>
  <si>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</si>
  <si>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</si>
  <si>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</si>
  <si>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</si>
  <si>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</si>
  <si>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</si>
  <si>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</si>
  <si>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</si>
  <si>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</si>
  <si>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</si>
  <si>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</si>
  <si>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</si>
  <si>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</si>
  <si>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</si>
  <si>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</si>
  <si>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</si>
  <si>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</si>
  <si>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</si>
  <si>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</si>
  <si>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</si>
  <si>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</si>
  <si>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</si>
  <si>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</si>
  <si>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</si>
  <si>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</si>
  <si>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</si>
  <si>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</si>
  <si>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</si>
  <si>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</si>
  <si>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</si>
  <si>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</si>
  <si>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</si>
  <si>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</si>
  <si>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</si>
  <si>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</si>
  <si>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</si>
  <si>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</si>
  <si>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</si>
  <si>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S13466</t>
  </si>
  <si>
    <t>陈紫珊</t>
  </si>
  <si>
    <t>13622761942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</si>
  <si>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</si>
  <si>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</si>
  <si>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</si>
  <si>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</si>
  <si>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</si>
  <si>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</si>
  <si>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</si>
  <si>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</si>
  <si>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</si>
  <si>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</si>
  <si>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</si>
  <si>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</si>
  <si>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</si>
  <si>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</si>
  <si>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</si>
  <si>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</si>
  <si>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</si>
  <si>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</si>
  <si>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</si>
  <si>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3457.83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</si>
  <si>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</si>
  <si>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</si>
  <si>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</si>
  <si>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</si>
  <si>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</si>
  <si>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</si>
  <si>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</si>
  <si>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</si>
  <si>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</si>
  <si>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</si>
  <si>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</si>
  <si>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</si>
  <si>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</si>
  <si>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</si>
  <si>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</si>
  <si>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</si>
  <si>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</si>
  <si>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</si>
  <si>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</si>
  <si>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</si>
  <si>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</si>
  <si>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</si>
  <si>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</si>
  <si>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</si>
  <si>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</si>
  <si>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</si>
  <si>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</si>
  <si>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</si>
  <si>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</si>
  <si>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</si>
  <si>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</si>
  <si>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</si>
  <si>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</si>
  <si>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</si>
  <si>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</si>
  <si>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</si>
  <si>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</si>
  <si>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</si>
  <si>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</si>
  <si>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</si>
  <si>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</si>
  <si>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</si>
  <si>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</si>
  <si>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</si>
  <si>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</si>
  <si>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</si>
  <si>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</si>
  <si>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</si>
  <si>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</si>
  <si>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</si>
  <si>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</si>
  <si>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</si>
  <si>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</si>
  <si>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</si>
  <si>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</si>
  <si>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</si>
  <si>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</si>
  <si>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</si>
  <si>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</si>
  <si>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</si>
  <si>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</si>
  <si>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</si>
  <si>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</si>
  <si>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</si>
  <si>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</si>
  <si>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</si>
  <si>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</si>
  <si>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</si>
  <si>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</si>
  <si>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</si>
  <si>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</si>
  <si>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</si>
  <si>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</si>
  <si>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</si>
  <si>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</si>
  <si>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</si>
  <si>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</si>
  <si>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</si>
  <si>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</si>
  <si>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</si>
  <si>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</si>
  <si>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</si>
  <si>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</si>
  <si>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</si>
  <si>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</si>
  <si>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</si>
  <si>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</si>
  <si>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</si>
  <si>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</si>
  <si>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</si>
  <si>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</si>
  <si>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</si>
  <si>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</si>
  <si>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</si>
  <si>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</si>
  <si>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</si>
  <si>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</si>
  <si>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</si>
  <si>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</si>
  <si>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</si>
  <si>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</si>
  <si>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</si>
  <si>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</si>
  <si>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</si>
  <si>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</si>
  <si>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</si>
  <si>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</si>
  <si>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</si>
  <si>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</si>
  <si>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</si>
  <si>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</si>
  <si>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</si>
  <si>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</si>
  <si>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</si>
  <si>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</si>
  <si>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</si>
  <si>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</si>
  <si>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</si>
  <si>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</si>
  <si>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</si>
  <si>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</si>
  <si>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</si>
  <si>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</si>
  <si>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</si>
  <si>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</si>
  <si>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</si>
  <si>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</si>
  <si>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</si>
  <si>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</si>
  <si>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</si>
  <si>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</si>
  <si>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</si>
  <si>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</si>
  <si>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</si>
  <si>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</si>
  <si>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</si>
  <si>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</si>
  <si>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</si>
  <si>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</si>
  <si>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</si>
  <si>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</si>
  <si>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</si>
  <si>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</si>
  <si>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</si>
  <si>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</si>
  <si>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</si>
  <si>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</si>
  <si>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</si>
  <si>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</si>
  <si>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</si>
  <si>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</si>
  <si>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</si>
  <si>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</si>
  <si>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</si>
  <si>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</si>
  <si>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</si>
  <si>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</si>
  <si>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</si>
  <si>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</si>
  <si>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</si>
  <si>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</si>
  <si>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</si>
  <si>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</si>
  <si>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</si>
  <si>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</si>
  <si>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</si>
  <si>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</si>
  <si>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</si>
  <si>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</si>
  <si>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</si>
  <si>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</si>
  <si>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</si>
  <si>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</si>
  <si>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</si>
  <si>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</si>
  <si>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</si>
  <si>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</si>
  <si>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</si>
  <si>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00057409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</si>
  <si>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</si>
  <si>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</si>
  <si>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</si>
  <si>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</si>
  <si>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</si>
  <si>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</si>
  <si>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</si>
  <si>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</si>
  <si>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</si>
  <si>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</si>
  <si>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</si>
  <si>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00056931</t>
  </si>
  <si>
    <t>S07950</t>
  </si>
  <si>
    <t>00056929</t>
  </si>
  <si>
    <t>S07921</t>
  </si>
  <si>
    <t>00056925</t>
  </si>
  <si>
    <t>S07882</t>
  </si>
  <si>
    <t>00056922</t>
  </si>
  <si>
    <t>S07883</t>
  </si>
  <si>
    <t>00056913</t>
  </si>
  <si>
    <t>S10333</t>
  </si>
  <si>
    <t>00056910</t>
  </si>
  <si>
    <t>S11232</t>
  </si>
  <si>
    <t>00056908</t>
  </si>
  <si>
    <t>S11671</t>
  </si>
  <si>
    <t>00056905</t>
  </si>
  <si>
    <t>S07929</t>
  </si>
  <si>
    <t>00056902</t>
  </si>
  <si>
    <t>S07864</t>
  </si>
  <si>
    <t>00056896</t>
  </si>
  <si>
    <t>S08095</t>
  </si>
  <si>
    <t>00056895</t>
  </si>
  <si>
    <t>S06267</t>
  </si>
  <si>
    <t>00056894</t>
  </si>
  <si>
    <t>S07885</t>
  </si>
  <si>
    <t>惠州江北中心</t>
  </si>
  <si>
    <t>信阳北京路中心</t>
  </si>
  <si>
    <t>00056540</t>
  </si>
  <si>
    <t>S01708</t>
  </si>
  <si>
    <t>1042</t>
  </si>
  <si>
    <t>00056529</t>
  </si>
  <si>
    <t>S07881</t>
  </si>
  <si>
    <t>00056524</t>
  </si>
  <si>
    <t>00056475</t>
  </si>
  <si>
    <t>S12342</t>
  </si>
  <si>
    <t>00056474</t>
  </si>
  <si>
    <t>S12346</t>
  </si>
  <si>
    <t>00056309</t>
  </si>
  <si>
    <t>00056308</t>
  </si>
  <si>
    <t>0986</t>
  </si>
  <si>
    <t>2017-06-17</t>
  </si>
  <si>
    <t>2017-06-10</t>
  </si>
  <si>
    <t>09:00-12:00</t>
  </si>
  <si>
    <t>14:30-17:30</t>
  </si>
  <si>
    <t>2017-03-04</t>
  </si>
  <si>
    <t>2017-02-10</t>
  </si>
  <si>
    <t>14:00-17:00</t>
  </si>
  <si>
    <t>2017-06-30</t>
  </si>
  <si>
    <t>2017-06-24</t>
  </si>
  <si>
    <t>2017-07-01</t>
  </si>
  <si>
    <t>2017-05-28</t>
  </si>
  <si>
    <t>2017-02-18</t>
  </si>
  <si>
    <t>10:30-12:00</t>
  </si>
  <si>
    <t>17:00-18:30</t>
  </si>
  <si>
    <t>16:30-19:00</t>
  </si>
  <si>
    <t>2017-06-29</t>
  </si>
  <si>
    <t>2017-06-18</t>
  </si>
  <si>
    <t>2017-06-21</t>
  </si>
  <si>
    <t>2017-06-16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</si>
  <si>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</si>
  <si>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</si>
  <si>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</si>
  <si>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</si>
  <si>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</si>
  <si>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</si>
  <si>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</si>
  <si>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</si>
  <si>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</si>
  <si>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</si>
  <si>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</si>
  <si>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</si>
  <si>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</si>
  <si>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</si>
  <si>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</si>
  <si>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</si>
  <si>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</si>
  <si>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</si>
  <si>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</si>
  <si>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</si>
  <si>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</si>
  <si>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</si>
  <si>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</si>
  <si>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</si>
  <si>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</si>
  <si>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</si>
  <si>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</si>
  <si>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</si>
  <si>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</si>
  <si>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</si>
  <si>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</si>
  <si>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</si>
  <si>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</si>
  <si>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</si>
  <si>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</si>
  <si>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</si>
  <si>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</si>
  <si>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</si>
  <si>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</si>
  <si>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</si>
  <si>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</si>
  <si>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</si>
  <si>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</si>
  <si>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</si>
  <si>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</si>
  <si>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</si>
  <si>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</si>
  <si>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</si>
  <si>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</si>
  <si>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</si>
  <si>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</si>
  <si>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</si>
  <si>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</si>
  <si>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</si>
  <si>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2017-06-17 14:30</t>
  </si>
  <si>
    <t>2017-06-24 09:00</t>
  </si>
  <si>
    <t>2017-06-18 09:00</t>
  </si>
  <si>
    <t>2017-06-11 09:00</t>
  </si>
  <si>
    <t>2017-06-02 16:30</t>
  </si>
  <si>
    <t>2017-06-10 14:30</t>
  </si>
  <si>
    <t>2017-06-04 09:00</t>
  </si>
  <si>
    <t>2017-06-09 16:30</t>
  </si>
  <si>
    <t>2017-06-17 09:00</t>
  </si>
  <si>
    <t>2017-06-10 14:00</t>
  </si>
  <si>
    <t>2017-06-25 14:00</t>
  </si>
  <si>
    <t>2017-06-17 14:00</t>
  </si>
  <si>
    <t>2017-06-03 09:00</t>
  </si>
  <si>
    <t>2017-06-04 14:00</t>
  </si>
  <si>
    <t>2017-06-03 14:30</t>
  </si>
  <si>
    <t>2017-06-18 14:00</t>
  </si>
  <si>
    <t>2017-06-25 09:00</t>
  </si>
  <si>
    <t>2017-06-10 09:00</t>
  </si>
  <si>
    <t>2017-06-03 14:00</t>
  </si>
  <si>
    <t>2017-06-24 14:30</t>
  </si>
  <si>
    <t>2017-06-24 14:00</t>
  </si>
  <si>
    <t>2017-06-11 14:00</t>
  </si>
  <si>
    <t>2017-06-23 16:30</t>
  </si>
  <si>
    <t>2017-06-16 16:30</t>
  </si>
  <si>
    <t>2017-06-30 16:30</t>
  </si>
  <si>
    <t>2017-02-15</t>
  </si>
  <si>
    <t>2832.42</t>
  </si>
  <si>
    <t>1210.00</t>
  </si>
  <si>
    <t>30975.00</t>
  </si>
  <si>
    <t>1190.00</t>
  </si>
  <si>
    <t>2009-01-03</t>
  </si>
  <si>
    <t>5780.00</t>
  </si>
  <si>
    <t>3181.50</t>
  </si>
  <si>
    <t>2010-01-29</t>
  </si>
  <si>
    <t>2010-01-30</t>
  </si>
  <si>
    <t>教师</t>
  </si>
  <si>
    <t>新生</t>
  </si>
  <si>
    <t>转出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</si>
  <si>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</si>
  <si>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</si>
  <si>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</si>
  <si>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</si>
  <si>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</si>
  <si>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</si>
  <si>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</si>
  <si>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</si>
  <si>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</si>
  <si>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</si>
  <si>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</si>
  <si>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</si>
  <si>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</si>
  <si>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</si>
  <si>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</si>
  <si>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</si>
  <si>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</si>
  <si>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</si>
  <si>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</si>
  <si>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</si>
  <si>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</si>
  <si>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</si>
  <si>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</si>
  <si>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</si>
  <si>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</si>
  <si>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</si>
  <si>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</si>
  <si>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</si>
  <si>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</si>
  <si>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</si>
  <si>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</si>
  <si>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</si>
  <si>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</si>
  <si>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</si>
  <si>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</si>
  <si>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</si>
  <si>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</si>
  <si>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</si>
  <si>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</si>
  <si>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</si>
  <si>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</si>
  <si>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</si>
  <si>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</si>
  <si>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</si>
  <si>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</si>
  <si>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</si>
  <si>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</si>
  <si>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</si>
  <si>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</si>
  <si>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</si>
  <si>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</si>
  <si>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</si>
  <si>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</si>
  <si>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</si>
  <si>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</si>
  <si>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</si>
  <si>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</si>
  <si>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</si>
  <si>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</si>
  <si>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</si>
  <si>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</si>
  <si>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</si>
  <si>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</si>
  <si>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</si>
  <si>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</si>
  <si>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</si>
  <si>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</si>
  <si>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</si>
  <si>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</si>
  <si>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</si>
  <si>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</si>
  <si>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</si>
  <si>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</si>
  <si>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</si>
  <si>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</si>
  <si>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</si>
  <si>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</si>
  <si>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</si>
  <si>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</si>
  <si>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</si>
  <si>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</si>
  <si>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</si>
  <si>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</si>
  <si>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</si>
  <si>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</si>
  <si>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</si>
  <si>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</si>
  <si>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</si>
  <si>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</si>
  <si>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</si>
  <si>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</si>
  <si>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</si>
  <si>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</si>
  <si>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</si>
  <si>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</si>
  <si>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</si>
  <si>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</si>
  <si>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</si>
  <si>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</si>
  <si>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</si>
  <si>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</si>
  <si>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</si>
  <si>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</si>
  <si>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</si>
  <si>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</si>
  <si>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</si>
  <si>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</si>
  <si>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</si>
  <si>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</si>
  <si>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</si>
  <si>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</si>
  <si>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</si>
  <si>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</si>
  <si>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</si>
  <si>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</si>
  <si>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</si>
  <si>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</si>
  <si>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</si>
  <si>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</si>
  <si>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</si>
  <si>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</si>
  <si>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</si>
  <si>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</si>
  <si>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</si>
  <si>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</si>
  <si>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</si>
  <si>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</si>
  <si>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</si>
  <si>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</si>
  <si>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</si>
  <si>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</si>
  <si>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</si>
  <si>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</si>
  <si>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</si>
  <si>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</si>
  <si>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</si>
  <si>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</si>
  <si>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</si>
  <si>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</si>
  <si>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</si>
  <si>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</si>
  <si>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</si>
  <si>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</si>
  <si>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</si>
  <si>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</si>
  <si>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</si>
  <si>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</si>
  <si>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</si>
  <si>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</si>
  <si>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</si>
  <si>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</si>
  <si>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</si>
  <si>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</si>
  <si>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</si>
  <si>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</si>
  <si>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</si>
  <si>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</si>
  <si>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</si>
  <si>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</si>
  <si>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</si>
  <si>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傅聪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</si>
  <si>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</si>
  <si>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</si>
  <si>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</si>
  <si>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</si>
  <si>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</si>
  <si>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</si>
  <si>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</si>
  <si>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</si>
  <si>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</si>
  <si>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</si>
  <si>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</si>
  <si>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</si>
  <si>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</si>
  <si>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</si>
  <si>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</si>
  <si>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</si>
  <si>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</si>
  <si>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</si>
  <si>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</si>
  <si>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</si>
  <si>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</si>
  <si>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</si>
  <si>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00057729</t>
  </si>
  <si>
    <t>S10019</t>
  </si>
  <si>
    <t>陈韦宇</t>
  </si>
  <si>
    <t>09-教师推荐</t>
  </si>
  <si>
    <t>广州区域-平时班-英语-2.5小时次(48次)</t>
  </si>
  <si>
    <t>天河华景中心</t>
  </si>
  <si>
    <t>陈燕梅</t>
  </si>
  <si>
    <t>交费</t>
  </si>
  <si>
    <t>转班-跨课程</t>
  </si>
  <si>
    <t>丁惠媚(主签单人)</t>
  </si>
  <si>
    <t>广州区域-周末班-英语-3.0小时次(-48次)</t>
  </si>
  <si>
    <t>新增,预存</t>
  </si>
  <si>
    <t>06-上门咨询</t>
  </si>
  <si>
    <t>广州区域-周末班-英语-3.0小时次(16次)</t>
  </si>
  <si>
    <t>已打印</t>
  </si>
  <si>
    <t>王东伟(主签单人)</t>
  </si>
  <si>
    <t>广州区域-周末班-英语-3.0小时次(32次)</t>
  </si>
  <si>
    <t>广州区域-周末班-英语-3.0小时次(48次)</t>
  </si>
  <si>
    <t>00057670</t>
  </si>
  <si>
    <t>S13209</t>
  </si>
  <si>
    <t>陈俊轩</t>
  </si>
  <si>
    <t>10-其他渠道推荐</t>
  </si>
  <si>
    <t>苏毅(主签单人)</t>
  </si>
  <si>
    <t>00057669</t>
  </si>
  <si>
    <t>东莞区域－周末班－英语-1.5小时次(-40次)</t>
  </si>
  <si>
    <t>续费,预存</t>
  </si>
  <si>
    <t>S09901</t>
  </si>
  <si>
    <t>申家悦</t>
  </si>
  <si>
    <t>03-课题：自然拼音</t>
  </si>
  <si>
    <t>李建玲</t>
  </si>
  <si>
    <t>预存</t>
  </si>
  <si>
    <t>老生购买小学教材费一套：280元套ｘ1套=280元</t>
  </si>
  <si>
    <t>赵弋萱</t>
  </si>
  <si>
    <t>小学材料费-X</t>
  </si>
  <si>
    <t>陈健霞(主签单人)</t>
  </si>
  <si>
    <t>00057486</t>
  </si>
  <si>
    <t>S01506</t>
  </si>
  <si>
    <t>陈泓道</t>
  </si>
  <si>
    <t>结转学费</t>
  </si>
  <si>
    <t>S01507</t>
  </si>
  <si>
    <t>陈泓熹5744</t>
  </si>
  <si>
    <t>S02561</t>
  </si>
  <si>
    <t>王钰霖</t>
  </si>
  <si>
    <t>朱晓佳(主签单人)</t>
  </si>
  <si>
    <t>S01695</t>
  </si>
  <si>
    <t>余俊彦</t>
  </si>
  <si>
    <t>黄晓婷</t>
  </si>
  <si>
    <t>广州区域-平时班-英语-2.5小时次(24次)</t>
  </si>
  <si>
    <t>韦总特批补赠送半年课程。</t>
  </si>
  <si>
    <t>李昊阳</t>
  </si>
  <si>
    <t>01-老带新</t>
  </si>
  <si>
    <t>教材2期</t>
  </si>
  <si>
    <t>陈梓琪9769</t>
  </si>
  <si>
    <t>王一丞</t>
  </si>
  <si>
    <t>陈品合</t>
  </si>
  <si>
    <t>刘巍</t>
  </si>
  <si>
    <t>杨坤铭</t>
  </si>
  <si>
    <t>吴逸芬(主签单人)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</si>
  <si>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</si>
  <si>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</si>
  <si>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</si>
  <si>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</si>
  <si>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</si>
  <si>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</si>
  <si>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</si>
  <si>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</si>
  <si>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</si>
  <si>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广州区域-游学会员（美国东线+西线-97600元-42天）(0次)</t>
  </si>
  <si>
    <t>补欠交</t>
  </si>
  <si>
    <t>POS机-刷卡（周旋农商行）</t>
  </si>
  <si>
    <t>广州区域-周末班-英语-3.0小时次(232次)</t>
  </si>
  <si>
    <t>广州区域-平时班-英语-2.5小时次(-232次)</t>
  </si>
  <si>
    <t>罗琳</t>
  </si>
  <si>
    <t>中班</t>
  </si>
  <si>
    <t>广州区域-平时班-英语-1.5小时次(32次)</t>
  </si>
  <si>
    <t>何威健(主签单人)</t>
  </si>
  <si>
    <t>杨梓萱</t>
  </si>
  <si>
    <t>广州区域-周末班-英语-1.5小时次(-32次)</t>
  </si>
  <si>
    <t>00055988</t>
  </si>
  <si>
    <t>S07636</t>
  </si>
  <si>
    <t>刘恩泽</t>
  </si>
  <si>
    <t>教材1A</t>
  </si>
  <si>
    <t>00055984</t>
  </si>
  <si>
    <t>S07726</t>
  </si>
  <si>
    <t>胡悦然</t>
  </si>
  <si>
    <t>朱晓佳(副签单人),陈健霞(主签单人)</t>
  </si>
  <si>
    <t>00055982</t>
  </si>
  <si>
    <t>S07177</t>
  </si>
  <si>
    <t>胡欣煜</t>
  </si>
  <si>
    <t>00055981</t>
  </si>
  <si>
    <t>S07560</t>
  </si>
  <si>
    <t>李芷言</t>
  </si>
  <si>
    <t>00055979</t>
  </si>
  <si>
    <t>S07520</t>
  </si>
  <si>
    <t>彭紫凝</t>
  </si>
  <si>
    <t>11-微信</t>
  </si>
  <si>
    <t>00055973</t>
  </si>
  <si>
    <t>S07720</t>
  </si>
  <si>
    <t>高文淇</t>
  </si>
  <si>
    <t>00055972</t>
  </si>
  <si>
    <t>S01595</t>
  </si>
  <si>
    <t>刘思彤</t>
  </si>
  <si>
    <t>教材3B</t>
  </si>
  <si>
    <t>00055971</t>
  </si>
  <si>
    <t>S07727</t>
  </si>
  <si>
    <t>田梓璇</t>
  </si>
  <si>
    <t>00055970</t>
  </si>
  <si>
    <t>S01508</t>
  </si>
  <si>
    <t>陈厚霖</t>
  </si>
  <si>
    <t>老带新返现</t>
  </si>
  <si>
    <t>00055968</t>
  </si>
  <si>
    <t>S10451</t>
  </si>
  <si>
    <t>钟昆志</t>
  </si>
  <si>
    <t>单买教材1</t>
  </si>
  <si>
    <t>陈燕梅(主签单人)</t>
  </si>
  <si>
    <t>单买3B教材</t>
  </si>
  <si>
    <t>00055967</t>
  </si>
  <si>
    <t>S01623</t>
  </si>
  <si>
    <t>邱铭恺</t>
  </si>
  <si>
    <t>教材4A</t>
  </si>
  <si>
    <t>00055966</t>
  </si>
  <si>
    <t>S01527</t>
  </si>
  <si>
    <t>冯雨宸</t>
  </si>
  <si>
    <t>00055965</t>
  </si>
  <si>
    <t>S01583</t>
  </si>
  <si>
    <t>李梓烽</t>
  </si>
  <si>
    <t>00055963</t>
  </si>
  <si>
    <t>S01683</t>
  </si>
  <si>
    <t>杨颜璟</t>
  </si>
  <si>
    <t>00055961</t>
  </si>
  <si>
    <t>S01631</t>
  </si>
  <si>
    <t>史承鑫</t>
  </si>
  <si>
    <t>教材3A（教材费从李总工资表扣除。韦总审批）</t>
  </si>
  <si>
    <t>00055958</t>
  </si>
  <si>
    <t>S01693</t>
  </si>
  <si>
    <t>于跃</t>
  </si>
  <si>
    <t>教材3A</t>
  </si>
  <si>
    <t>00055957</t>
  </si>
  <si>
    <t>S01556</t>
  </si>
  <si>
    <t>黄毓婧</t>
  </si>
  <si>
    <t>00055956</t>
  </si>
  <si>
    <t>S01554</t>
  </si>
  <si>
    <t>黄奕恺</t>
  </si>
  <si>
    <t>00055955</t>
  </si>
  <si>
    <t>S01651</t>
  </si>
  <si>
    <t>王久研</t>
  </si>
  <si>
    <t>00055953</t>
  </si>
  <si>
    <t>S01629</t>
  </si>
  <si>
    <t>沈晓萌</t>
  </si>
  <si>
    <t>教材4B</t>
  </si>
  <si>
    <t>00055951</t>
  </si>
  <si>
    <t>S07442</t>
  </si>
  <si>
    <t>曾馨</t>
  </si>
  <si>
    <t>00055941</t>
  </si>
  <si>
    <t>S11223</t>
  </si>
  <si>
    <t>刘泰然</t>
  </si>
  <si>
    <t>00055939</t>
  </si>
  <si>
    <t>00055937</t>
  </si>
  <si>
    <t>S10195</t>
  </si>
  <si>
    <t>许诗涵</t>
  </si>
  <si>
    <t>00055936</t>
  </si>
  <si>
    <t>00055935</t>
  </si>
  <si>
    <t>00055934</t>
  </si>
  <si>
    <t>1044</t>
  </si>
  <si>
    <t>00054710</t>
  </si>
  <si>
    <t>S16147</t>
  </si>
  <si>
    <t>小班</t>
  </si>
  <si>
    <t>1041</t>
  </si>
  <si>
    <t>00054708</t>
  </si>
  <si>
    <t>1040</t>
  </si>
  <si>
    <t>00053956</t>
  </si>
  <si>
    <t>1038</t>
  </si>
  <si>
    <t>00053928</t>
  </si>
  <si>
    <t>广州区域-平时班-英语-2.5小时次(16次)</t>
  </si>
  <si>
    <t>续费一期，学费从李小静董事长工资里面扣</t>
  </si>
  <si>
    <t>00053911</t>
  </si>
  <si>
    <t>广州区域-平时班-英语-2.5小时次(234次)</t>
  </si>
  <si>
    <t>00053907</t>
  </si>
  <si>
    <t>广州区域-周末班-英语-3.0小时次(-234次)</t>
  </si>
  <si>
    <t>00053310</t>
  </si>
  <si>
    <t>S07860</t>
  </si>
  <si>
    <t>刘佳炜</t>
  </si>
  <si>
    <t>1037</t>
  </si>
  <si>
    <t>00053228</t>
  </si>
  <si>
    <t>S07873</t>
  </si>
  <si>
    <t>陈子骅</t>
  </si>
  <si>
    <t>1036</t>
  </si>
  <si>
    <t>00052647</t>
  </si>
  <si>
    <t>1035</t>
  </si>
  <si>
    <t>00052646</t>
  </si>
  <si>
    <t>1034</t>
  </si>
  <si>
    <t>00052642</t>
  </si>
  <si>
    <t>1033</t>
  </si>
  <si>
    <t>00052640</t>
  </si>
  <si>
    <t>1032</t>
  </si>
  <si>
    <t>00052347</t>
  </si>
  <si>
    <t>S16010</t>
  </si>
  <si>
    <t>彭依甜</t>
  </si>
  <si>
    <t>1022</t>
  </si>
  <si>
    <t>林巧珍(主签单人)</t>
  </si>
  <si>
    <t>00052346</t>
  </si>
  <si>
    <t>广州区域-平时班-英语-2.5小时次(32次)</t>
  </si>
  <si>
    <t>00052345</t>
  </si>
  <si>
    <t>新生连报小学1年国际会员／16580X1（净人头：1）+0X0（教材费：）-0（剩余学费：无）-0（已交定金）-0（无）-0（预减：无）-0（老带新：无）=16580元／会员有效期：无／拼单对象：无／林巧珍／首次缴费日期：2017-06-18缴费／老带新：陈品合／秒杀价／其他说明：秒杀价买三送二  缴费16580并加一期秒杀1880，合计2年学费。以第一次上课时间为准。。以第一次上课时间为准。</t>
  </si>
  <si>
    <t>00051696</t>
  </si>
  <si>
    <t>S12618</t>
  </si>
  <si>
    <t>刘骐宁</t>
  </si>
  <si>
    <t>广州区域-周末班-英语-3.0小时次(120次)</t>
  </si>
  <si>
    <t>00051692</t>
  </si>
  <si>
    <t>1017</t>
  </si>
  <si>
    <t>00051687</t>
  </si>
  <si>
    <t>S15767</t>
  </si>
  <si>
    <t>张婧萱</t>
  </si>
  <si>
    <t>1016</t>
  </si>
  <si>
    <t>新生购买小学教材费一套：280元套ｘ1套=280元（一期教材费）</t>
  </si>
  <si>
    <t>00051686</t>
  </si>
  <si>
    <t>00051684</t>
  </si>
  <si>
    <t>00051683</t>
  </si>
  <si>
    <t>00051653</t>
  </si>
  <si>
    <t>1011</t>
  </si>
  <si>
    <t>老生购买小学教材费一套：280元套ｘ1套=280元（2期教材费）</t>
  </si>
  <si>
    <t>00051651</t>
  </si>
  <si>
    <t>1013</t>
  </si>
  <si>
    <t>00051645</t>
  </si>
  <si>
    <t>S10029</t>
  </si>
  <si>
    <t>陈思诺</t>
  </si>
  <si>
    <t>1014</t>
  </si>
  <si>
    <t>老生购买幼儿教材费一套：230元套ｘ1套=230元（幼儿教材费）</t>
  </si>
  <si>
    <t>00051641</t>
  </si>
  <si>
    <t>1010</t>
  </si>
  <si>
    <t>00051591</t>
  </si>
  <si>
    <t>S11662</t>
  </si>
  <si>
    <t>林欣</t>
  </si>
  <si>
    <t>1015</t>
  </si>
  <si>
    <t>胡宜夕(主签单人)</t>
  </si>
  <si>
    <t>老生购买小学教材费一套：280元套ｘ1套=280元（3B教材</t>
  </si>
  <si>
    <t>00051553</t>
  </si>
  <si>
    <t>1012</t>
  </si>
  <si>
    <t>00051370</t>
  </si>
  <si>
    <t>广州区域-周末班-英语-3.0小时次(234次)</t>
  </si>
  <si>
    <t>一键转班收费结算</t>
  </si>
  <si>
    <t>00051369</t>
  </si>
  <si>
    <t>一键转班费用结转</t>
  </si>
  <si>
    <t>00051368</t>
  </si>
  <si>
    <t>广州区域-周末班-英语-3.0小时次(103次)</t>
  </si>
  <si>
    <t>00051367</t>
  </si>
  <si>
    <t>广州区域-周末班-英语-3.0小时次(-103次)</t>
  </si>
  <si>
    <t>扩科,预存</t>
  </si>
  <si>
    <t>00051366</t>
  </si>
  <si>
    <t>广州区域-周末班-英语-3.0小时次(91次)</t>
  </si>
  <si>
    <t>00051365</t>
  </si>
  <si>
    <t>广州区域-周末班-英语-3.0小时次(-91次)</t>
  </si>
  <si>
    <t>00051364</t>
  </si>
  <si>
    <t>00051363</t>
  </si>
  <si>
    <t>00051362</t>
  </si>
  <si>
    <t>00051361</t>
  </si>
  <si>
    <t>广州区域-周末班-英语-3.0小时次(-32次)</t>
  </si>
  <si>
    <t>00051360</t>
  </si>
  <si>
    <t>00051359</t>
  </si>
  <si>
    <t>00051358</t>
  </si>
  <si>
    <t>S07948</t>
  </si>
  <si>
    <t>陈炫宇1319</t>
  </si>
  <si>
    <t>广州区域-周末班-英语-3.0小时次(11次)</t>
  </si>
  <si>
    <t>00051357</t>
  </si>
  <si>
    <t>广州区域-周末班-英语-3.0小时次(-11次)</t>
  </si>
  <si>
    <t>00051356</t>
  </si>
  <si>
    <t>00051355</t>
  </si>
  <si>
    <t>00051354</t>
  </si>
  <si>
    <t>广州区域-周末班-英语-3.0小时次(12次)</t>
  </si>
  <si>
    <t>00051353</t>
  </si>
  <si>
    <t>广州区域-周末班-英语-3.0小时次(-12次)</t>
  </si>
  <si>
    <t>00051352</t>
  </si>
  <si>
    <t>广州区域-周末班-英语-3.0小时次(92次)</t>
  </si>
  <si>
    <t>00051351</t>
  </si>
  <si>
    <t>广州区域-周末班-英语-3.0小时次(-92次)</t>
  </si>
  <si>
    <t>00051157</t>
  </si>
  <si>
    <t>1009</t>
  </si>
  <si>
    <t>老生购买小学教材费一套：280元套ｘ1套=280新生连报幼儿2.5年拼单会员／19500 X 1.00（净人头：0）+0X0（教材费：）-0（剩余学费：无）-0（已交定金）-0（无）-0（预减：无）-0（老带新：新生名字）=19500元／会员有效期：无／拼单对象：无／／首次缴费日期：2016-07-01前缴费／老带新：老生名字／分期：第二期6500（分三期）／其他说明：...</t>
  </si>
  <si>
    <t>00051155</t>
  </si>
  <si>
    <t>S15622</t>
  </si>
  <si>
    <t>钟子涵</t>
  </si>
  <si>
    <t>07-网络咨询</t>
  </si>
  <si>
    <t>新生购买幼儿教材费一套：230元套ｘ1套=230</t>
  </si>
  <si>
    <t>00051154</t>
  </si>
  <si>
    <t>广州区域-周末班-英语-1.5小时次(16次)</t>
  </si>
  <si>
    <t>00051148</t>
  </si>
  <si>
    <t>1008</t>
  </si>
  <si>
    <t>00050984</t>
  </si>
  <si>
    <t>1001</t>
  </si>
  <si>
    <t>00050728</t>
  </si>
  <si>
    <t>S12613</t>
  </si>
  <si>
    <t>林子轩8005</t>
  </si>
  <si>
    <t>0100</t>
  </si>
  <si>
    <t>新生购买小学教材费一套：230元套ｘ1套=230元</t>
  </si>
  <si>
    <t>00050726</t>
  </si>
  <si>
    <t>S12615</t>
  </si>
  <si>
    <t>刘灏</t>
  </si>
  <si>
    <t>0999</t>
  </si>
  <si>
    <t>00050717</t>
  </si>
  <si>
    <t>S01585</t>
  </si>
  <si>
    <t>林涵9015</t>
  </si>
  <si>
    <t>0998</t>
  </si>
  <si>
    <t>00050712</t>
  </si>
  <si>
    <t>S12612</t>
  </si>
  <si>
    <t>谢亦凡</t>
  </si>
  <si>
    <t>0997</t>
  </si>
  <si>
    <t>00050669</t>
  </si>
  <si>
    <t>S13115</t>
  </si>
  <si>
    <t>张煜婷</t>
  </si>
  <si>
    <t>00050659</t>
  </si>
  <si>
    <t>S13114</t>
  </si>
  <si>
    <t>张煜扬</t>
  </si>
  <si>
    <t>0995</t>
  </si>
  <si>
    <t>00050573</t>
  </si>
  <si>
    <t>0994</t>
  </si>
  <si>
    <t>00050557</t>
  </si>
  <si>
    <t>0992</t>
  </si>
  <si>
    <t>00050555</t>
  </si>
  <si>
    <t>0993</t>
  </si>
  <si>
    <t>00050554</t>
  </si>
  <si>
    <t>0991</t>
  </si>
  <si>
    <t>00050551</t>
  </si>
  <si>
    <t>0990</t>
  </si>
  <si>
    <t>00050530</t>
  </si>
  <si>
    <t>S01724</t>
  </si>
  <si>
    <t>周江帆</t>
  </si>
  <si>
    <t>广州区域-周末班-英语-3.0小时次(65次)</t>
  </si>
  <si>
    <t>00050529</t>
  </si>
  <si>
    <t>广州区域-周末班-英语-3.0小时次(-65次)</t>
  </si>
  <si>
    <t>00050528</t>
  </si>
  <si>
    <t>广州区域-周末班-英语-3.0小时次(45次)</t>
  </si>
  <si>
    <t>00050527</t>
  </si>
  <si>
    <t>广州区域-周末班-英语-3.0小时次(-45次)</t>
  </si>
  <si>
    <t>00050526</t>
  </si>
  <si>
    <t>00050525</t>
  </si>
  <si>
    <t>00050524</t>
  </si>
  <si>
    <t>00050523</t>
  </si>
  <si>
    <t>00050522</t>
  </si>
  <si>
    <t>广州区域-周末班-英语-3.0小时次(236次)</t>
  </si>
  <si>
    <t>00050521</t>
  </si>
  <si>
    <t>广州区域-周末班-英语-3.0小时次(-236次)</t>
  </si>
  <si>
    <t>00050520</t>
  </si>
  <si>
    <t>S01656</t>
  </si>
  <si>
    <t>王泽栩</t>
  </si>
  <si>
    <t>00050519</t>
  </si>
  <si>
    <t>00050518</t>
  </si>
  <si>
    <t>S01653</t>
  </si>
  <si>
    <t>王一婷</t>
  </si>
  <si>
    <t>广州区域-周末班-英语-3.0小时次(180次)</t>
  </si>
  <si>
    <t>00050517</t>
  </si>
  <si>
    <t>广州区域-周末班-英语-3.0小时次(-180次)</t>
  </si>
  <si>
    <t>00050516</t>
  </si>
  <si>
    <t>00050515</t>
  </si>
  <si>
    <t>00050514</t>
  </si>
  <si>
    <t>S01553</t>
  </si>
  <si>
    <t>黄彦泽</t>
  </si>
  <si>
    <t>00050513</t>
  </si>
  <si>
    <t>00050512</t>
  </si>
  <si>
    <t>S01519</t>
  </si>
  <si>
    <t>陈湛祁</t>
  </si>
  <si>
    <t>广州区域-周末班-英语-3.0小时次(96次)</t>
  </si>
  <si>
    <t>00050511</t>
  </si>
  <si>
    <t>广州区域-周末班-英语-3.0小时次(-96次)</t>
  </si>
  <si>
    <t>00050457</t>
  </si>
  <si>
    <t>0988</t>
  </si>
  <si>
    <t>00050455</t>
  </si>
  <si>
    <t>0989</t>
  </si>
  <si>
    <t>00050431</t>
  </si>
  <si>
    <t>0987</t>
  </si>
  <si>
    <t>00050429</t>
  </si>
  <si>
    <t>00050427</t>
  </si>
  <si>
    <t>S07831</t>
  </si>
  <si>
    <t>鲜含章</t>
  </si>
  <si>
    <t>0985</t>
  </si>
  <si>
    <t>00050417</t>
  </si>
  <si>
    <t>0983</t>
  </si>
  <si>
    <t>老生购买小学教材费一套：280元套ｘ1套=280元（3A）</t>
  </si>
  <si>
    <t>00049915</t>
  </si>
  <si>
    <t>0975</t>
  </si>
  <si>
    <t>老生购买小学教材费一套：280元套ｘ1套=280元 1A教材</t>
  </si>
  <si>
    <t>00049567</t>
  </si>
  <si>
    <t>0973</t>
  </si>
  <si>
    <t>老生购买小学教材费一套：280元套ｘ1套=280元 4A</t>
  </si>
  <si>
    <t>00049565</t>
  </si>
  <si>
    <t>0972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</si>
  <si>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元／会员有效期：无／拼单对象：无／林巧珍／首次缴费日期：</t>
    </r>
    <r>
      <rPr>
        <sz val="9"/>
        <color theme="1"/>
        <rFont val="Tahoma"/>
        <family val="2"/>
      </rPr>
      <t>2017-06-18</t>
    </r>
    <r>
      <rPr>
        <sz val="9"/>
        <color theme="1"/>
        <rFont val="宋体"/>
        <family val="3"/>
        <charset val="134"/>
      </rPr>
      <t>缴费／老带新：陈品合／秒杀价／其他说明：秒杀价买三送二</t>
    </r>
    <r>
      <rPr>
        <sz val="9"/>
        <color theme="1"/>
        <rFont val="Tahoma"/>
        <family val="2"/>
      </rPr>
      <t xml:space="preserve">  </t>
    </r>
    <r>
      <rPr>
        <sz val="9"/>
        <color theme="1"/>
        <rFont val="宋体"/>
        <family val="3"/>
        <charset val="134"/>
      </rPr>
      <t>缴费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并加一期秒杀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，合计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年学费。以第一次上课时间为准。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</si>
  <si>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新生连报小学创始会员／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缴费／老带新：无／／其他说明：创始会员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 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</si>
  <si>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新生连报小学国际会员／</t>
    </r>
    <r>
      <rPr>
        <sz val="9"/>
        <color theme="1"/>
        <rFont val="Tahoma"/>
        <family val="2"/>
      </rPr>
      <t>14480X1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=14480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缴费／老带新：龚羽萱／秒杀价／其他说明：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元买三送二，预减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</si>
  <si>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-2100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=14480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缴费／老带新：龚羽萱／／其他说明：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元买三送二，预减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</si>
  <si>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t>陈健霞</t>
  </si>
  <si>
    <t>招生校长</t>
  </si>
  <si>
    <t>丁惠媚</t>
  </si>
  <si>
    <t>吴逸芬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</si>
  <si>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</si>
  <si>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</si>
  <si>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</si>
  <si>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</si>
  <si>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</si>
  <si>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</si>
  <si>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</si>
  <si>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</si>
  <si>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</si>
  <si>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</si>
  <si>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</si>
  <si>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</si>
  <si>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</si>
  <si>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</si>
  <si>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P01F01G1205</t>
  </si>
  <si>
    <t>林巧珍</t>
  </si>
  <si>
    <t>丁惠媚,DUSTIN</t>
  </si>
  <si>
    <t>全职</t>
  </si>
  <si>
    <t>2017-06-07 14:00</t>
  </si>
  <si>
    <t>3.00小时</t>
  </si>
  <si>
    <t>1.00次</t>
  </si>
  <si>
    <t>180.56</t>
  </si>
  <si>
    <t>00020338</t>
  </si>
  <si>
    <t>S01657</t>
  </si>
  <si>
    <t>王梓洋</t>
  </si>
  <si>
    <t>01-幼儿英语课程</t>
  </si>
  <si>
    <t>K05WART0D28</t>
  </si>
  <si>
    <t>钟朵朵</t>
  </si>
  <si>
    <t>DUSTIN</t>
  </si>
  <si>
    <t>2017-06-04 10:30</t>
  </si>
  <si>
    <t>1.50小时</t>
  </si>
  <si>
    <t>2016-12-21</t>
  </si>
  <si>
    <t>00013420</t>
  </si>
  <si>
    <t>S01619</t>
  </si>
  <si>
    <t>钱荧儿</t>
  </si>
  <si>
    <t>P1AP02G0109</t>
  </si>
  <si>
    <t>陈玲</t>
  </si>
  <si>
    <t>DUSTIN,林巧珍</t>
  </si>
  <si>
    <t>2017-06-14 15:30</t>
  </si>
  <si>
    <t>2.50小时</t>
  </si>
  <si>
    <t>209.54</t>
  </si>
  <si>
    <t>00045688</t>
  </si>
  <si>
    <t>P01F01G0110</t>
  </si>
  <si>
    <t>00019872</t>
  </si>
  <si>
    <t>S01618</t>
  </si>
  <si>
    <t>祁思萱</t>
  </si>
  <si>
    <t>P1BF03G0317</t>
  </si>
  <si>
    <t>钟朵朵,DUSTIN</t>
  </si>
  <si>
    <t>160.66</t>
  </si>
  <si>
    <t>00026176</t>
  </si>
  <si>
    <t>S01719</t>
  </si>
  <si>
    <t>郑源</t>
  </si>
  <si>
    <t>K05KGFGZD31</t>
  </si>
  <si>
    <t>2017-06-07 17:30</t>
  </si>
  <si>
    <t>00009181</t>
  </si>
  <si>
    <t>S01697</t>
  </si>
  <si>
    <t>袁梦一</t>
  </si>
  <si>
    <t>P4ABR4G3424</t>
  </si>
  <si>
    <t>朱荣兰,DUSTIN</t>
  </si>
  <si>
    <t>131.15</t>
  </si>
  <si>
    <t>00029946</t>
  </si>
  <si>
    <t>S08333</t>
  </si>
  <si>
    <t>林昱晨</t>
  </si>
  <si>
    <t>2017-06-18 10:30</t>
  </si>
  <si>
    <t>00025378</t>
  </si>
  <si>
    <t>S08463</t>
  </si>
  <si>
    <t>李语晨9350</t>
  </si>
  <si>
    <t>K02KGFTXD02</t>
  </si>
  <si>
    <t>俞园园</t>
  </si>
  <si>
    <t>2017-06-21 17:00</t>
  </si>
  <si>
    <t>00026378</t>
  </si>
  <si>
    <t>S07947</t>
  </si>
  <si>
    <t>房炜茗</t>
  </si>
  <si>
    <t>2017-06-14 14:00</t>
  </si>
  <si>
    <t>2017-02-12</t>
  </si>
  <si>
    <t>00020439</t>
  </si>
  <si>
    <t>S01621</t>
  </si>
  <si>
    <t>钱梓瑶</t>
  </si>
  <si>
    <t>2017-06-28 15:30</t>
  </si>
  <si>
    <t>00045690</t>
  </si>
  <si>
    <t>S01704</t>
  </si>
  <si>
    <t>詹奕菲</t>
  </si>
  <si>
    <t>马祯</t>
  </si>
  <si>
    <t>00029948</t>
  </si>
  <si>
    <t>S01655</t>
  </si>
  <si>
    <t>王与彤</t>
  </si>
  <si>
    <t>K05KGFGXZ01</t>
  </si>
  <si>
    <t>韦江娜</t>
  </si>
  <si>
    <t>2017-06-25 16:30</t>
  </si>
  <si>
    <t>158.78</t>
  </si>
  <si>
    <t>00025340</t>
  </si>
  <si>
    <t>S01633</t>
  </si>
  <si>
    <t>史依诺</t>
  </si>
  <si>
    <t>302.86</t>
  </si>
  <si>
    <t>00029936</t>
  </si>
  <si>
    <t>S08474</t>
  </si>
  <si>
    <t>刘代民</t>
  </si>
  <si>
    <t>2017-06-11 10:30</t>
  </si>
  <si>
    <t>00026449</t>
  </si>
  <si>
    <t>S01646</t>
  </si>
  <si>
    <t>唐一堃</t>
  </si>
  <si>
    <t>00029940</t>
  </si>
  <si>
    <t>P5AF05G0416</t>
  </si>
  <si>
    <t>140.35</t>
  </si>
  <si>
    <t>00024043</t>
  </si>
  <si>
    <t>S01647</t>
  </si>
  <si>
    <t>涂奕朗</t>
  </si>
  <si>
    <t>2017-06-25 10:30</t>
  </si>
  <si>
    <t>00013418</t>
  </si>
  <si>
    <t>S01567</t>
  </si>
  <si>
    <t>李昊东</t>
  </si>
  <si>
    <t>P4ABR4G3426</t>
  </si>
  <si>
    <t>DUSTIN,陈玲</t>
  </si>
  <si>
    <t>00045637</t>
  </si>
  <si>
    <t>S01617</t>
  </si>
  <si>
    <t>彭越</t>
  </si>
  <si>
    <t>广州区域-周末班-英语-2.5小时次</t>
  </si>
  <si>
    <t>P5BBR5G4523</t>
  </si>
  <si>
    <t>彭永红</t>
  </si>
  <si>
    <t>2017-06-11 18:00</t>
  </si>
  <si>
    <t>83.67</t>
  </si>
  <si>
    <t>00021351</t>
  </si>
  <si>
    <t>S01539</t>
  </si>
  <si>
    <t>胡靖琪</t>
  </si>
  <si>
    <t>157.14</t>
  </si>
  <si>
    <t>2017-02-17</t>
  </si>
  <si>
    <t>00020813</t>
  </si>
  <si>
    <t>282.01</t>
  </si>
  <si>
    <t>00045633</t>
  </si>
  <si>
    <t>262.50</t>
  </si>
  <si>
    <t>00045645</t>
  </si>
  <si>
    <t>S08493</t>
  </si>
  <si>
    <t>王嘉祺</t>
  </si>
  <si>
    <t>208.00</t>
  </si>
  <si>
    <t>00026661</t>
  </si>
  <si>
    <t>168.06</t>
  </si>
  <si>
    <t>00045643</t>
  </si>
  <si>
    <t>2017-06-25 18:00</t>
  </si>
  <si>
    <t>S01721</t>
  </si>
  <si>
    <t>郑子罗</t>
  </si>
  <si>
    <t>00045663</t>
  </si>
  <si>
    <t>P02F02G0210</t>
  </si>
  <si>
    <t>329.17</t>
  </si>
  <si>
    <t>S01678</t>
  </si>
  <si>
    <t>许展豪</t>
  </si>
  <si>
    <t>K05KGFGXZ04（幼儿一对二）</t>
  </si>
  <si>
    <t>1.00小时</t>
  </si>
  <si>
    <t>170.58</t>
  </si>
  <si>
    <t>00027000</t>
  </si>
  <si>
    <t>S01535</t>
  </si>
  <si>
    <t>何逸</t>
  </si>
  <si>
    <t>P5BBR5G0527</t>
  </si>
  <si>
    <t>00017243</t>
  </si>
  <si>
    <t>S01720</t>
  </si>
  <si>
    <t>郑志峰</t>
  </si>
  <si>
    <t>P6ABR6G0618</t>
  </si>
  <si>
    <t>239.25</t>
  </si>
  <si>
    <t>00001627</t>
  </si>
  <si>
    <t>00036108</t>
  </si>
  <si>
    <t>S12543</t>
  </si>
  <si>
    <t>钟语芹</t>
  </si>
  <si>
    <t>K02KGFTXD30</t>
  </si>
  <si>
    <t>00039276</t>
  </si>
  <si>
    <t>S01660</t>
  </si>
  <si>
    <t>文语瞳</t>
  </si>
  <si>
    <t>256.95</t>
  </si>
  <si>
    <t>00029944</t>
  </si>
  <si>
    <t>S01601</t>
  </si>
  <si>
    <t>罗崇予</t>
  </si>
  <si>
    <t>2017-06-07 15:30</t>
  </si>
  <si>
    <t>00045686</t>
  </si>
  <si>
    <t>K03KGFTXD99</t>
  </si>
  <si>
    <t>00040600</t>
  </si>
  <si>
    <t>S01608</t>
  </si>
  <si>
    <t>明诗恬</t>
  </si>
  <si>
    <t>P3AF05G0311</t>
  </si>
  <si>
    <t>211.82</t>
  </si>
  <si>
    <t>00048275</t>
  </si>
  <si>
    <t>P3ABR3G0307</t>
  </si>
  <si>
    <t>甘燕燕,DUSTIN</t>
  </si>
  <si>
    <t>366.67</t>
  </si>
  <si>
    <t>00045675</t>
  </si>
  <si>
    <t>S01613</t>
  </si>
  <si>
    <t>庞翰清</t>
  </si>
  <si>
    <t>142.85</t>
  </si>
  <si>
    <t>00013412</t>
  </si>
  <si>
    <t>S01520</t>
  </si>
  <si>
    <t>崔雨诚</t>
  </si>
  <si>
    <t>145.24</t>
  </si>
  <si>
    <t>00027934</t>
  </si>
  <si>
    <t>S07923</t>
  </si>
  <si>
    <t>刘钰彤</t>
  </si>
  <si>
    <t>2017-02-11</t>
  </si>
  <si>
    <t>00020349</t>
  </si>
  <si>
    <t>S01505</t>
  </si>
  <si>
    <t>曹翌</t>
  </si>
  <si>
    <t>00045678</t>
  </si>
  <si>
    <t>P02F02G1213</t>
  </si>
  <si>
    <t>00017306</t>
  </si>
  <si>
    <t>S09226</t>
  </si>
  <si>
    <t>张雨桐</t>
  </si>
  <si>
    <t>00028945</t>
  </si>
  <si>
    <t>S12454</t>
  </si>
  <si>
    <t>刘梓杰</t>
  </si>
  <si>
    <t>00039147</t>
  </si>
  <si>
    <t>S08216</t>
  </si>
  <si>
    <t>邱懋平</t>
  </si>
  <si>
    <t>P2AF03G3403</t>
  </si>
  <si>
    <t>193.88</t>
  </si>
  <si>
    <t>00026214</t>
  </si>
  <si>
    <t>S12460</t>
  </si>
  <si>
    <t>刘梓逸</t>
  </si>
  <si>
    <t>00039156</t>
  </si>
  <si>
    <t>S01643</t>
  </si>
  <si>
    <t>汤子墨</t>
  </si>
  <si>
    <t>00026216</t>
  </si>
  <si>
    <t>S07930</t>
  </si>
  <si>
    <t>卢泓伊</t>
  </si>
  <si>
    <t>00021508</t>
  </si>
  <si>
    <t>S01641</t>
  </si>
  <si>
    <t>谭铭君</t>
  </si>
  <si>
    <t>394.27</t>
  </si>
  <si>
    <t>00021357</t>
  </si>
  <si>
    <t>S13541</t>
  </si>
  <si>
    <t>欧一诺</t>
  </si>
  <si>
    <t>P4ABR4G0432</t>
  </si>
  <si>
    <t>2017-06-02 17:00</t>
  </si>
  <si>
    <t>00047981</t>
  </si>
  <si>
    <t>S01571</t>
  </si>
  <si>
    <t>李可瑶</t>
  </si>
  <si>
    <t>P1BP02G3412</t>
  </si>
  <si>
    <t>2017-06-02 16:00</t>
  </si>
  <si>
    <t>2017-04-07</t>
  </si>
  <si>
    <t>00027863</t>
  </si>
  <si>
    <t>S01624</t>
  </si>
  <si>
    <t>邱雨萱</t>
  </si>
  <si>
    <t>00026178</t>
  </si>
  <si>
    <t>S01528</t>
  </si>
  <si>
    <t>扶雨菲</t>
  </si>
  <si>
    <t>广州区域-平时班-英语-2.0小时次</t>
  </si>
  <si>
    <t>P5ABR4G0422（一对三）</t>
  </si>
  <si>
    <t>2017-06-28 16:00</t>
  </si>
  <si>
    <t>2.00小时</t>
  </si>
  <si>
    <t>00020622</t>
  </si>
  <si>
    <t>S13274</t>
  </si>
  <si>
    <t>陈卓文</t>
  </si>
  <si>
    <t>00041127</t>
  </si>
  <si>
    <t>2017-01-14</t>
  </si>
  <si>
    <t>00018497</t>
  </si>
  <si>
    <t>S13543</t>
  </si>
  <si>
    <t>刘俊杰0528</t>
  </si>
  <si>
    <t>2017-06-23 17:00</t>
  </si>
  <si>
    <t>00047971</t>
  </si>
  <si>
    <t>S01600</t>
  </si>
  <si>
    <t>吕玥莹</t>
  </si>
  <si>
    <t>00048271</t>
  </si>
  <si>
    <t>S01706</t>
  </si>
  <si>
    <t>张恒源</t>
  </si>
  <si>
    <t>175.48</t>
  </si>
  <si>
    <t>00009187</t>
  </si>
  <si>
    <t>S01531</t>
  </si>
  <si>
    <t>关宇桐</t>
  </si>
  <si>
    <t>P02K56G0125</t>
  </si>
  <si>
    <t>2017-06-30 15:30</t>
  </si>
  <si>
    <t>00020827</t>
  </si>
  <si>
    <t>S01730</t>
  </si>
  <si>
    <t>周子涵</t>
  </si>
  <si>
    <t>241.19</t>
  </si>
  <si>
    <t>00048283</t>
  </si>
  <si>
    <t>S13542</t>
  </si>
  <si>
    <t>田忠鑫</t>
  </si>
  <si>
    <t>00047978</t>
  </si>
  <si>
    <t>S01523</t>
  </si>
  <si>
    <t>范恺心</t>
  </si>
  <si>
    <t>199.09</t>
  </si>
  <si>
    <t>00026170</t>
  </si>
  <si>
    <t>00020440</t>
  </si>
  <si>
    <t>S01582</t>
  </si>
  <si>
    <t>李子恒</t>
  </si>
  <si>
    <t>00029932</t>
  </si>
  <si>
    <t>S01713</t>
  </si>
  <si>
    <t>张馨元6881</t>
  </si>
  <si>
    <t>DUSTIN,郑琴</t>
  </si>
  <si>
    <t>2017-06-21 15:30</t>
  </si>
  <si>
    <t>00045700</t>
  </si>
  <si>
    <t>2017-06-09 15:30</t>
  </si>
  <si>
    <t>S01680</t>
  </si>
  <si>
    <t>颜语桐</t>
  </si>
  <si>
    <t>00048279</t>
  </si>
  <si>
    <t>S01626</t>
  </si>
  <si>
    <t>茹梓烨</t>
  </si>
  <si>
    <t>2017-06-11 16:30</t>
  </si>
  <si>
    <t>178.57</t>
  </si>
  <si>
    <t>00025334</t>
  </si>
  <si>
    <t>2017-06-21 14:00</t>
  </si>
  <si>
    <t>00019786</t>
  </si>
  <si>
    <t>P3BBR3G3429</t>
  </si>
  <si>
    <t>朱荣兰</t>
  </si>
  <si>
    <t>S01559</t>
  </si>
  <si>
    <t>姜欣彤</t>
  </si>
  <si>
    <t>00017265</t>
  </si>
  <si>
    <t>S07662</t>
  </si>
  <si>
    <t>郑泰成</t>
  </si>
  <si>
    <t>2017-01-08</t>
  </si>
  <si>
    <t>00017812</t>
  </si>
  <si>
    <t>2017-06-28 17:30</t>
  </si>
  <si>
    <t>S01603</t>
  </si>
  <si>
    <t>罗梓睿</t>
  </si>
  <si>
    <t>00048273</t>
  </si>
  <si>
    <t>00045673</t>
  </si>
  <si>
    <t>S01545</t>
  </si>
  <si>
    <t>黄浩婷</t>
  </si>
  <si>
    <t>264.04</t>
  </si>
  <si>
    <t>00020815</t>
  </si>
  <si>
    <t>S01563</t>
  </si>
  <si>
    <t>解景皓</t>
  </si>
  <si>
    <t>P4BBR4G3419</t>
  </si>
  <si>
    <t>00043413</t>
  </si>
  <si>
    <t>2017-06-21 17:30</t>
  </si>
  <si>
    <t>00039414</t>
  </si>
  <si>
    <t>S01710</t>
  </si>
  <si>
    <t>张墨涵</t>
  </si>
  <si>
    <t>2017-06-04 16:30</t>
  </si>
  <si>
    <t>00025346</t>
  </si>
  <si>
    <t>2017-02-23</t>
  </si>
  <si>
    <t>00022008</t>
  </si>
  <si>
    <t>S01665</t>
  </si>
  <si>
    <t>伍洋廷</t>
  </si>
  <si>
    <t>02-初中英语课程</t>
  </si>
  <si>
    <t>广州区域-一对一-英语（初一-初二）</t>
  </si>
  <si>
    <t>广州区域-一对一-英语（初一-初二）_方子烨_伍洋廷</t>
  </si>
  <si>
    <t>2016-12-09</t>
  </si>
  <si>
    <t>00009319</t>
  </si>
  <si>
    <t>S01718</t>
  </si>
  <si>
    <t>郑沛杨</t>
  </si>
  <si>
    <t>2017-06-18 18:00</t>
  </si>
  <si>
    <t>00021365</t>
  </si>
  <si>
    <t>S08460</t>
  </si>
  <si>
    <t>张博涵</t>
  </si>
  <si>
    <t>2017-06-14 17:00</t>
  </si>
  <si>
    <t>00026364</t>
  </si>
  <si>
    <t>2017-06-30 16:00</t>
  </si>
  <si>
    <t>P1AF03G0206</t>
  </si>
  <si>
    <t>甘燕燕</t>
  </si>
  <si>
    <t>俞园园,DUSTIN</t>
  </si>
  <si>
    <t>2017-06-14 16:00</t>
  </si>
  <si>
    <t>176.92</t>
  </si>
  <si>
    <t>2017-02-24</t>
  </si>
  <si>
    <t>00022070</t>
  </si>
  <si>
    <t>S13538</t>
  </si>
  <si>
    <t>王乐瑶</t>
  </si>
  <si>
    <t>2017-06-09 17:00</t>
  </si>
  <si>
    <t>00047976</t>
  </si>
  <si>
    <t>S01668</t>
  </si>
  <si>
    <t>谢菲雨</t>
  </si>
  <si>
    <t>广州区域-周末班-英语-2.0小时次</t>
  </si>
  <si>
    <t>J1BSR3G6708</t>
  </si>
  <si>
    <t>2017-06-18 16:30</t>
  </si>
  <si>
    <t>252.30</t>
  </si>
  <si>
    <t>00021517</t>
  </si>
  <si>
    <t>S01707</t>
  </si>
  <si>
    <t>张静莎</t>
  </si>
  <si>
    <t>176.57</t>
  </si>
  <si>
    <t>00045651</t>
  </si>
  <si>
    <t>00021506</t>
  </si>
  <si>
    <t>395.31</t>
  </si>
  <si>
    <t>S01620</t>
  </si>
  <si>
    <t>钱昭宇</t>
  </si>
  <si>
    <t>00025332</t>
  </si>
  <si>
    <t>00043419</t>
  </si>
  <si>
    <t>S01696</t>
  </si>
  <si>
    <t>余卓洋</t>
  </si>
  <si>
    <t>00026184</t>
  </si>
  <si>
    <t>S01512</t>
  </si>
  <si>
    <t>陈孝颜</t>
  </si>
  <si>
    <t>277.02</t>
  </si>
  <si>
    <t>00048267</t>
  </si>
  <si>
    <t>2017-06-16 15:30</t>
  </si>
  <si>
    <t>2017-03-01</t>
  </si>
  <si>
    <t>00023404</t>
  </si>
  <si>
    <t>S12614</t>
  </si>
  <si>
    <t>林涵9386</t>
  </si>
  <si>
    <t>00039415</t>
  </si>
  <si>
    <t>S07350</t>
  </si>
  <si>
    <t>肖家航</t>
  </si>
  <si>
    <t>162.00</t>
  </si>
  <si>
    <t>00025312</t>
  </si>
  <si>
    <t>S01725</t>
  </si>
  <si>
    <t>周睿妍</t>
  </si>
  <si>
    <t>361.69</t>
  </si>
  <si>
    <t>00045677</t>
  </si>
  <si>
    <t>00037085</t>
  </si>
  <si>
    <t>S01638</t>
  </si>
  <si>
    <t>苏钰淇</t>
  </si>
  <si>
    <t>2017-06-16 16:00</t>
  </si>
  <si>
    <t>00027871</t>
  </si>
  <si>
    <t>S01692</t>
  </si>
  <si>
    <t>尤琪</t>
  </si>
  <si>
    <t>00021519</t>
  </si>
  <si>
    <t>00040602</t>
  </si>
  <si>
    <t>S01731</t>
  </si>
  <si>
    <t>周子衿</t>
  </si>
  <si>
    <t>175.44</t>
  </si>
  <si>
    <t>00026220</t>
  </si>
  <si>
    <t>2017-06-04 18:00</t>
  </si>
  <si>
    <t>S07924</t>
  </si>
  <si>
    <t>龙靖瑶</t>
  </si>
  <si>
    <t>00020350</t>
  </si>
  <si>
    <t>S01604</t>
  </si>
  <si>
    <t>毛秋懿</t>
  </si>
  <si>
    <t>00027867</t>
  </si>
  <si>
    <t>S10987</t>
  </si>
  <si>
    <t>周子悦</t>
  </si>
  <si>
    <t>00036983</t>
  </si>
  <si>
    <t>S01610</t>
  </si>
  <si>
    <t>欧阳米兰</t>
  </si>
  <si>
    <t>2017-05-03</t>
  </si>
  <si>
    <t>00034082</t>
  </si>
  <si>
    <t>00019807</t>
  </si>
  <si>
    <t>S01676</t>
  </si>
  <si>
    <t>许曦文</t>
  </si>
  <si>
    <t>2017-06-07 17:00</t>
  </si>
  <si>
    <t>00026998</t>
  </si>
  <si>
    <t>2017-06-09 16:00</t>
  </si>
  <si>
    <t>S01517</t>
  </si>
  <si>
    <t>陈越</t>
  </si>
  <si>
    <t>00045631</t>
  </si>
  <si>
    <t>S01723</t>
  </si>
  <si>
    <t>郑芷妍</t>
  </si>
  <si>
    <t>87.50</t>
  </si>
  <si>
    <t>2017-05-31</t>
  </si>
  <si>
    <t>00048732</t>
  </si>
  <si>
    <t>S09612</t>
  </si>
  <si>
    <t>郑乐宜</t>
  </si>
  <si>
    <t>2017-04-23</t>
  </si>
  <si>
    <t>00031335</t>
  </si>
  <si>
    <t>00019408</t>
  </si>
  <si>
    <t>S07879</t>
  </si>
  <si>
    <t>李择行</t>
  </si>
  <si>
    <t>2017-06-02 15:30</t>
  </si>
  <si>
    <t>200.92</t>
  </si>
  <si>
    <t>00020846</t>
  </si>
  <si>
    <t>S01511</t>
  </si>
  <si>
    <t>陈亭燕</t>
  </si>
  <si>
    <t>00011866</t>
  </si>
  <si>
    <t>2017-06-23 15:30</t>
  </si>
  <si>
    <t>S01522</t>
  </si>
  <si>
    <t>范恺恩</t>
  </si>
  <si>
    <t>00026168</t>
  </si>
  <si>
    <t>00039195</t>
  </si>
  <si>
    <t>S01579</t>
  </si>
  <si>
    <t>李耀琪</t>
  </si>
  <si>
    <t>175.03</t>
  </si>
  <si>
    <t>00045669</t>
  </si>
  <si>
    <t>S01635</t>
  </si>
  <si>
    <t>宋楚涵</t>
  </si>
  <si>
    <t>185.94</t>
  </si>
  <si>
    <t>00025336</t>
  </si>
  <si>
    <t>S01659</t>
  </si>
  <si>
    <t>魏思骐</t>
  </si>
  <si>
    <t>245.75</t>
  </si>
  <si>
    <t>00029942</t>
  </si>
  <si>
    <t>S07832</t>
  </si>
  <si>
    <t>陈子申</t>
  </si>
  <si>
    <t>00019409</t>
  </si>
  <si>
    <t>S01732</t>
  </si>
  <si>
    <t>朱煜华</t>
  </si>
  <si>
    <t>00027875</t>
  </si>
  <si>
    <t>广州区域-一对一-英语（一年级-五年级）</t>
  </si>
  <si>
    <t>广州区域-一对一-英语（一年级-五年级）_陈泓熹</t>
  </si>
  <si>
    <t>176.42</t>
  </si>
  <si>
    <t>00009323</t>
  </si>
  <si>
    <t>00018363</t>
  </si>
  <si>
    <t>S01534</t>
  </si>
  <si>
    <t>何起胜</t>
  </si>
  <si>
    <t>264.25</t>
  </si>
  <si>
    <t>00026210</t>
  </si>
  <si>
    <t>208.08</t>
  </si>
  <si>
    <t>00019867</t>
  </si>
  <si>
    <t>S01536</t>
  </si>
  <si>
    <t>何雨恬</t>
  </si>
  <si>
    <t>271.25</t>
  </si>
  <si>
    <t>00021373</t>
  </si>
  <si>
    <t>S01540</t>
  </si>
  <si>
    <t>胡睿</t>
  </si>
  <si>
    <t>2017-06-07 16:00</t>
  </si>
  <si>
    <t>00022069</t>
  </si>
  <si>
    <t>S01578</t>
  </si>
  <si>
    <t>李行之</t>
  </si>
  <si>
    <t>284.10</t>
  </si>
  <si>
    <t>00045657</t>
  </si>
  <si>
    <t>2017-06-23 16:00</t>
  </si>
  <si>
    <t>2017-06-21 16:00</t>
  </si>
  <si>
    <t>S01650</t>
  </si>
  <si>
    <t>王瀚聪</t>
  </si>
  <si>
    <t>306.37</t>
  </si>
  <si>
    <t>00045671</t>
  </si>
  <si>
    <t>2017-06-30 17:00</t>
  </si>
  <si>
    <t>S01543</t>
  </si>
  <si>
    <t>胡与同</t>
  </si>
  <si>
    <t>00017245</t>
  </si>
  <si>
    <t>S08464</t>
  </si>
  <si>
    <t>李语晞</t>
  </si>
  <si>
    <t>2017-06-28 17:00</t>
  </si>
  <si>
    <t>00026381</t>
  </si>
  <si>
    <t>S08040</t>
  </si>
  <si>
    <t>周宸希</t>
  </si>
  <si>
    <t>00021460</t>
  </si>
  <si>
    <t>S01702</t>
  </si>
  <si>
    <t>曾梓甜</t>
  </si>
  <si>
    <t>247.86</t>
  </si>
  <si>
    <t>00020839</t>
  </si>
  <si>
    <t>S01574</t>
  </si>
  <si>
    <t>李芮熹</t>
  </si>
  <si>
    <t>00026172</t>
  </si>
  <si>
    <t>S01568</t>
  </si>
  <si>
    <t>李健豪</t>
  </si>
  <si>
    <t>00021513</t>
  </si>
  <si>
    <t>S07928</t>
  </si>
  <si>
    <t>王誉森</t>
  </si>
  <si>
    <t>00020357</t>
  </si>
  <si>
    <t>S01591</t>
  </si>
  <si>
    <t>林子轩4903</t>
  </si>
  <si>
    <t>227.70</t>
  </si>
  <si>
    <t>00001505</t>
  </si>
  <si>
    <t>S01561</t>
  </si>
  <si>
    <t>蒋俊科</t>
  </si>
  <si>
    <t>180.27</t>
  </si>
  <si>
    <t>00029930</t>
  </si>
  <si>
    <t>S01503</t>
  </si>
  <si>
    <t>蔡君</t>
  </si>
  <si>
    <t>00043409</t>
  </si>
  <si>
    <t>360.57</t>
  </si>
  <si>
    <t>00045665</t>
  </si>
  <si>
    <t>00035874</t>
  </si>
  <si>
    <t>S01609</t>
  </si>
  <si>
    <t>欧嘉睿</t>
  </si>
  <si>
    <t>2017-04-19</t>
  </si>
  <si>
    <t>00032964</t>
  </si>
  <si>
    <t>S01592</t>
  </si>
  <si>
    <t>刘楚然</t>
  </si>
  <si>
    <t>287.72</t>
  </si>
  <si>
    <t>00043417</t>
  </si>
  <si>
    <t>S01590</t>
  </si>
  <si>
    <t>林子杉</t>
  </si>
  <si>
    <t>00027865</t>
  </si>
  <si>
    <t>S01682</t>
  </si>
  <si>
    <t>杨佳璇</t>
  </si>
  <si>
    <t>00026180</t>
  </si>
  <si>
    <t>S01645</t>
  </si>
  <si>
    <t>唐小瑞</t>
  </si>
  <si>
    <t>00029938</t>
  </si>
  <si>
    <t>S09598</t>
  </si>
  <si>
    <t>邓皓瑜</t>
  </si>
  <si>
    <t>00031297</t>
  </si>
  <si>
    <t>S01689</t>
  </si>
  <si>
    <t>叶亭坊</t>
  </si>
  <si>
    <t>00026218</t>
  </si>
  <si>
    <t>S01715</t>
  </si>
  <si>
    <t>张烨辉</t>
  </si>
  <si>
    <t>00020843</t>
  </si>
  <si>
    <t>00045667</t>
  </si>
  <si>
    <t>S01589</t>
  </si>
  <si>
    <t>林赵萱</t>
  </si>
  <si>
    <t>00020624</t>
  </si>
  <si>
    <t>S01709</t>
  </si>
  <si>
    <t>张璐瑶</t>
  </si>
  <si>
    <t>138.33</t>
  </si>
  <si>
    <t>00045696</t>
  </si>
  <si>
    <t>S01717</t>
  </si>
  <si>
    <t>张卓林</t>
  </si>
  <si>
    <t>00027873</t>
  </si>
  <si>
    <t>S01502</t>
  </si>
  <si>
    <t>蔡进偲</t>
  </si>
  <si>
    <t>199.75</t>
  </si>
  <si>
    <t>00020620</t>
  </si>
  <si>
    <t>S07451</t>
  </si>
  <si>
    <t>黄淇楠</t>
  </si>
  <si>
    <t>广州区域-一对一-英语（小学一年级-五年级）</t>
  </si>
  <si>
    <t>广州区域-一对一-英语（小学一年级-五年级）_黄淇楠</t>
  </si>
  <si>
    <t>00024068</t>
  </si>
  <si>
    <t>S01530</t>
  </si>
  <si>
    <t>龚羽萱</t>
  </si>
  <si>
    <t>00045680</t>
  </si>
  <si>
    <t>S01550</t>
  </si>
  <si>
    <t>黄维</t>
  </si>
  <si>
    <t>175.25</t>
  </si>
  <si>
    <t>00045635</t>
  </si>
  <si>
    <t>S08125</t>
  </si>
  <si>
    <t>刘一骏</t>
  </si>
  <si>
    <t>00022645</t>
  </si>
  <si>
    <t>S01648</t>
  </si>
  <si>
    <t>汪炫旭</t>
  </si>
  <si>
    <t>225.38</t>
  </si>
  <si>
    <t>00021359</t>
  </si>
  <si>
    <t>00038025</t>
  </si>
  <si>
    <t>S01698</t>
  </si>
  <si>
    <t>曾佳5150</t>
  </si>
  <si>
    <t>252.97</t>
  </si>
  <si>
    <t>00020837</t>
  </si>
  <si>
    <t>S01538</t>
  </si>
  <si>
    <t>洪雨菡</t>
  </si>
  <si>
    <t>185.75</t>
  </si>
  <si>
    <t>00021347</t>
  </si>
  <si>
    <t>00020444</t>
  </si>
  <si>
    <t>00021107</t>
  </si>
  <si>
    <t>2017-06-28 14:00</t>
  </si>
  <si>
    <t>00048281</t>
  </si>
  <si>
    <t>S01510</t>
  </si>
  <si>
    <t>陈睿桢</t>
  </si>
  <si>
    <t>161.90</t>
  </si>
  <si>
    <t>00025326</t>
  </si>
  <si>
    <t>00039416</t>
  </si>
  <si>
    <t>00039413</t>
  </si>
  <si>
    <t>S01674</t>
  </si>
  <si>
    <t>许家豪</t>
  </si>
  <si>
    <t>00048277</t>
  </si>
  <si>
    <t>S01687</t>
  </si>
  <si>
    <t>叶承佑</t>
  </si>
  <si>
    <t>178.63</t>
  </si>
  <si>
    <t>00045649</t>
  </si>
  <si>
    <t>S01549</t>
  </si>
  <si>
    <t>黄唯</t>
  </si>
  <si>
    <t>00045682</t>
  </si>
  <si>
    <t>S01637</t>
  </si>
  <si>
    <t>宋乐恒</t>
  </si>
  <si>
    <t>00021355</t>
  </si>
  <si>
    <t>S13124</t>
  </si>
  <si>
    <t>张含灵</t>
  </si>
  <si>
    <t>00040626</t>
  </si>
  <si>
    <t>S01627</t>
  </si>
  <si>
    <t>邵理炫</t>
  </si>
  <si>
    <t>00045647</t>
  </si>
  <si>
    <t>S01628</t>
  </si>
  <si>
    <t>邵振庭</t>
  </si>
  <si>
    <t>广州区域-一对一-英语（一年级-五年级）_邵振庭</t>
  </si>
  <si>
    <t>00009325</t>
  </si>
  <si>
    <t>S01569</t>
  </si>
  <si>
    <t>李今月</t>
  </si>
  <si>
    <t>00045684</t>
  </si>
  <si>
    <t>S01649</t>
  </si>
  <si>
    <t>王楚琦</t>
  </si>
  <si>
    <t>154.43</t>
  </si>
  <si>
    <t>00001565</t>
  </si>
  <si>
    <t>00045694</t>
  </si>
  <si>
    <t>00037363</t>
  </si>
  <si>
    <t>S01572</t>
  </si>
  <si>
    <t>李沛霖2131</t>
  </si>
  <si>
    <t>00025320</t>
  </si>
  <si>
    <t>2017-06-14 17:30</t>
  </si>
  <si>
    <t>S01544</t>
  </si>
  <si>
    <t>黄翰涛</t>
  </si>
  <si>
    <t>224.71</t>
  </si>
  <si>
    <t>00021369</t>
  </si>
  <si>
    <t>245.86</t>
  </si>
  <si>
    <t>00002353</t>
  </si>
  <si>
    <t>天河南骏中心</t>
  </si>
  <si>
    <t>00019868</t>
  </si>
  <si>
    <t>S09175</t>
  </si>
  <si>
    <t>李林润</t>
  </si>
  <si>
    <t>343.89</t>
  </si>
  <si>
    <t>00028012</t>
  </si>
  <si>
    <t>S01584</t>
  </si>
  <si>
    <t>梁家豪3026</t>
  </si>
  <si>
    <t>00026212</t>
  </si>
  <si>
    <t>S07602</t>
  </si>
  <si>
    <t>张昕铧</t>
  </si>
  <si>
    <t>161.29</t>
  </si>
  <si>
    <t>00015748</t>
  </si>
  <si>
    <t>S01599</t>
  </si>
  <si>
    <t>吕思颖</t>
  </si>
  <si>
    <t>00017488</t>
  </si>
  <si>
    <t>S07828</t>
  </si>
  <si>
    <t>李卓谦1551</t>
  </si>
  <si>
    <t>145.71</t>
  </si>
  <si>
    <t>00025328</t>
  </si>
  <si>
    <t>S11625</t>
  </si>
  <si>
    <t>熊逸辰</t>
  </si>
  <si>
    <t>00047856</t>
  </si>
  <si>
    <t>S01727</t>
  </si>
  <si>
    <t>周扬悦</t>
  </si>
  <si>
    <t>273.77</t>
  </si>
  <si>
    <t>00017257</t>
  </si>
  <si>
    <t>S01516</t>
  </si>
  <si>
    <t>陈昱晓</t>
  </si>
  <si>
    <t>00048269</t>
  </si>
  <si>
    <t>S01734</t>
  </si>
  <si>
    <t>邹沐霖</t>
  </si>
  <si>
    <t>00039261</t>
  </si>
  <si>
    <t>2017-04-28</t>
  </si>
  <si>
    <t>00032810</t>
  </si>
  <si>
    <t>S08259</t>
  </si>
  <si>
    <t>马予希</t>
  </si>
  <si>
    <t>190.48</t>
  </si>
  <si>
    <t>2017-03-08</t>
  </si>
  <si>
    <t>00024608</t>
  </si>
  <si>
    <t>2017-06-16 17:00</t>
  </si>
  <si>
    <t>S01685</t>
  </si>
  <si>
    <t>杨羿</t>
  </si>
  <si>
    <t>160.40</t>
  </si>
  <si>
    <t>00026182</t>
  </si>
  <si>
    <t>00022077</t>
  </si>
  <si>
    <t>S01532</t>
  </si>
  <si>
    <t>郭谨铭</t>
  </si>
  <si>
    <t>00022071</t>
  </si>
  <si>
    <t>S07927</t>
  </si>
  <si>
    <t>曾樱</t>
  </si>
  <si>
    <t>00020356</t>
  </si>
  <si>
    <t>S01513</t>
  </si>
  <si>
    <t>陈妍希</t>
  </si>
  <si>
    <t>00027859</t>
  </si>
  <si>
    <t>S10013</t>
  </si>
  <si>
    <t>汪楚桐</t>
  </si>
  <si>
    <t>00035243</t>
  </si>
  <si>
    <t>2.00次</t>
  </si>
  <si>
    <t>361.12</t>
  </si>
  <si>
    <t>S07370</t>
  </si>
  <si>
    <t>郑锦楷</t>
  </si>
  <si>
    <t>00045702</t>
  </si>
  <si>
    <t>S09902</t>
  </si>
  <si>
    <t>许广森</t>
  </si>
  <si>
    <t>00034966</t>
  </si>
  <si>
    <t>S01565</t>
  </si>
  <si>
    <t>黎玉洁</t>
  </si>
  <si>
    <t>00027861</t>
  </si>
  <si>
    <t>S01729</t>
  </si>
  <si>
    <t>周钰然</t>
  </si>
  <si>
    <t>276.40</t>
  </si>
  <si>
    <t>00021367</t>
  </si>
  <si>
    <t>S12548</t>
  </si>
  <si>
    <t>潘安然</t>
  </si>
  <si>
    <t>00039283</t>
  </si>
  <si>
    <t>287.37</t>
  </si>
  <si>
    <t>00029952</t>
  </si>
  <si>
    <t>S01504</t>
  </si>
  <si>
    <t>蔡儒</t>
  </si>
  <si>
    <t>00043411</t>
  </si>
  <si>
    <t>S01614</t>
  </si>
  <si>
    <t>庞翰雄</t>
  </si>
  <si>
    <t>00013414</t>
  </si>
  <si>
    <t>S01728</t>
  </si>
  <si>
    <t>周怡均</t>
  </si>
  <si>
    <t>159.79</t>
  </si>
  <si>
    <t>00029950</t>
  </si>
  <si>
    <t>S07827</t>
  </si>
  <si>
    <t>陆坦希</t>
  </si>
  <si>
    <t>00023401</t>
  </si>
  <si>
    <t>S01663</t>
  </si>
  <si>
    <t>吴沛泽8133</t>
  </si>
  <si>
    <t>182.86</t>
  </si>
  <si>
    <t>00021510</t>
  </si>
  <si>
    <t>S01684</t>
  </si>
  <si>
    <t>杨奕涵</t>
  </si>
  <si>
    <t>00025324</t>
  </si>
  <si>
    <t>S01570</t>
  </si>
  <si>
    <t>李锴旋</t>
  </si>
  <si>
    <t>259.26</t>
  </si>
  <si>
    <t>00043415</t>
  </si>
  <si>
    <t>294.19</t>
  </si>
  <si>
    <t>00045661</t>
  </si>
  <si>
    <t>S01598</t>
  </si>
  <si>
    <t>吕程</t>
  </si>
  <si>
    <t>00029934</t>
  </si>
  <si>
    <t>S01615</t>
  </si>
  <si>
    <t>彭婧萱</t>
  </si>
  <si>
    <t>00037427</t>
  </si>
  <si>
    <t>S07735</t>
  </si>
  <si>
    <t>陆胤辰</t>
  </si>
  <si>
    <t>00020626</t>
  </si>
  <si>
    <t>S01555</t>
  </si>
  <si>
    <t>黄雍淏</t>
  </si>
  <si>
    <t>00009286</t>
  </si>
  <si>
    <t>179.52</t>
  </si>
  <si>
    <t>00025330</t>
  </si>
  <si>
    <t>00034961</t>
  </si>
  <si>
    <t>S01602</t>
  </si>
  <si>
    <t>罗励</t>
  </si>
  <si>
    <t>262.14</t>
  </si>
  <si>
    <t>00020821</t>
  </si>
  <si>
    <t>00022305</t>
  </si>
  <si>
    <t>S10379</t>
  </si>
  <si>
    <t>宫楚涵</t>
  </si>
  <si>
    <t>00035972</t>
  </si>
  <si>
    <t>S12386</t>
  </si>
  <si>
    <t>江东骏</t>
  </si>
  <si>
    <t>00039040</t>
  </si>
  <si>
    <t>S01644</t>
  </si>
  <si>
    <t>唐珩</t>
  </si>
  <si>
    <t>00013416</t>
  </si>
  <si>
    <t>00045629</t>
  </si>
  <si>
    <t>S08465</t>
  </si>
  <si>
    <t>王怡晴</t>
  </si>
  <si>
    <t>00026657</t>
  </si>
  <si>
    <t>S11165</t>
  </si>
  <si>
    <t>陈彦铭</t>
  </si>
  <si>
    <t>00037266</t>
  </si>
  <si>
    <t>5.00次</t>
  </si>
  <si>
    <t>345.42</t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</si>
  <si>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Arial"/>
        <family val="2"/>
      </rPr>
      <t>5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97600 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Arial"/>
        <family val="2"/>
      </rPr>
      <t>-30000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30000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-4200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4200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=29600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Arial"/>
        <family val="2"/>
      </rPr>
      <t>2017-05-10-2022-05-09</t>
    </r>
    <r>
      <rPr>
        <sz val="9"/>
        <color theme="1"/>
        <rFont val="宋体"/>
        <family val="3"/>
        <charset val="134"/>
      </rPr>
      <t>／拼单对象：无／陈燕梅／首次缴费日期</t>
    </r>
    <r>
      <rPr>
        <sz val="9"/>
        <color theme="1"/>
        <rFont val="Arial"/>
        <family val="2"/>
      </rPr>
      <t>:2016-07-01</t>
    </r>
    <r>
      <rPr>
        <sz val="9"/>
        <color theme="1"/>
        <rFont val="宋体"/>
        <family val="3"/>
        <charset val="134"/>
      </rPr>
      <t>前缴费／老带新：无／创始会员／其他说明：</t>
    </r>
    <r>
      <rPr>
        <sz val="9"/>
        <color theme="1"/>
        <rFont val="Arial"/>
        <family val="2"/>
      </rPr>
      <t>....97600-30000/2=33800-4200</t>
    </r>
    <r>
      <rPr>
        <sz val="9"/>
        <color theme="1"/>
        <rFont val="宋体"/>
        <family val="3"/>
        <charset val="134"/>
      </rPr>
      <t>（预减）</t>
    </r>
    <r>
      <rPr>
        <sz val="9"/>
        <color theme="1"/>
        <rFont val="Arial"/>
        <family val="2"/>
      </rPr>
      <t>=29600</t>
    </r>
    <r>
      <rPr>
        <sz val="9"/>
        <color theme="1"/>
        <rFont val="宋体"/>
        <family val="3"/>
        <charset val="134"/>
      </rPr>
      <t>元，第一期缴费</t>
    </r>
    <r>
      <rPr>
        <sz val="9"/>
        <color theme="1"/>
        <rFont val="Arial"/>
        <family val="2"/>
      </rPr>
      <t>7600</t>
    </r>
    <r>
      <rPr>
        <sz val="9"/>
        <color theme="1"/>
        <rFont val="宋体"/>
        <family val="3"/>
        <charset val="134"/>
      </rPr>
      <t>元，第二次缴费</t>
    </r>
    <phoneticPr fontId="4" type="noConversion"/>
  </si>
  <si>
    <t>凌宸烁</t>
    <phoneticPr fontId="7" type="noConversion"/>
  </si>
  <si>
    <r>
      <rPr>
        <sz val="9"/>
        <color theme="1"/>
        <rFont val="宋体"/>
        <family val="3"/>
        <charset val="134"/>
      </rPr>
      <t>丁惠媚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</si>
  <si>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胡宜夕</t>
  </si>
  <si>
    <t>钟子涵</t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</si>
  <si>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缴费／老带新：无／新生创始会员／其他说明：创始会员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 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</si>
  <si>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t>新生连报幼儿1期国际学员／980X1（净人头：0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  <phoneticPr fontId="7" type="noConversion"/>
  </si>
  <si>
    <t>新生连报幼儿1期国际学员／980X1（净人头：0.1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</si>
  <si>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元／会员有效期：无／拼单对象：无／林巧珍／首次缴费日期：</t>
    </r>
    <r>
      <rPr>
        <sz val="9"/>
        <color theme="1"/>
        <rFont val="Tahoma"/>
        <family val="2"/>
      </rPr>
      <t>2017-06-18</t>
    </r>
    <r>
      <rPr>
        <sz val="9"/>
        <color theme="1"/>
        <rFont val="宋体"/>
        <family val="3"/>
        <charset val="134"/>
      </rPr>
      <t>缴费／老带新：陈品合／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r>
      <rPr>
        <sz val="9"/>
        <color theme="1"/>
        <rFont val="Tahoma"/>
        <family val="2"/>
      </rPr>
      <t xml:space="preserve">  </t>
    </r>
    <r>
      <rPr>
        <sz val="9"/>
        <color theme="1"/>
        <rFont val="宋体"/>
        <family val="3"/>
        <charset val="134"/>
      </rPr>
      <t>缴费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并加一期秒杀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，合计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年学费。以第一次上课时间为准。。以第一次上课时间为准。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</si>
  <si>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r>
      <rPr>
        <sz val="9"/>
        <color theme="1"/>
        <rFont val="宋体"/>
        <family val="3"/>
        <charset val="134"/>
      </rPr>
      <t>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</si>
  <si>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t>王东伟</t>
    <phoneticPr fontId="6" type="noConversion"/>
  </si>
  <si>
    <t>00057937</t>
  </si>
  <si>
    <t>傅聪(主签单人)</t>
  </si>
  <si>
    <t>00057935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</si>
  <si>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</si>
  <si>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</si>
  <si>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</si>
  <si>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</si>
  <si>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</si>
  <si>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</si>
  <si>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</si>
  <si>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</si>
  <si>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</si>
  <si>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2016-11-23</t>
  </si>
  <si>
    <t>class 04</t>
  </si>
  <si>
    <t>14:30-16:30</t>
  </si>
  <si>
    <t>周六</t>
  </si>
  <si>
    <t>2018-05-12</t>
  </si>
  <si>
    <t>class 01</t>
  </si>
  <si>
    <t>17:00-19:30</t>
  </si>
  <si>
    <t>周五</t>
  </si>
  <si>
    <t>class 02</t>
  </si>
  <si>
    <t>周日</t>
  </si>
  <si>
    <t>2017-08-31</t>
  </si>
  <si>
    <t>15:30-18:00</t>
  </si>
  <si>
    <t>2019-02-27</t>
  </si>
  <si>
    <t>09:00-10:30</t>
  </si>
  <si>
    <t>2016-12-19</t>
  </si>
  <si>
    <t>2018-12-02</t>
  </si>
  <si>
    <t>2019-05-04</t>
  </si>
  <si>
    <t>2018-02-01</t>
  </si>
  <si>
    <t>18:00-20:30</t>
  </si>
  <si>
    <t>2020-06-12</t>
  </si>
  <si>
    <t>class 03</t>
  </si>
  <si>
    <t>2018-01-13</t>
  </si>
  <si>
    <t>2017-02-22</t>
  </si>
  <si>
    <t>16:00-18:00</t>
  </si>
  <si>
    <t>周三</t>
  </si>
  <si>
    <t>2018-01-07</t>
  </si>
  <si>
    <t>2019-04-06</t>
  </si>
  <si>
    <t>16:00-18:30</t>
  </si>
  <si>
    <t>2018-03-01</t>
  </si>
  <si>
    <t>16:30-18:00</t>
  </si>
  <si>
    <t>2017-03-29</t>
  </si>
  <si>
    <t>2018-03-04</t>
  </si>
  <si>
    <t>2018-03-24</t>
  </si>
  <si>
    <t>2018-01-10</t>
  </si>
  <si>
    <t>2016-12-01</t>
  </si>
  <si>
    <t>17:30-19:00</t>
  </si>
  <si>
    <t>2017-05-01</t>
  </si>
  <si>
    <t>2018-05-06</t>
  </si>
  <si>
    <t>王雨莎</t>
  </si>
  <si>
    <t>16:30-18:30</t>
  </si>
  <si>
    <t>2018-04-22</t>
  </si>
  <si>
    <t>2018-05-20</t>
  </si>
  <si>
    <t>16:00-19:00</t>
  </si>
  <si>
    <t>2018-03-30</t>
  </si>
  <si>
    <t>17:00-18:00</t>
  </si>
  <si>
    <t>2020-07-17</t>
  </si>
  <si>
    <t>新生连报幼儿1年国际会员／4800X1（净人头：1）+0X0（教材费：）-0（剩余学费：无）-0（已交定金）-0（无）-0（预减：无）-0（老带新：无）=980元／会员有效期：无／拼单对象：无／PRT跟进人：胡宜夕／首次缴费日期：2017-06-16缴费／老带新：无／／其他说明：</t>
    <phoneticPr fontId="7" type="noConversion"/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</si>
  <si>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</si>
  <si>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</si>
  <si>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</si>
  <si>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</si>
  <si>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</si>
  <si>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</si>
  <si>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</si>
  <si>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</si>
  <si>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</si>
  <si>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</si>
  <si>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</si>
  <si>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</si>
  <si>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</si>
  <si>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</si>
  <si>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</si>
  <si>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</si>
  <si>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</si>
  <si>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</si>
  <si>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</si>
  <si>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</si>
  <si>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</si>
  <si>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</si>
  <si>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</si>
  <si>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广州区域会员学员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</si>
  <si>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</si>
  <si>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</si>
  <si>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</si>
  <si>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</si>
  <si>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</si>
  <si>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</si>
  <si>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</si>
  <si>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</si>
  <si>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</si>
  <si>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</si>
  <si>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</si>
  <si>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</si>
  <si>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</si>
  <si>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</si>
  <si>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</si>
  <si>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</si>
  <si>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</si>
  <si>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</si>
  <si>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</si>
  <si>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</si>
  <si>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</si>
  <si>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</si>
  <si>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</si>
  <si>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</si>
  <si>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</si>
  <si>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</si>
  <si>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</si>
  <si>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</si>
  <si>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</si>
  <si>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</si>
  <si>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</si>
  <si>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</si>
  <si>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</si>
  <si>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</si>
  <si>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</si>
  <si>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</si>
  <si>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</si>
  <si>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</si>
  <si>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</si>
  <si>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</si>
  <si>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</si>
  <si>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</si>
  <si>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</si>
  <si>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</si>
  <si>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</si>
  <si>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</si>
  <si>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</si>
  <si>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</si>
  <si>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</si>
  <si>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</si>
  <si>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</si>
  <si>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</si>
  <si>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</si>
  <si>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</si>
  <si>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</si>
  <si>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</si>
  <si>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S17647</t>
  </si>
  <si>
    <t>赵子轩1</t>
  </si>
  <si>
    <t>15011880240</t>
  </si>
  <si>
    <t>18665028605</t>
  </si>
  <si>
    <t>13922129046</t>
  </si>
  <si>
    <t>15920989060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</si>
  <si>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</si>
  <si>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</si>
  <si>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</si>
  <si>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</si>
  <si>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</si>
  <si>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</si>
  <si>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</si>
  <si>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</si>
  <si>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</si>
  <si>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</si>
  <si>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</si>
  <si>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</si>
  <si>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</si>
  <si>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</si>
  <si>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</si>
  <si>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</si>
  <si>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</si>
  <si>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</si>
  <si>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</si>
  <si>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</si>
  <si>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</si>
  <si>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</si>
  <si>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</si>
  <si>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</si>
  <si>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</si>
  <si>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</si>
  <si>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</si>
  <si>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</si>
  <si>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</si>
  <si>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</si>
  <si>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</si>
  <si>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</si>
  <si>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</si>
  <si>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</si>
  <si>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</si>
  <si>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</si>
  <si>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</si>
  <si>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广州区域-转金牌学员前国际课程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</si>
  <si>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</si>
  <si>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</si>
  <si>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</si>
  <si>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</si>
  <si>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</si>
  <si>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</si>
  <si>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</si>
  <si>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</si>
  <si>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</si>
  <si>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</si>
  <si>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</si>
  <si>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</si>
  <si>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</si>
  <si>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</si>
  <si>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</si>
  <si>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</si>
  <si>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</si>
  <si>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</si>
  <si>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</si>
  <si>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</si>
  <si>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</si>
  <si>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</si>
  <si>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</si>
  <si>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</si>
  <si>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</si>
  <si>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</si>
  <si>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</si>
  <si>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</si>
  <si>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</si>
  <si>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</si>
  <si>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</si>
  <si>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</si>
  <si>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</si>
  <si>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</si>
  <si>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</si>
  <si>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</si>
  <si>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</si>
  <si>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</si>
  <si>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</si>
  <si>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</si>
  <si>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</si>
  <si>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</si>
  <si>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</si>
  <si>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</si>
  <si>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</si>
  <si>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</si>
  <si>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</si>
  <si>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</si>
  <si>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</si>
  <si>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</si>
  <si>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</si>
  <si>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</si>
  <si>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</si>
  <si>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</si>
  <si>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</si>
  <si>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</si>
  <si>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</si>
  <si>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</si>
  <si>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</si>
  <si>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</si>
  <si>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</si>
  <si>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</si>
  <si>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</si>
  <si>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</si>
  <si>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</si>
  <si>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</si>
  <si>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</si>
  <si>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</si>
  <si>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</si>
  <si>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</si>
  <si>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</si>
  <si>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</si>
  <si>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</si>
  <si>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</si>
  <si>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</si>
  <si>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</si>
  <si>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</si>
  <si>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</si>
  <si>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</si>
  <si>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黄涵1027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</si>
  <si>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</si>
  <si>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</si>
  <si>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</si>
  <si>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</si>
  <si>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</si>
  <si>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</si>
  <si>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</si>
  <si>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</si>
  <si>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</si>
  <si>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</si>
  <si>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</si>
  <si>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</si>
  <si>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</si>
  <si>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</si>
  <si>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</si>
  <si>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</si>
  <si>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</si>
  <si>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</si>
  <si>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</si>
  <si>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</si>
  <si>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</si>
  <si>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</si>
  <si>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</si>
  <si>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</si>
  <si>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</si>
  <si>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</si>
  <si>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</si>
  <si>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</si>
  <si>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</si>
  <si>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</si>
  <si>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</si>
  <si>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</si>
  <si>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</si>
  <si>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</si>
  <si>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</si>
  <si>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</si>
  <si>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</si>
  <si>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</si>
  <si>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</si>
  <si>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</si>
  <si>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</si>
  <si>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</si>
  <si>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</si>
  <si>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</si>
  <si>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</si>
  <si>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</si>
  <si>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</si>
  <si>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</si>
  <si>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</si>
  <si>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</si>
  <si>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</si>
  <si>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</si>
  <si>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</si>
  <si>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</si>
  <si>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</si>
  <si>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</si>
  <si>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</si>
  <si>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</si>
  <si>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</si>
  <si>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</si>
  <si>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</si>
  <si>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</si>
  <si>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</si>
  <si>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</si>
  <si>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</si>
  <si>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</si>
  <si>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</si>
  <si>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</si>
  <si>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</si>
  <si>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</si>
  <si>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</si>
  <si>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</si>
  <si>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</si>
  <si>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</si>
  <si>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</si>
  <si>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</si>
  <si>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</si>
  <si>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</si>
  <si>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</si>
  <si>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</si>
  <si>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</si>
  <si>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</si>
  <si>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</si>
  <si>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</si>
  <si>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</si>
  <si>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</si>
  <si>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</si>
  <si>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</si>
  <si>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</si>
  <si>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</si>
  <si>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</si>
  <si>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</si>
  <si>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</si>
  <si>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</si>
  <si>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</si>
  <si>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</si>
  <si>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</si>
  <si>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</si>
  <si>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</si>
  <si>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</si>
  <si>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</si>
  <si>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</si>
  <si>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</si>
  <si>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</si>
  <si>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</si>
  <si>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</si>
  <si>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</si>
  <si>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</si>
  <si>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</si>
  <si>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</si>
  <si>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</si>
  <si>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</si>
  <si>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</si>
  <si>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</si>
  <si>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</si>
  <si>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</si>
  <si>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</si>
  <si>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</si>
  <si>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</si>
  <si>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</si>
  <si>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</si>
  <si>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</si>
  <si>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</si>
  <si>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</si>
  <si>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</si>
  <si>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</si>
  <si>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</si>
  <si>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</si>
  <si>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</si>
  <si>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</si>
  <si>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</si>
  <si>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</si>
  <si>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</si>
  <si>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</si>
  <si>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</si>
  <si>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</si>
  <si>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</si>
  <si>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</si>
  <si>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</si>
  <si>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</si>
  <si>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</si>
  <si>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</si>
  <si>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</si>
  <si>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</si>
  <si>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</si>
  <si>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</si>
  <si>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</si>
  <si>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</si>
  <si>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</si>
  <si>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</si>
  <si>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</si>
  <si>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13318868331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</si>
  <si>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</si>
  <si>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</si>
  <si>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</si>
  <si>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</si>
  <si>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</si>
  <si>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</si>
  <si>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</si>
  <si>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</si>
  <si>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</si>
  <si>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</si>
  <si>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</si>
  <si>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</si>
  <si>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</si>
  <si>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</si>
  <si>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</si>
  <si>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</si>
  <si>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</si>
  <si>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</si>
  <si>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</si>
  <si>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</si>
  <si>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</si>
  <si>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</si>
  <si>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</si>
  <si>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</si>
  <si>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</si>
  <si>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</si>
  <si>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</si>
  <si>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</si>
  <si>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</si>
  <si>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</si>
  <si>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</si>
  <si>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</si>
  <si>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</si>
  <si>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</si>
  <si>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</si>
  <si>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</si>
  <si>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</si>
  <si>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</si>
  <si>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</si>
  <si>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</si>
  <si>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</si>
  <si>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</si>
  <si>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</si>
  <si>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</si>
  <si>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</si>
  <si>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</si>
  <si>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</si>
  <si>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</si>
  <si>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</si>
  <si>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</si>
  <si>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</si>
  <si>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</si>
  <si>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</si>
  <si>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</si>
  <si>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曾梓晴5330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</si>
  <si>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</si>
  <si>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</si>
  <si>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</si>
  <si>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</si>
  <si>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</si>
  <si>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</si>
  <si>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</si>
  <si>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</si>
  <si>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</si>
  <si>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</si>
  <si>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</si>
  <si>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</si>
  <si>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</si>
  <si>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</si>
  <si>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</si>
  <si>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</si>
  <si>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</si>
  <si>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</si>
  <si>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</si>
  <si>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</si>
  <si>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</si>
  <si>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</si>
  <si>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</si>
  <si>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</si>
  <si>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</si>
  <si>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</si>
  <si>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</si>
  <si>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</si>
  <si>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</si>
  <si>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</si>
  <si>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</si>
  <si>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</si>
  <si>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</si>
  <si>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</si>
  <si>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</si>
  <si>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</si>
  <si>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</si>
  <si>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</si>
  <si>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</si>
  <si>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</si>
  <si>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</si>
  <si>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</si>
  <si>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</si>
  <si>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</si>
  <si>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</si>
  <si>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</si>
  <si>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</si>
  <si>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</si>
  <si>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</si>
  <si>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</si>
  <si>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</si>
  <si>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</si>
  <si>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</si>
  <si>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</si>
  <si>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</si>
  <si>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</si>
  <si>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</si>
  <si>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</si>
  <si>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</si>
  <si>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</si>
  <si>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</si>
  <si>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</si>
  <si>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</si>
  <si>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</si>
  <si>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</si>
  <si>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</si>
  <si>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</si>
  <si>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</si>
  <si>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</si>
  <si>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</si>
  <si>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</si>
  <si>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</si>
  <si>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</si>
  <si>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谭心5881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</si>
  <si>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</si>
  <si>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</si>
  <si>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</si>
  <si>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</si>
  <si>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</si>
  <si>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</si>
  <si>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</si>
  <si>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</si>
  <si>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</si>
  <si>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</si>
  <si>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</si>
  <si>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</si>
  <si>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</si>
  <si>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</si>
  <si>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</si>
  <si>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</si>
  <si>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</si>
  <si>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</si>
  <si>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</si>
  <si>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</si>
  <si>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</si>
  <si>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</si>
  <si>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</si>
  <si>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</si>
  <si>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</si>
  <si>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</si>
  <si>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</si>
  <si>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</si>
  <si>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</si>
  <si>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</si>
  <si>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</si>
  <si>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</si>
  <si>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</si>
  <si>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</si>
  <si>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</si>
  <si>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</si>
  <si>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</si>
  <si>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</si>
  <si>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</si>
  <si>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</si>
  <si>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</si>
  <si>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</si>
  <si>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15623895631</t>
  </si>
  <si>
    <t>S01690</t>
  </si>
  <si>
    <t>叶彤5338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</si>
  <si>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</si>
  <si>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</si>
  <si>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</si>
  <si>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</si>
  <si>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</si>
  <si>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</si>
  <si>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</si>
  <si>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</si>
  <si>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</si>
  <si>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</si>
  <si>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</si>
  <si>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</si>
  <si>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</si>
  <si>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</si>
  <si>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</si>
  <si>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</si>
  <si>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</si>
  <si>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</si>
  <si>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</si>
  <si>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</si>
  <si>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</si>
  <si>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</si>
  <si>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</si>
  <si>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</si>
  <si>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</si>
  <si>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</si>
  <si>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</si>
  <si>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</si>
  <si>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</si>
  <si>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</si>
  <si>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</si>
  <si>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</si>
  <si>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</si>
  <si>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</si>
  <si>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</si>
  <si>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</si>
  <si>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</si>
  <si>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</si>
  <si>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</si>
  <si>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</si>
  <si>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</si>
  <si>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</si>
  <si>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</si>
  <si>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</si>
  <si>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</si>
  <si>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</si>
  <si>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</si>
  <si>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</si>
  <si>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</si>
  <si>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</si>
  <si>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</si>
  <si>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</si>
  <si>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</si>
  <si>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</si>
  <si>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</si>
  <si>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</si>
  <si>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</si>
  <si>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</si>
  <si>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</si>
  <si>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</si>
  <si>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</si>
  <si>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</si>
  <si>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</si>
  <si>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</si>
  <si>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</si>
  <si>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</si>
  <si>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</si>
  <si>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</si>
  <si>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</si>
  <si>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</si>
  <si>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</si>
  <si>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</si>
  <si>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</si>
  <si>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</si>
  <si>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</si>
  <si>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</si>
  <si>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</si>
  <si>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</si>
  <si>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</si>
  <si>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</si>
  <si>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</si>
  <si>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</si>
  <si>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</si>
  <si>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</si>
  <si>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</si>
  <si>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广州区域-游学会员（2016年48800元）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</si>
  <si>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</si>
  <si>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</si>
  <si>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</si>
  <si>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</si>
  <si>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</si>
  <si>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</si>
  <si>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</si>
  <si>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</si>
  <si>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</si>
  <si>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</si>
  <si>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</si>
  <si>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</si>
  <si>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</si>
  <si>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</si>
  <si>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</si>
  <si>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</si>
  <si>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</si>
  <si>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东莞区域－周末班－英语-1.5小时次</t>
  </si>
  <si>
    <t>关注微信</t>
  </si>
  <si>
    <t>公立学校</t>
  </si>
  <si>
    <t>父亲电话</t>
  </si>
  <si>
    <t>母亲电话</t>
  </si>
  <si>
    <t>周三16:00~18:00</t>
  </si>
  <si>
    <t>00020586,00020620</t>
  </si>
  <si>
    <t>周日09:00~12:00</t>
  </si>
  <si>
    <t>丁惠媚,DUSTIN,陈玲</t>
  </si>
  <si>
    <t>00009306,00043409</t>
  </si>
  <si>
    <t>天河区四十七中汇景实验学校</t>
  </si>
  <si>
    <t>广州区域-游学会员（2016年48800元）_沈晓萌_邱雨萱_李依宸_黄淇楠_蔡儒_陈亭燕_龚羽萱_</t>
  </si>
  <si>
    <t>00009306,00009332</t>
  </si>
  <si>
    <t>00009308,00009334</t>
  </si>
  <si>
    <t>00009308,00043411</t>
  </si>
  <si>
    <t>周日10:30~12:00</t>
  </si>
  <si>
    <t>00001646,00013408,00045678</t>
  </si>
  <si>
    <t>国学馆</t>
  </si>
  <si>
    <t>丁惠媚,王雨莎,DUSTIN</t>
  </si>
  <si>
    <t>00001652,00019096,00057486</t>
  </si>
  <si>
    <t>张婉婷</t>
  </si>
  <si>
    <t>00009311,00009323,00019088,00057480</t>
  </si>
  <si>
    <t>周五15:30~18:00</t>
  </si>
  <si>
    <t>钟朵朵,DUSTIN,陈玲</t>
  </si>
  <si>
    <t>00006561,00020825,00039195</t>
  </si>
  <si>
    <t>周日16:30~18:00</t>
  </si>
  <si>
    <t>韦江娜,DUSTIN</t>
  </si>
  <si>
    <t>00001655,00018028,00025326</t>
  </si>
  <si>
    <t>天河区华景陶然幼儿园</t>
  </si>
  <si>
    <t>周三17:30~19:00</t>
  </si>
  <si>
    <t>00011866,00039209</t>
  </si>
  <si>
    <t>广州市天河区霭麟幼儿园</t>
  </si>
  <si>
    <t>00011866,00011869</t>
  </si>
  <si>
    <t>周五16:30~19:00</t>
  </si>
  <si>
    <t>陈玲,DUSTIN,林巧珍</t>
  </si>
  <si>
    <t>00001656,00048267</t>
  </si>
  <si>
    <t>周五16:00~18:30</t>
  </si>
  <si>
    <t>马祯,钟朵朵,DUSTIN</t>
  </si>
  <si>
    <t>00006354,00027859</t>
  </si>
  <si>
    <t>00015764,00031021,00048269</t>
  </si>
  <si>
    <t>周六14:00~17:00</t>
  </si>
  <si>
    <t>00001660,00017268,00045631</t>
  </si>
  <si>
    <t>天河区棠下小学</t>
  </si>
  <si>
    <t>周六14:30~17:30</t>
  </si>
  <si>
    <t>朱荣兰,DUSTIN,丁惠媚</t>
  </si>
  <si>
    <t>00001662,00018143,00047997,00050512</t>
  </si>
  <si>
    <t>周日09:00~10:30</t>
  </si>
  <si>
    <t>00009301,00025306,00027934,00039409</t>
  </si>
  <si>
    <t>广州市第一幼儿园</t>
  </si>
  <si>
    <t>周六09:00~12:00</t>
  </si>
  <si>
    <t>陈玲,钟朵朵,DUSTIN</t>
  </si>
  <si>
    <t>00001665,00015761,00026168</t>
  </si>
  <si>
    <t>天河区天府路小学</t>
  </si>
  <si>
    <t>00001666,00015763,00026170</t>
  </si>
  <si>
    <t>停读</t>
  </si>
  <si>
    <t>00001667</t>
  </si>
  <si>
    <t>华南师范大学附属小学</t>
  </si>
  <si>
    <t>00001670,00017270,00045633</t>
  </si>
  <si>
    <t>00020588,00020622</t>
  </si>
  <si>
    <t>00001672</t>
  </si>
  <si>
    <t>中共广东省委机关幼儿院</t>
  </si>
  <si>
    <t>周三15:30~18:00</t>
  </si>
  <si>
    <t>00009732,00017670,00045680</t>
  </si>
  <si>
    <t>00009732,00011287,00012463,00018961</t>
  </si>
  <si>
    <t>00009293,00020827</t>
  </si>
  <si>
    <t>周三16:00~19:00</t>
  </si>
  <si>
    <t>马祯,林巧珍,DUSTIN</t>
  </si>
  <si>
    <t>00001675,00026210</t>
  </si>
  <si>
    <t>00009731,00017243</t>
  </si>
  <si>
    <t>周日16:30~18:30</t>
  </si>
  <si>
    <t>彭永红,DUSTIN</t>
  </si>
  <si>
    <t>00021243,00021373</t>
  </si>
  <si>
    <t>00016991</t>
  </si>
  <si>
    <t>广州军区空军直属机关幼儿园</t>
  </si>
  <si>
    <t>周日18:00~20:30</t>
  </si>
  <si>
    <t>彭永红,丁惠媚,DUSTIN</t>
  </si>
  <si>
    <t>00001679,00021347</t>
  </si>
  <si>
    <t>丁惠媚,DUSTIN,林巧珍</t>
  </si>
  <si>
    <t>00001680,00020813</t>
  </si>
  <si>
    <t>00016984</t>
  </si>
  <si>
    <t>00001683</t>
  </si>
  <si>
    <t>00008137,00008167</t>
  </si>
  <si>
    <t>00008137,00017245</t>
  </si>
  <si>
    <t>00001685,00020815</t>
  </si>
  <si>
    <t>00001461</t>
  </si>
  <si>
    <t>00001462</t>
  </si>
  <si>
    <t>00009730,00017672,00031817,00045682</t>
  </si>
  <si>
    <t>00001464,00017272,00045635</t>
  </si>
  <si>
    <t>天河区员村小学</t>
  </si>
  <si>
    <t>00009729,00017247,00057409</t>
  </si>
  <si>
    <t>00001467,00018145,00050514</t>
  </si>
  <si>
    <t>钟朵朵,DUSTIN,丁惠媚</t>
  </si>
  <si>
    <t>00001468,00045665</t>
  </si>
  <si>
    <t>00001470,00045667</t>
  </si>
  <si>
    <t>00016989</t>
  </si>
  <si>
    <t>天河区中海康城小学</t>
  </si>
  <si>
    <t>00009722,00009725,00012408,00017249,00017251,00017259,00017261,00017263,00017265</t>
  </si>
  <si>
    <t>马祯,朱荣兰,DUSTIN</t>
  </si>
  <si>
    <t>00001475,00029930,00035909</t>
  </si>
  <si>
    <t>曾用名（蒋骏）</t>
  </si>
  <si>
    <t>00009279,00043413</t>
  </si>
  <si>
    <t>00001478</t>
  </si>
  <si>
    <t>00006356,00027861</t>
  </si>
  <si>
    <t>00001482,00017274,00045637</t>
  </si>
  <si>
    <t>00021513,00021515</t>
  </si>
  <si>
    <t>00009721,00017674,00045684</t>
  </si>
  <si>
    <t>00009277,00043415</t>
  </si>
  <si>
    <t>00006358,00027863</t>
  </si>
  <si>
    <t>00009276,00019418,00025308,00025310,00025318,00025320,00039410</t>
  </si>
  <si>
    <t>00001489,00006932,00026172</t>
  </si>
  <si>
    <t>00001491</t>
  </si>
  <si>
    <t>00001492</t>
  </si>
  <si>
    <t>00001493</t>
  </si>
  <si>
    <t>00001481,00017276,00037465,00045639,00045641,00045657,00045659</t>
  </si>
  <si>
    <t>00001494,00045669</t>
  </si>
  <si>
    <t>00001496</t>
  </si>
  <si>
    <t>00001497,00029932</t>
  </si>
  <si>
    <t>00001498,00017278,00045643</t>
  </si>
  <si>
    <t>广州市越秀区天秀小学</t>
  </si>
  <si>
    <t>00001499,00026212</t>
  </si>
  <si>
    <t>00022070,00036058</t>
  </si>
  <si>
    <t>00006346</t>
  </si>
  <si>
    <t>00001502</t>
  </si>
  <si>
    <t>00020590,00020624</t>
  </si>
  <si>
    <t>00020424,00027865,00035592</t>
  </si>
  <si>
    <t>00009272,00043417</t>
  </si>
  <si>
    <t>00012592</t>
  </si>
  <si>
    <t>广州市荔湾区广雅小学</t>
  </si>
  <si>
    <t>00001508</t>
  </si>
  <si>
    <t>00001509,00018147,00050516</t>
  </si>
  <si>
    <t>00001510</t>
  </si>
  <si>
    <t>00001515,00029934</t>
  </si>
  <si>
    <t>华南农业大学附属小学</t>
  </si>
  <si>
    <t>00001516,00017488</t>
  </si>
  <si>
    <t>00001517,00030847,00048271</t>
  </si>
  <si>
    <t>00009718,00017676,00045686</t>
  </si>
  <si>
    <t>00001513,00020821</t>
  </si>
  <si>
    <t>00001514,00048273</t>
  </si>
  <si>
    <t>00006360,00027867</t>
  </si>
  <si>
    <t>初三</t>
  </si>
  <si>
    <t>00001519</t>
  </si>
  <si>
    <t>广州市第113中学</t>
  </si>
  <si>
    <t>00001520</t>
  </si>
  <si>
    <t>00001521</t>
  </si>
  <si>
    <t>00001522,00048275</t>
  </si>
  <si>
    <t>00001523,00026174,00032964</t>
  </si>
  <si>
    <t>00006362,00027869,00034082</t>
  </si>
  <si>
    <t>00009261,00013412</t>
  </si>
  <si>
    <t>预交费的会员99</t>
  </si>
  <si>
    <t>00012625</t>
  </si>
  <si>
    <t>00012626</t>
  </si>
  <si>
    <t>00009264,00013414</t>
  </si>
  <si>
    <t>00001531,00025330,00037427</t>
  </si>
  <si>
    <t>00001534,00006344</t>
  </si>
  <si>
    <t>00006343,00021351</t>
  </si>
  <si>
    <t>00001535,00026176</t>
  </si>
  <si>
    <t>00009717,00017678,00045688</t>
  </si>
  <si>
    <t>00009260,00025332</t>
  </si>
  <si>
    <t>广州市天河区华景泽晖幼儿园</t>
  </si>
  <si>
    <t>00009257,00017680,00045690</t>
  </si>
  <si>
    <t>00001539,00017280,00045645</t>
  </si>
  <si>
    <t>00009715,00009716,00026178</t>
  </si>
  <si>
    <t>00009716</t>
  </si>
  <si>
    <t>00009255,00025334</t>
  </si>
  <si>
    <t>广州市天河区霭德俊园幼儿园</t>
  </si>
  <si>
    <t>00001542,00017282,00045647</t>
  </si>
  <si>
    <t>00001543</t>
  </si>
  <si>
    <t>周六14:30~16:30</t>
  </si>
  <si>
    <t>王雨莎,DUSTIN</t>
  </si>
  <si>
    <t>00009250,00009325</t>
  </si>
  <si>
    <t>00011867,00043419</t>
  </si>
  <si>
    <t>00011867,00011871</t>
  </si>
  <si>
    <t>00001546</t>
  </si>
  <si>
    <t>00009713,00017682,00018853,00045692,00053928</t>
  </si>
  <si>
    <t>00001548</t>
  </si>
  <si>
    <t>00001549,00027953,00029936,00039311</t>
  </si>
  <si>
    <t>00001551,00006628,00025336,00025338</t>
  </si>
  <si>
    <t>00001553,00021355</t>
  </si>
  <si>
    <t>00006364,00027871</t>
  </si>
  <si>
    <t>广州区域-一对一-英语（一年级-五年级）_孙一丁</t>
  </si>
  <si>
    <t>00001557,00021357</t>
  </si>
  <si>
    <t>00001558</t>
  </si>
  <si>
    <t>00001559,00025234,00026216</t>
  </si>
  <si>
    <t>天河区五一小学</t>
  </si>
  <si>
    <t>00001561,00029938</t>
  </si>
  <si>
    <t>00001562,00029940</t>
  </si>
  <si>
    <t>00001563,00006596,00013418</t>
  </si>
  <si>
    <t>暨南大学幼儿园</t>
  </si>
  <si>
    <t>00001564,00021359,00025815</t>
  </si>
  <si>
    <t>00001566,00045671</t>
  </si>
  <si>
    <t>00001567,00045673</t>
  </si>
  <si>
    <t>00001568,00018149,00050518</t>
  </si>
  <si>
    <t>00001570,00025340</t>
  </si>
  <si>
    <t>00011256,00018151,00050520</t>
  </si>
  <si>
    <t>天河区五山小学</t>
  </si>
  <si>
    <t>00009238,00013420</t>
  </si>
  <si>
    <t>00012621</t>
  </si>
  <si>
    <t>00001575,00029942</t>
  </si>
  <si>
    <t>00001576,00029944</t>
  </si>
  <si>
    <t>00012602</t>
  </si>
  <si>
    <t>周日14:00~17:00</t>
  </si>
  <si>
    <t>00009208,00009341,00012443,00018208</t>
  </si>
  <si>
    <t>华南师范大学附属中学</t>
  </si>
  <si>
    <t>00009208,00009319,00037064</t>
  </si>
  <si>
    <t>00001583</t>
  </si>
  <si>
    <t>00001586</t>
  </si>
  <si>
    <t>00001588</t>
  </si>
  <si>
    <t>00001587,00048277</t>
  </si>
  <si>
    <t>00001589</t>
  </si>
  <si>
    <t>周三17:00~18:00</t>
  </si>
  <si>
    <t>00001594,00035837,00048279</t>
  </si>
  <si>
    <t>00001595</t>
  </si>
  <si>
    <t>00001596,00026180</t>
  </si>
  <si>
    <t>00009708,00017684,00045694</t>
  </si>
  <si>
    <t>00009195,00019416,00025314,00025316,00025322,00025324,00039411</t>
  </si>
  <si>
    <t>广州市番禺区雅居乐加拿达中英文幼儿园</t>
  </si>
  <si>
    <t>00001599,00026182</t>
  </si>
  <si>
    <t>00001600</t>
  </si>
  <si>
    <t>00001601,00017284,00045649</t>
  </si>
  <si>
    <t>00001603,00026218</t>
  </si>
  <si>
    <t>00001604</t>
  </si>
  <si>
    <t>00001605</t>
  </si>
  <si>
    <t>00001606,00045675</t>
  </si>
  <si>
    <t>00021526</t>
  </si>
  <si>
    <t>00009188,00024043</t>
  </si>
  <si>
    <t>00001608,00014101,00026184</t>
  </si>
  <si>
    <t>00001609,00029946</t>
  </si>
  <si>
    <t>00001647,00020837</t>
  </si>
  <si>
    <t>00001649</t>
  </si>
  <si>
    <t>00001650</t>
  </si>
  <si>
    <t>00001651,00020839</t>
  </si>
  <si>
    <t>00001611,00006560,00029948</t>
  </si>
  <si>
    <t>00006560</t>
  </si>
  <si>
    <t>00001614,00017286,00045651</t>
  </si>
  <si>
    <t>天河区棠德南小学</t>
  </si>
  <si>
    <t>00001615,00018153,00047991,00050522</t>
  </si>
  <si>
    <t>00009707,00017686,00028940,00045696,00045698</t>
  </si>
  <si>
    <t>00012624</t>
  </si>
  <si>
    <t>00009185,00025346</t>
  </si>
  <si>
    <t>00021528</t>
  </si>
  <si>
    <t>00009706,00017688,00017753,00045700</t>
  </si>
  <si>
    <t>00001622</t>
  </si>
  <si>
    <t>00001623,00014104,00020843</t>
  </si>
  <si>
    <t>00001624</t>
  </si>
  <si>
    <t>岭南幼儿园</t>
  </si>
  <si>
    <t>00009183,00027873</t>
  </si>
  <si>
    <t>00001626,00021365</t>
  </si>
  <si>
    <t>00001628,00017288,00039092,00045653,00045655,00045661,00045663</t>
  </si>
  <si>
    <t>00012629,00013422,00048732</t>
  </si>
  <si>
    <t>华南师范大学附属幼儿园</t>
  </si>
  <si>
    <t>00012629</t>
  </si>
  <si>
    <t>00001630,00018155,00047462,00050524,00050526,00050528,00050530</t>
  </si>
  <si>
    <t>00001631,00045677</t>
  </si>
  <si>
    <t>未进班</t>
  </si>
  <si>
    <t>00001632</t>
  </si>
  <si>
    <t>00001634,00029950</t>
  </si>
  <si>
    <t>天河区昌乐小学</t>
  </si>
  <si>
    <t>00001635,00021367</t>
  </si>
  <si>
    <t>00001636,00048283</t>
  </si>
  <si>
    <t>00001637,00006623,00026220,00026222</t>
  </si>
  <si>
    <t>00006366,00027875</t>
  </si>
  <si>
    <t>00001639</t>
  </si>
  <si>
    <t>00001640,00029952,00039261</t>
  </si>
  <si>
    <t>00002353,00007656</t>
  </si>
  <si>
    <t>南骏转入华景</t>
  </si>
  <si>
    <t>林巧珍,丁惠媚,DUSTIN</t>
  </si>
  <si>
    <t>00009265,00022077,00051368</t>
  </si>
  <si>
    <t>00007988,00037085</t>
  </si>
  <si>
    <t>00011302,00025190,00025312</t>
  </si>
  <si>
    <t>广州邮电通信设备公司幼儿园</t>
  </si>
  <si>
    <t>13824480888</t>
  </si>
  <si>
    <t>00015686,00048648</t>
  </si>
  <si>
    <t>00011424,00030983,00045702</t>
  </si>
  <si>
    <t>13922146691</t>
  </si>
  <si>
    <t>周五17:00~19:30</t>
  </si>
  <si>
    <t>00012142,00048281</t>
  </si>
  <si>
    <t>00012249</t>
  </si>
  <si>
    <t>00014346,00015770,00032810</t>
  </si>
  <si>
    <t>00027778,00027780,00027855,00027857</t>
  </si>
  <si>
    <t>天河区旭景小学</t>
  </si>
  <si>
    <t>00018363,00034822</t>
  </si>
  <si>
    <t>00018497,00018506,00036389</t>
  </si>
  <si>
    <t>13602890110</t>
  </si>
  <si>
    <t>00019393,00025328</t>
  </si>
  <si>
    <t>13926230919</t>
  </si>
  <si>
    <t>00019408,00019410,00020437</t>
  </si>
  <si>
    <t>00019409,00021419</t>
  </si>
  <si>
    <t>周三14:00~17:00</t>
  </si>
  <si>
    <t>00019786,00036952</t>
  </si>
  <si>
    <t>00019807,00051366</t>
  </si>
  <si>
    <t>00019843,00022008</t>
  </si>
  <si>
    <t>00021109,00022776,00039273,00045629,00051370,00056529</t>
  </si>
  <si>
    <t>17702080968</t>
  </si>
  <si>
    <t>00019867,00022774</t>
  </si>
  <si>
    <t>00019872,00051360</t>
  </si>
  <si>
    <t>00020338,00022805</t>
  </si>
  <si>
    <t>00020349,00022803</t>
  </si>
  <si>
    <t>00020350,00022807</t>
  </si>
  <si>
    <t>00020356,00022798,00037247</t>
  </si>
  <si>
    <t>00020357,00037251</t>
  </si>
  <si>
    <t>00021107,00022799,00051352,00051354</t>
  </si>
  <si>
    <t>00020439,00022792,00037539</t>
  </si>
  <si>
    <t>00020444,00023428</t>
  </si>
  <si>
    <t>00022305,00045040,00051362,00051364</t>
  </si>
  <si>
    <t>13926080282</t>
  </si>
  <si>
    <t>00024038,00026214</t>
  </si>
  <si>
    <t>周三17:00~18:30</t>
  </si>
  <si>
    <t>00026378,00040740</t>
  </si>
  <si>
    <t>00026381,00040742</t>
  </si>
  <si>
    <t>00026657,00039251</t>
  </si>
  <si>
    <t>13794336336</t>
  </si>
  <si>
    <t>盈彩幼儿园</t>
  </si>
  <si>
    <t>00026661,00030862</t>
  </si>
  <si>
    <t>00028012,00028013,00030274,00037136</t>
  </si>
  <si>
    <t>广州市政府机关幼儿园</t>
  </si>
  <si>
    <t>00031297,00037412</t>
  </si>
  <si>
    <t>13925008066</t>
  </si>
  <si>
    <t>00036108,00055934,00055935</t>
  </si>
  <si>
    <t>其他999</t>
  </si>
  <si>
    <t>00047976,00047977</t>
  </si>
  <si>
    <t>13826043665</t>
  </si>
  <si>
    <t>00047981,00047982</t>
  </si>
  <si>
    <t>天河区汇景新城实验小学</t>
  </si>
  <si>
    <t>00047978,00047979</t>
  </si>
  <si>
    <t>00047971,00047972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</si>
  <si>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</si>
  <si>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</si>
  <si>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</si>
  <si>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</si>
  <si>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</si>
  <si>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</si>
  <si>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</si>
  <si>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</si>
  <si>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</si>
  <si>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</si>
  <si>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</si>
  <si>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1小时</t>
  </si>
  <si>
    <t>8.3%</t>
  </si>
  <si>
    <t>40.5</t>
  </si>
  <si>
    <t>1.5小时</t>
  </si>
  <si>
    <t>83.3%</t>
  </si>
  <si>
    <t>5.5%</t>
  </si>
  <si>
    <t>66.7%</t>
  </si>
  <si>
    <t>2.5小时</t>
  </si>
  <si>
    <t>33.3%</t>
  </si>
  <si>
    <t>广州区域-周末班-英语-3.0小时次_补课班级</t>
  </si>
  <si>
    <t>陈玲,丁惠媚,钟朵朵,王雨莎,马祯</t>
  </si>
  <si>
    <t>广州区域-平时班-英语-2.5小时次_补课班级</t>
  </si>
  <si>
    <t>陈玲,丁惠媚,钟朵朵,马祯</t>
  </si>
  <si>
    <t>广州区域-周末班-英语-1.5小时次_补课班级</t>
  </si>
  <si>
    <t>广州区域-平时班-英语-1.5小时次_补课班级</t>
  </si>
  <si>
    <t>广州区域-周末班-英语-2.5小时次_补课班级</t>
  </si>
  <si>
    <t>2小时</t>
  </si>
  <si>
    <t>58.3%</t>
  </si>
  <si>
    <t>41.7%</t>
  </si>
  <si>
    <t>16.7%</t>
  </si>
  <si>
    <t>92.9%</t>
  </si>
  <si>
    <t>91.7%</t>
  </si>
  <si>
    <t>92.3%</t>
  </si>
  <si>
    <t>当前进度</t>
  </si>
  <si>
    <t>排课结束日期</t>
  </si>
  <si>
    <t>计划结业日期</t>
  </si>
  <si>
    <t>已上课次</t>
  </si>
  <si>
    <t>结业状态</t>
  </si>
  <si>
    <t>未结业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</si>
  <si>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</si>
  <si>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</si>
  <si>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</si>
  <si>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</si>
  <si>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</si>
  <si>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</si>
  <si>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</si>
  <si>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</si>
  <si>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</si>
  <si>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</si>
  <si>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</si>
  <si>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</si>
  <si>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</si>
  <si>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</si>
  <si>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</si>
  <si>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</si>
  <si>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</si>
  <si>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</si>
  <si>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</si>
  <si>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</si>
  <si>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</si>
  <si>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</si>
  <si>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</si>
  <si>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</si>
  <si>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</si>
  <si>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</si>
  <si>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</si>
  <si>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</si>
  <si>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</si>
  <si>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</si>
  <si>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</si>
  <si>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</si>
  <si>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</si>
  <si>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</si>
  <si>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</si>
  <si>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</si>
  <si>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</si>
  <si>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</si>
  <si>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</si>
  <si>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</si>
  <si>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</si>
  <si>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</si>
  <si>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</si>
  <si>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</si>
  <si>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</si>
  <si>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</si>
  <si>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</si>
  <si>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</si>
  <si>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</si>
  <si>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</si>
  <si>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</si>
  <si>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</si>
  <si>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</si>
  <si>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</si>
  <si>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</si>
  <si>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</si>
  <si>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</si>
  <si>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</si>
  <si>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</si>
  <si>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</si>
  <si>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</si>
  <si>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</si>
  <si>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</si>
  <si>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</si>
  <si>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</si>
  <si>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</si>
  <si>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</si>
  <si>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</si>
  <si>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</si>
  <si>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</si>
  <si>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</si>
  <si>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</si>
  <si>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</si>
  <si>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</si>
  <si>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</si>
  <si>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</si>
  <si>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</si>
  <si>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</si>
  <si>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</si>
  <si>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</si>
  <si>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</si>
  <si>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</si>
  <si>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</si>
  <si>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</si>
  <si>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</si>
  <si>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</si>
  <si>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</si>
  <si>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</si>
  <si>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</si>
  <si>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</si>
  <si>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</si>
  <si>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</si>
  <si>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</si>
  <si>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</si>
  <si>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</si>
  <si>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</si>
  <si>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</si>
  <si>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</si>
  <si>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</si>
  <si>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</si>
  <si>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</si>
  <si>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</si>
  <si>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</si>
  <si>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</si>
  <si>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</si>
  <si>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</si>
  <si>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</si>
  <si>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</si>
  <si>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</si>
  <si>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</si>
  <si>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</si>
  <si>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</si>
  <si>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</si>
  <si>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</si>
  <si>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</si>
  <si>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</si>
  <si>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</si>
  <si>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</si>
  <si>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</si>
  <si>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</si>
  <si>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</si>
  <si>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</si>
  <si>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</si>
  <si>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</si>
  <si>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</si>
  <si>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</si>
  <si>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</si>
  <si>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</si>
  <si>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</si>
  <si>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</si>
  <si>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</si>
  <si>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</si>
  <si>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</si>
  <si>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</si>
  <si>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</si>
  <si>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</si>
  <si>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</si>
  <si>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</si>
  <si>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</si>
  <si>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</si>
  <si>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</si>
  <si>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</si>
  <si>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</si>
  <si>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</si>
  <si>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</si>
  <si>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</si>
  <si>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</si>
  <si>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</si>
  <si>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</si>
  <si>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</si>
  <si>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</si>
  <si>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</si>
  <si>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</si>
  <si>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</si>
  <si>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</si>
  <si>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</si>
  <si>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</si>
  <si>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</si>
  <si>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</si>
  <si>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</si>
  <si>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</si>
  <si>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</si>
  <si>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</si>
  <si>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</si>
  <si>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</si>
  <si>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</si>
  <si>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</si>
  <si>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</si>
  <si>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</si>
  <si>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</si>
  <si>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</si>
  <si>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</si>
  <si>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</si>
  <si>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</si>
  <si>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</si>
  <si>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</si>
  <si>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</si>
  <si>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</si>
  <si>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</si>
  <si>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</si>
  <si>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</si>
  <si>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</si>
  <si>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</si>
  <si>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</si>
  <si>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</si>
  <si>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</si>
  <si>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</si>
  <si>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</si>
  <si>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</si>
  <si>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</si>
  <si>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</si>
  <si>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</si>
  <si>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</si>
  <si>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</si>
  <si>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</si>
  <si>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</si>
  <si>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</si>
  <si>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</si>
  <si>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</si>
  <si>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</si>
  <si>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</si>
  <si>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</si>
  <si>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</si>
  <si>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</si>
  <si>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</si>
  <si>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</si>
  <si>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</si>
  <si>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</si>
  <si>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</si>
  <si>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</si>
  <si>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</si>
  <si>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</si>
  <si>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</si>
  <si>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</si>
  <si>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</si>
  <si>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</si>
  <si>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</si>
  <si>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</si>
  <si>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</si>
  <si>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</si>
  <si>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</si>
  <si>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</si>
  <si>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</si>
  <si>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</si>
  <si>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</si>
  <si>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</si>
  <si>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</si>
  <si>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</si>
  <si>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</si>
  <si>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</si>
  <si>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</si>
  <si>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</si>
  <si>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</si>
  <si>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</si>
  <si>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</si>
  <si>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</si>
  <si>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</si>
  <si>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</si>
  <si>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</si>
  <si>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</si>
  <si>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</si>
  <si>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</si>
  <si>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</si>
  <si>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</si>
  <si>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</si>
  <si>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</si>
  <si>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</si>
  <si>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</si>
  <si>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</si>
  <si>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</si>
  <si>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</si>
  <si>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</si>
  <si>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</si>
  <si>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</si>
  <si>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</si>
  <si>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</si>
  <si>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</si>
  <si>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</si>
  <si>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</si>
  <si>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</si>
  <si>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</si>
  <si>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</si>
  <si>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</si>
  <si>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</si>
  <si>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</si>
  <si>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</si>
  <si>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</si>
  <si>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</si>
  <si>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</si>
  <si>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</si>
  <si>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</si>
  <si>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</si>
  <si>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</si>
  <si>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</si>
  <si>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</si>
  <si>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</si>
  <si>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</si>
  <si>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</si>
  <si>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</si>
  <si>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</si>
  <si>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</si>
  <si>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</si>
  <si>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</si>
  <si>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</si>
  <si>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</si>
  <si>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</si>
  <si>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</si>
  <si>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</si>
  <si>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</si>
  <si>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</si>
  <si>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</si>
  <si>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</si>
  <si>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</si>
  <si>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</si>
  <si>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</si>
  <si>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</si>
  <si>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</si>
  <si>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</si>
  <si>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</si>
  <si>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</si>
  <si>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</si>
  <si>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</si>
  <si>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</si>
  <si>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</si>
  <si>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</si>
  <si>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</si>
  <si>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</si>
  <si>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</si>
  <si>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</si>
  <si>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</si>
  <si>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</si>
  <si>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</si>
  <si>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</si>
  <si>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</si>
  <si>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</si>
  <si>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</si>
  <si>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</si>
  <si>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</si>
  <si>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</si>
  <si>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</si>
  <si>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</si>
  <si>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</si>
  <si>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</si>
  <si>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</si>
  <si>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</si>
  <si>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</si>
  <si>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</si>
  <si>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</si>
  <si>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</si>
  <si>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</si>
  <si>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</si>
  <si>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</si>
  <si>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</si>
  <si>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</si>
  <si>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</si>
  <si>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</si>
  <si>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</si>
  <si>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</si>
  <si>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</si>
  <si>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</si>
  <si>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</si>
  <si>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</si>
  <si>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</si>
  <si>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</si>
  <si>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</si>
  <si>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</si>
  <si>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</si>
  <si>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</si>
  <si>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</si>
  <si>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</si>
  <si>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</si>
  <si>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</si>
  <si>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</si>
  <si>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</si>
  <si>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</si>
  <si>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</si>
  <si>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</si>
  <si>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</si>
  <si>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</si>
  <si>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</si>
  <si>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</si>
  <si>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</si>
  <si>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</si>
  <si>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</si>
  <si>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</si>
  <si>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</si>
  <si>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</si>
  <si>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</si>
  <si>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</si>
  <si>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</si>
  <si>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</si>
  <si>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</si>
  <si>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</si>
  <si>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</si>
  <si>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</si>
  <si>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</si>
  <si>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</si>
  <si>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</si>
  <si>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</si>
  <si>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</si>
  <si>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</si>
  <si>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</si>
  <si>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</si>
  <si>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</si>
  <si>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</si>
  <si>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</si>
  <si>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</si>
  <si>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</si>
  <si>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</si>
  <si>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</si>
  <si>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</si>
  <si>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</si>
  <si>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</si>
  <si>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</si>
  <si>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</si>
  <si>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</si>
  <si>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</si>
  <si>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</si>
  <si>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</si>
  <si>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</si>
  <si>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</si>
  <si>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</si>
  <si>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</si>
  <si>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</si>
  <si>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</si>
  <si>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</si>
  <si>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</si>
  <si>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</si>
  <si>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</si>
  <si>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</si>
  <si>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</si>
  <si>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</si>
  <si>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</si>
  <si>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</si>
  <si>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</si>
  <si>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</si>
  <si>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</si>
  <si>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</si>
  <si>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</si>
  <si>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</si>
  <si>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</si>
  <si>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</si>
  <si>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</si>
  <si>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</si>
  <si>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</si>
  <si>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</si>
  <si>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</si>
  <si>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</si>
  <si>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</si>
  <si>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</si>
  <si>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</si>
  <si>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</si>
  <si>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</si>
  <si>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</si>
  <si>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</si>
  <si>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</si>
  <si>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</si>
  <si>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</si>
  <si>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</si>
  <si>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</si>
  <si>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</si>
  <si>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</si>
  <si>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</si>
  <si>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</si>
  <si>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</si>
  <si>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</si>
  <si>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</si>
  <si>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</si>
  <si>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</si>
  <si>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</si>
  <si>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</si>
  <si>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</si>
  <si>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</si>
  <si>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</si>
  <si>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</si>
  <si>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</si>
  <si>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</si>
  <si>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</si>
  <si>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</si>
  <si>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</si>
  <si>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</si>
  <si>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</si>
  <si>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</si>
  <si>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</si>
  <si>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</si>
  <si>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</si>
  <si>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</si>
  <si>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</si>
  <si>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</si>
  <si>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</si>
  <si>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</si>
  <si>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</si>
  <si>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</si>
  <si>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</si>
  <si>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</si>
  <si>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</si>
  <si>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</si>
  <si>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</si>
  <si>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</si>
  <si>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</si>
  <si>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</si>
  <si>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</si>
  <si>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</si>
  <si>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</si>
  <si>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</si>
  <si>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</si>
  <si>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</si>
  <si>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</si>
  <si>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</si>
  <si>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</si>
  <si>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</si>
  <si>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</si>
  <si>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</si>
  <si>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</si>
  <si>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</si>
  <si>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</si>
  <si>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</si>
  <si>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</si>
  <si>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</si>
  <si>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</si>
  <si>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</si>
  <si>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</si>
  <si>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</si>
  <si>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</si>
  <si>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</si>
  <si>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</si>
  <si>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</si>
  <si>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</si>
  <si>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</si>
  <si>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</si>
  <si>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</si>
  <si>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</si>
  <si>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</si>
  <si>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</si>
  <si>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</si>
  <si>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</si>
  <si>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</si>
  <si>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</si>
  <si>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</si>
  <si>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</si>
  <si>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</si>
  <si>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</si>
  <si>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</si>
  <si>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</si>
  <si>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</si>
  <si>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</si>
  <si>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</si>
  <si>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</si>
  <si>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</si>
  <si>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</si>
  <si>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</si>
  <si>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</si>
  <si>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</si>
  <si>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</si>
  <si>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</si>
  <si>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</si>
  <si>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</si>
  <si>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</si>
  <si>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</si>
  <si>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</si>
  <si>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</si>
  <si>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</si>
  <si>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</si>
  <si>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</si>
  <si>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</si>
  <si>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</si>
  <si>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</si>
  <si>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</si>
  <si>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</si>
  <si>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3177.92</t>
  </si>
  <si>
    <t>1840.66</t>
  </si>
  <si>
    <t>11795.00</t>
  </si>
  <si>
    <t>广州市天河区天府路小学</t>
  </si>
  <si>
    <t>32010.51</t>
  </si>
  <si>
    <t>2411.99</t>
  </si>
  <si>
    <t>15216.22</t>
  </si>
  <si>
    <t>18695.22</t>
  </si>
  <si>
    <t>21000.00</t>
  </si>
  <si>
    <t>361.77</t>
  </si>
  <si>
    <t>18799.66</t>
  </si>
  <si>
    <t>16069.44</t>
  </si>
  <si>
    <t>18203.83</t>
  </si>
  <si>
    <t>2013-02-16</t>
  </si>
  <si>
    <t>1040.00</t>
  </si>
  <si>
    <t>19481.50</t>
  </si>
  <si>
    <t>3108.78</t>
  </si>
  <si>
    <t>717.75</t>
  </si>
  <si>
    <t>16100.00</t>
  </si>
  <si>
    <t>11200.00</t>
  </si>
  <si>
    <t>19074.69</t>
  </si>
  <si>
    <t>3600.00</t>
  </si>
  <si>
    <t>72710.00</t>
  </si>
  <si>
    <t>18460.00</t>
  </si>
  <si>
    <t>58976.44</t>
  </si>
  <si>
    <t>17400.00</t>
  </si>
  <si>
    <t>1070.00</t>
  </si>
  <si>
    <t>5247.62</t>
  </si>
  <si>
    <t>51975.00</t>
  </si>
  <si>
    <t>12760.64</t>
  </si>
  <si>
    <t>799.92</t>
  </si>
  <si>
    <t>44902.47</t>
  </si>
  <si>
    <t>6774.19</t>
  </si>
  <si>
    <t>1787.22</t>
  </si>
  <si>
    <t>17394.53</t>
  </si>
  <si>
    <t>31651.76</t>
  </si>
  <si>
    <t>36901.28</t>
  </si>
  <si>
    <t>15538.28</t>
  </si>
  <si>
    <t>2010-01-12</t>
  </si>
  <si>
    <t>庄桂尧</t>
  </si>
  <si>
    <t>广州市天河区华景小学</t>
  </si>
  <si>
    <t>2班</t>
  </si>
  <si>
    <t>16640.00</t>
  </si>
  <si>
    <t>11264.08</t>
  </si>
  <si>
    <t>3446.25</t>
  </si>
  <si>
    <t>22800.00</t>
  </si>
  <si>
    <t>4228.05</t>
  </si>
  <si>
    <t>7534.46</t>
  </si>
  <si>
    <t>8790.20</t>
  </si>
  <si>
    <t>21335.44</t>
  </si>
  <si>
    <t>20000.00</t>
  </si>
  <si>
    <t>14875.00</t>
  </si>
  <si>
    <t>1797.86</t>
  </si>
  <si>
    <t>31739.29</t>
  </si>
  <si>
    <t>14455.00</t>
  </si>
  <si>
    <t>7578.90</t>
  </si>
  <si>
    <t>254.00</t>
  </si>
  <si>
    <t>2566.57</t>
  </si>
  <si>
    <t>4277.04</t>
  </si>
  <si>
    <t>3605.25</t>
  </si>
  <si>
    <t>31919.60</t>
  </si>
  <si>
    <t>15719.33</t>
  </si>
  <si>
    <t>3844.10</t>
  </si>
  <si>
    <t>900.00</t>
  </si>
  <si>
    <t>13794.65</t>
  </si>
  <si>
    <t>8367.12</t>
  </si>
  <si>
    <t>13967.76</t>
  </si>
  <si>
    <t>3177.83</t>
  </si>
  <si>
    <t>6847.68</t>
  </si>
  <si>
    <t>926.40</t>
  </si>
  <si>
    <t>2763.35</t>
  </si>
  <si>
    <t>5422.38</t>
  </si>
  <si>
    <t>1360.00</t>
  </si>
  <si>
    <t>8683.94</t>
  </si>
  <si>
    <t>42980.15</t>
  </si>
  <si>
    <t>2232.71</t>
  </si>
  <si>
    <t>10950.00</t>
  </si>
  <si>
    <t>12000.00</t>
  </si>
  <si>
    <t>2767.44</t>
  </si>
  <si>
    <t>3532.20</t>
  </si>
  <si>
    <t>16872.00</t>
  </si>
  <si>
    <t>18019.44</t>
  </si>
  <si>
    <t>52116.00</t>
  </si>
  <si>
    <t>2901.50</t>
  </si>
  <si>
    <t>1280.02</t>
  </si>
  <si>
    <t>12393.48</t>
  </si>
  <si>
    <t>1307.93</t>
  </si>
  <si>
    <t>6457.82</t>
  </si>
  <si>
    <t>34457.08</t>
  </si>
  <si>
    <t>17800.00</t>
  </si>
  <si>
    <t>19385.44</t>
  </si>
  <si>
    <t>1476.40</t>
  </si>
  <si>
    <t>6811.25</t>
  </si>
  <si>
    <t>越秀活动中心</t>
  </si>
  <si>
    <t>3572.50</t>
  </si>
  <si>
    <t>17912.42</t>
  </si>
  <si>
    <t>30450.14</t>
  </si>
  <si>
    <t>20384.00</t>
  </si>
  <si>
    <t>463.35</t>
  </si>
  <si>
    <t>5634.69</t>
  </si>
  <si>
    <t>S11967</t>
  </si>
  <si>
    <t>13824422976</t>
  </si>
  <si>
    <t>16680.04</t>
  </si>
  <si>
    <t>16249.93</t>
  </si>
  <si>
    <t>30799.80</t>
  </si>
  <si>
    <t>862.50</t>
  </si>
  <si>
    <t>4625.40</t>
  </si>
  <si>
    <t>3942.69</t>
  </si>
  <si>
    <t>4640.63</t>
  </si>
  <si>
    <t>17491.00</t>
  </si>
  <si>
    <t>10325.00</t>
  </si>
  <si>
    <t>3687.91</t>
  </si>
  <si>
    <t>10841.72</t>
  </si>
  <si>
    <t>5359.20</t>
  </si>
  <si>
    <t>4743.73</t>
  </si>
  <si>
    <t>5337.00</t>
  </si>
  <si>
    <t>3450.00</t>
  </si>
  <si>
    <t>34896.76</t>
  </si>
  <si>
    <t>3750.02</t>
  </si>
  <si>
    <t>19500.00</t>
  </si>
  <si>
    <t>310.00</t>
  </si>
  <si>
    <t>3710.00</t>
  </si>
  <si>
    <t>15897.92</t>
  </si>
  <si>
    <t>18614.18</t>
  </si>
  <si>
    <t>6878.19</t>
  </si>
  <si>
    <t>13817.27</t>
  </si>
  <si>
    <t>20400.00</t>
  </si>
  <si>
    <t>41818.79</t>
  </si>
  <si>
    <t>2009-10-29</t>
  </si>
  <si>
    <t>贺丽敏</t>
  </si>
  <si>
    <t>18788.17</t>
  </si>
  <si>
    <t>930.08</t>
  </si>
  <si>
    <t>16916.04</t>
  </si>
  <si>
    <t>29614.00</t>
  </si>
  <si>
    <t>17675.00</t>
  </si>
  <si>
    <t>56500.13</t>
  </si>
  <si>
    <t>49512.23</t>
  </si>
  <si>
    <t>9108.48</t>
  </si>
  <si>
    <t>1941.18</t>
  </si>
  <si>
    <t>2870.00</t>
  </si>
  <si>
    <t>6798.00</t>
  </si>
  <si>
    <t>32305.00</t>
  </si>
  <si>
    <t>4761.90</t>
  </si>
  <si>
    <t>3407.69</t>
  </si>
  <si>
    <t>13825.00</t>
  </si>
  <si>
    <t>56958.25</t>
  </si>
  <si>
    <t>32935.26</t>
  </si>
  <si>
    <t>19204.89</t>
  </si>
  <si>
    <t>16069.37</t>
  </si>
  <si>
    <t>16250.00</t>
  </si>
  <si>
    <t>18169.44</t>
  </si>
  <si>
    <t>1098.77</t>
  </si>
  <si>
    <t>810.00</t>
  </si>
  <si>
    <t>437.70</t>
  </si>
  <si>
    <t>48685.25</t>
  </si>
  <si>
    <t>28316.00</t>
  </si>
  <si>
    <t>19665.44</t>
  </si>
  <si>
    <t>51650.00</t>
  </si>
  <si>
    <t>6905.38</t>
  </si>
  <si>
    <t>凌宸烁</t>
  </si>
  <si>
    <t>13640726602</t>
  </si>
  <si>
    <t>凌向伟</t>
  </si>
  <si>
    <t>刘款</t>
  </si>
  <si>
    <t>963.02</t>
  </si>
  <si>
    <t>17141.00</t>
  </si>
  <si>
    <t>12375.56</t>
  </si>
  <si>
    <t>5014.35</t>
  </si>
  <si>
    <t>23458.50</t>
  </si>
  <si>
    <t>391.32</t>
  </si>
  <si>
    <t>14338.31</t>
  </si>
  <si>
    <t>18203.79</t>
  </si>
  <si>
    <t>14000.00</t>
  </si>
  <si>
    <t>15740.99</t>
  </si>
  <si>
    <t>14524.98</t>
  </si>
  <si>
    <t>15231.49</t>
  </si>
  <si>
    <t>60080.00</t>
  </si>
  <si>
    <t>17881.65</t>
  </si>
  <si>
    <t>3097.50</t>
  </si>
  <si>
    <t>837.14</t>
  </si>
  <si>
    <t>14282.76</t>
  </si>
  <si>
    <t>3316.01</t>
  </si>
  <si>
    <t>11137.30</t>
  </si>
  <si>
    <t>16069.43</t>
  </si>
  <si>
    <t>1895.12</t>
  </si>
  <si>
    <t>40497.92</t>
  </si>
  <si>
    <t>17999.97</t>
  </si>
  <si>
    <t>8512.36</t>
  </si>
  <si>
    <t>11363.00</t>
  </si>
  <si>
    <t>14175.00</t>
  </si>
  <si>
    <t>518.51</t>
  </si>
  <si>
    <t>19370.00</t>
  </si>
  <si>
    <t>15625.79</t>
  </si>
  <si>
    <t>14350.00</t>
  </si>
  <si>
    <t>9463.77</t>
  </si>
  <si>
    <t>35175.26</t>
  </si>
  <si>
    <t>5759.39</t>
  </si>
  <si>
    <t>560.00</t>
  </si>
  <si>
    <t>1760.04</t>
  </si>
  <si>
    <t>5030.40</t>
  </si>
  <si>
    <t>越秀五羊中心</t>
  </si>
  <si>
    <t>13190.99</t>
  </si>
  <si>
    <t>30625.43</t>
  </si>
  <si>
    <t>4744.57</t>
  </si>
  <si>
    <t>1442.22</t>
  </si>
  <si>
    <t>4760.00</t>
  </si>
  <si>
    <t>30975.61</t>
  </si>
  <si>
    <t>-0.02</t>
  </si>
  <si>
    <t>31370.28</t>
  </si>
  <si>
    <t>57351.06</t>
  </si>
  <si>
    <t>571.09</t>
  </si>
  <si>
    <t>3413.28</t>
  </si>
  <si>
    <t>3960.50</t>
  </si>
  <si>
    <t>3321.23</t>
  </si>
  <si>
    <t>21485.44</t>
  </si>
  <si>
    <t>44600.00</t>
  </si>
  <si>
    <t>58337.00</t>
  </si>
  <si>
    <t>483.89</t>
  </si>
  <si>
    <t>18931.83</t>
  </si>
  <si>
    <t>10792.31</t>
  </si>
  <si>
    <t>13828.65</t>
  </si>
  <si>
    <t>23360.00</t>
  </si>
  <si>
    <t>4457.79</t>
  </si>
  <si>
    <t>1236.13</t>
  </si>
  <si>
    <t>2170.00</t>
  </si>
  <si>
    <t>30318.75</t>
  </si>
  <si>
    <t>15917.77</t>
  </si>
  <si>
    <t>18025.00</t>
  </si>
  <si>
    <t>49080.00</t>
  </si>
  <si>
    <t>3738.00</t>
  </si>
  <si>
    <t>19963.22</t>
  </si>
  <si>
    <t>282.12</t>
  </si>
  <si>
    <t>23285.44</t>
  </si>
  <si>
    <t>3062.95</t>
  </si>
  <si>
    <t>17036.85</t>
  </si>
  <si>
    <t>17154.58</t>
  </si>
  <si>
    <t>31570.08</t>
  </si>
  <si>
    <t>7198.45</t>
  </si>
  <si>
    <t>3691.25</t>
  </si>
  <si>
    <t>8802.88</t>
  </si>
  <si>
    <t>海珠滨江东中心</t>
  </si>
  <si>
    <t>龙口西小学</t>
  </si>
  <si>
    <t>16349.44</t>
  </si>
  <si>
    <t>19351.52</t>
  </si>
  <si>
    <t>29224.55</t>
  </si>
  <si>
    <t>16200.00</t>
  </si>
  <si>
    <t>最好平时幼儿班，明天9月份上1年级</t>
  </si>
  <si>
    <t>14525.00</t>
  </si>
  <si>
    <t>18660.55</t>
  </si>
  <si>
    <t>1108.00</t>
  </si>
  <si>
    <t>3388.75</t>
  </si>
  <si>
    <t>44960.00</t>
  </si>
  <si>
    <t>1430.00</t>
  </si>
  <si>
    <t>6600.07</t>
  </si>
  <si>
    <t>东莞阳光中心</t>
  </si>
  <si>
    <t>3108.75</t>
  </si>
  <si>
    <t>73200.00</t>
  </si>
  <si>
    <t>15575.00</t>
  </si>
  <si>
    <t>1764.17</t>
  </si>
  <si>
    <t>20249.52</t>
  </si>
  <si>
    <t>18169.43</t>
  </si>
  <si>
    <t>4505.20</t>
  </si>
  <si>
    <t>周六上午</t>
  </si>
  <si>
    <t>周六下午</t>
  </si>
  <si>
    <t>周日上午</t>
  </si>
  <si>
    <t>周日晚上</t>
  </si>
  <si>
    <t>周日下午</t>
  </si>
  <si>
    <t>周三下午</t>
  </si>
  <si>
    <t>周五下午</t>
  </si>
  <si>
    <t>转入</t>
  </si>
  <si>
    <t>S12262</t>
    <phoneticPr fontId="2" type="noConversion"/>
  </si>
  <si>
    <t>转到天府路校区</t>
    <phoneticPr fontId="2" type="noConversion"/>
  </si>
  <si>
    <t>转到越秀活动校区</t>
    <phoneticPr fontId="2" type="noConversion"/>
  </si>
  <si>
    <t>S10853</t>
    <phoneticPr fontId="2" type="noConversion"/>
  </si>
  <si>
    <t>S10868</t>
    <phoneticPr fontId="2" type="noConversion"/>
  </si>
  <si>
    <t>S12558</t>
    <phoneticPr fontId="2" type="noConversion"/>
  </si>
  <si>
    <t>S11666</t>
    <phoneticPr fontId="2" type="noConversion"/>
  </si>
  <si>
    <t>S01521</t>
    <phoneticPr fontId="2" type="noConversion"/>
  </si>
  <si>
    <t>S13089</t>
    <phoneticPr fontId="2" type="noConversion"/>
  </si>
  <si>
    <t>转到越秀五羊校区</t>
    <phoneticPr fontId="2" type="noConversion"/>
  </si>
  <si>
    <t>未进班</t>
    <phoneticPr fontId="2" type="noConversion"/>
  </si>
  <si>
    <t>预交会员</t>
    <phoneticPr fontId="6" type="noConversion"/>
  </si>
  <si>
    <t>游学会员</t>
    <phoneticPr fontId="6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</si>
  <si>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 X 1.00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2018-05-28-2019-05-27</t>
    </r>
    <r>
      <rPr>
        <sz val="9"/>
        <color theme="1"/>
        <rFont val="宋体"/>
        <family val="3"/>
        <charset val="134"/>
      </rPr>
      <t>／拼单对象：无／吴逸芬／首次缴费日期：</t>
    </r>
    <r>
      <rPr>
        <sz val="9"/>
        <color theme="1"/>
        <rFont val="Tahoma"/>
        <family val="2"/>
      </rPr>
      <t>2017-05-07</t>
    </r>
    <r>
      <rPr>
        <sz val="9"/>
        <color theme="1"/>
        <rFont val="宋体"/>
        <family val="3"/>
        <charset val="134"/>
      </rPr>
      <t>缴费／老带新：无／买三送二／其他说明：三送二。</t>
    </r>
    <phoneticPr fontId="7" type="noConversion"/>
  </si>
  <si>
    <t>天河区华景小学</t>
    <phoneticPr fontId="6" type="noConversion"/>
  </si>
  <si>
    <t>五年级</t>
    <phoneticPr fontId="6" type="noConversion"/>
  </si>
  <si>
    <t>S14570</t>
    <phoneticPr fontId="2" type="noConversion"/>
  </si>
  <si>
    <t>小学平时班</t>
    <phoneticPr fontId="2" type="noConversion"/>
  </si>
  <si>
    <t>转到财富广场校区</t>
    <phoneticPr fontId="2" type="noConversion"/>
  </si>
  <si>
    <t>张馨月0169</t>
    <phoneticPr fontId="6" type="noConversion"/>
  </si>
  <si>
    <t>P5AF05G0416</t>
    <phoneticPr fontId="2" type="noConversion"/>
  </si>
  <si>
    <t>P5BBR5G0527</t>
    <phoneticPr fontId="2" type="noConversion"/>
  </si>
  <si>
    <t>课题学校</t>
    <phoneticPr fontId="6" type="noConversion"/>
  </si>
  <si>
    <t>南骏转入</t>
    <phoneticPr fontId="6" type="noConversion"/>
  </si>
  <si>
    <t>自然拼音班</t>
    <phoneticPr fontId="6" type="noConversion"/>
  </si>
  <si>
    <t>未知</t>
    <phoneticPr fontId="6" type="noConversion"/>
  </si>
  <si>
    <t>小班</t>
    <phoneticPr fontId="6" type="noConversion"/>
  </si>
  <si>
    <t>南骏学生转入时少于4次课，没续费</t>
    <phoneticPr fontId="2" type="noConversion"/>
  </si>
  <si>
    <t>6年级想要去专门的小升初辅导班</t>
    <phoneticPr fontId="2" type="noConversion"/>
  </si>
  <si>
    <r>
      <t>01-</t>
    </r>
    <r>
      <rPr>
        <sz val="9"/>
        <color theme="1"/>
        <rFont val="宋体"/>
        <family val="3"/>
        <charset val="134"/>
      </rPr>
      <t>幼儿英语课程</t>
    </r>
    <phoneticPr fontId="6" type="noConversion"/>
  </si>
  <si>
    <t>学生不愿意来上课</t>
    <phoneticPr fontId="2" type="noConversion"/>
  </si>
  <si>
    <t>搬家</t>
    <phoneticPr fontId="2" type="noConversion"/>
  </si>
  <si>
    <t>去了学而思</t>
    <phoneticPr fontId="2" type="noConversion"/>
  </si>
  <si>
    <t>跟周三兴趣班课程有冲突</t>
    <phoneticPr fontId="2" type="noConversion"/>
  </si>
  <si>
    <t>自动上门</t>
    <phoneticPr fontId="6" type="noConversion"/>
  </si>
  <si>
    <t>自动上门</t>
    <phoneticPr fontId="6" type="noConversion"/>
  </si>
  <si>
    <t>国际课程</t>
  </si>
  <si>
    <t>4次课后</t>
  </si>
  <si>
    <t>陈峰</t>
    <phoneticPr fontId="4" type="noConversion"/>
  </si>
  <si>
    <t>13392657095</t>
    <phoneticPr fontId="4" type="noConversion"/>
  </si>
  <si>
    <t>工商银行广州市分行营业部</t>
    <phoneticPr fontId="4" type="noConversion"/>
  </si>
  <si>
    <t>6222003602105910347</t>
    <phoneticPr fontId="4" type="noConversion"/>
  </si>
  <si>
    <t>学生个人原因，家长无法说服孩子继续课程</t>
    <phoneticPr fontId="4" type="noConversion"/>
  </si>
  <si>
    <t>陈建霞</t>
    <phoneticPr fontId="4" type="noConversion"/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</si>
  <si>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</si>
  <si>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</si>
  <si>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</si>
  <si>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</si>
  <si>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</si>
  <si>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</si>
  <si>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</si>
  <si>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</si>
  <si>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</si>
  <si>
    <t>天河华景中心</t>
    <phoneticPr fontId="6" type="noConversion"/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</si>
</sst>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  <numFmt numFmtId="181" formatCode="[$-409]mmm/yy;@"/>
  </numFmts>
  <fonts count="29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68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8" borderId="1" xfId="5" applyNumberFormat="1" applyFont="1" applyFill="1" applyBorder="1" applyAlignment="1">
      <alignment vertical="top"/>
    </xf>
    <xf numFmtId="177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7" fontId="25" fillId="8" borderId="1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vertical="top"/>
    </xf>
    <xf numFmtId="177" fontId="25" fillId="3" borderId="1" xfId="8" applyNumberFormat="1" applyFont="1" applyFill="1" applyBorder="1" applyAlignment="1">
      <alignment vertical="top"/>
    </xf>
    <xf numFmtId="177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7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7" fontId="25" fillId="0" borderId="1" xfId="8" applyNumberFormat="1" applyFont="1" applyFill="1" applyBorder="1" applyAlignment="1" applyProtection="1">
      <alignment horizontal="center" vertical="top"/>
    </xf>
    <xf numFmtId="43" fontId="25" fillId="8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7" fontId="25" fillId="0" borderId="5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horizontal="center" vertical="top"/>
    </xf>
    <xf numFmtId="177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7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7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7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7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7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7" fillId="5" borderId="1" xfId="2" applyNumberFormat="1" applyFont="1" applyFill="1" applyBorder="1">
      <alignment vertical="center"/>
    </xf>
    <xf numFmtId="177" fontId="17" fillId="4" borderId="1" xfId="2" applyNumberFormat="1" applyFont="1" applyFill="1" applyBorder="1">
      <alignment vertical="center"/>
    </xf>
    <xf numFmtId="177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7" fontId="17" fillId="5" borderId="1" xfId="2" applyNumberFormat="1" applyFont="1" applyFill="1" applyBorder="1" applyProtection="1">
      <alignment vertical="center"/>
    </xf>
    <xf numFmtId="181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/>
    </xf>
    <xf numFmtId="0" fontId="25" fillId="0" borderId="1" xfId="5" applyFont="1" applyFill="1" applyBorder="1" applyAlignment="1">
      <alignment horizontal="center" vertical="top" wrapText="1"/>
    </xf>
    <xf numFmtId="0" fontId="25" fillId="0" borderId="1" xfId="5" applyFont="1" applyFill="1" applyBorder="1" applyAlignment="1">
      <alignment horizontal="left" vertical="top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77" fontId="27" fillId="0" borderId="2" xfId="2" applyNumberFormat="1" applyFont="1" applyFill="1" applyBorder="1" applyAlignment="1">
      <alignment horizontal="center" vertical="center" wrapText="1"/>
    </xf>
    <xf numFmtId="177" fontId="27" fillId="0" borderId="3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0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168</v>
      </c>
      <c r="B1" t="s">
        <v>169</v>
      </c>
      <c r="C1" t="s">
        <v>155</v>
      </c>
      <c r="D1" t="s">
        <v>156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</row>
    <row r="2" spans="1:13" ht="18" customHeight="1">
      <c r="A2" t="s">
        <v>178</v>
      </c>
      <c r="B2" t="s">
        <v>179</v>
      </c>
      <c r="E2" t="s">
        <v>180</v>
      </c>
      <c r="F2" t="s">
        <v>181</v>
      </c>
      <c r="G2" t="s">
        <v>182</v>
      </c>
      <c r="H2" t="s">
        <v>183</v>
      </c>
      <c r="I2" t="s">
        <v>184</v>
      </c>
      <c r="J2" t="s">
        <v>185</v>
      </c>
      <c r="K2" t="s">
        <v>186</v>
      </c>
      <c r="L2" t="s">
        <v>183</v>
      </c>
      <c r="M2" t="s">
        <v>187</v>
      </c>
    </row>
    <row r="3" spans="1:13" ht="18" customHeight="1">
      <c r="A3" t="s">
        <v>157</v>
      </c>
      <c r="B3" t="s">
        <v>188</v>
      </c>
      <c r="E3" t="s">
        <v>189</v>
      </c>
      <c r="F3" t="s">
        <v>190</v>
      </c>
      <c r="G3" t="s">
        <v>191</v>
      </c>
      <c r="H3" t="s">
        <v>183</v>
      </c>
      <c r="I3" t="s">
        <v>184</v>
      </c>
      <c r="J3" t="s">
        <v>192</v>
      </c>
      <c r="L3" t="s">
        <v>183</v>
      </c>
      <c r="M3" t="s">
        <v>455</v>
      </c>
    </row>
    <row r="4" spans="1:13" ht="18" customHeight="1">
      <c r="A4" t="s">
        <v>86</v>
      </c>
      <c r="B4" t="s">
        <v>193</v>
      </c>
      <c r="E4" t="s">
        <v>180</v>
      </c>
      <c r="F4" t="s">
        <v>194</v>
      </c>
      <c r="G4" t="s">
        <v>195</v>
      </c>
      <c r="H4" t="s">
        <v>183</v>
      </c>
      <c r="I4" t="s">
        <v>196</v>
      </c>
      <c r="J4" t="s">
        <v>197</v>
      </c>
      <c r="K4" t="s">
        <v>198</v>
      </c>
      <c r="L4" t="s">
        <v>183</v>
      </c>
      <c r="M4" t="s">
        <v>455</v>
      </c>
    </row>
    <row r="5" spans="1:13" ht="18" customHeight="1">
      <c r="A5" t="s">
        <v>87</v>
      </c>
      <c r="B5" t="s">
        <v>199</v>
      </c>
      <c r="E5" t="s">
        <v>189</v>
      </c>
      <c r="F5" t="s">
        <v>200</v>
      </c>
      <c r="G5" t="s">
        <v>201</v>
      </c>
      <c r="H5" t="s">
        <v>183</v>
      </c>
      <c r="I5" t="s">
        <v>196</v>
      </c>
      <c r="J5" t="s">
        <v>202</v>
      </c>
      <c r="K5" t="s">
        <v>203</v>
      </c>
      <c r="L5" t="s">
        <v>183</v>
      </c>
      <c r="M5" t="s">
        <v>455</v>
      </c>
    </row>
    <row r="6" spans="1:13" ht="18" customHeight="1">
      <c r="A6" t="s">
        <v>88</v>
      </c>
      <c r="B6" t="s">
        <v>204</v>
      </c>
      <c r="E6" t="s">
        <v>180</v>
      </c>
      <c r="F6" t="s">
        <v>205</v>
      </c>
      <c r="G6" t="s">
        <v>206</v>
      </c>
      <c r="H6" t="s">
        <v>183</v>
      </c>
      <c r="I6" t="s">
        <v>207</v>
      </c>
      <c r="J6" t="s">
        <v>208</v>
      </c>
      <c r="K6" t="s">
        <v>209</v>
      </c>
      <c r="L6" t="s">
        <v>183</v>
      </c>
      <c r="M6" t="s">
        <v>455</v>
      </c>
    </row>
    <row r="7" spans="1:13" ht="18" customHeight="1">
      <c r="A7" t="s">
        <v>89</v>
      </c>
      <c r="B7" t="s">
        <v>210</v>
      </c>
      <c r="E7" t="s">
        <v>189</v>
      </c>
      <c r="F7" t="s">
        <v>211</v>
      </c>
      <c r="G7" t="s">
        <v>212</v>
      </c>
      <c r="H7" t="s">
        <v>183</v>
      </c>
      <c r="I7" t="s">
        <v>207</v>
      </c>
      <c r="J7" t="s">
        <v>213</v>
      </c>
      <c r="K7" t="s">
        <v>214</v>
      </c>
      <c r="L7" t="s">
        <v>183</v>
      </c>
      <c r="M7" t="s">
        <v>455</v>
      </c>
    </row>
    <row r="8" spans="1:13" ht="18" customHeight="1">
      <c r="A8" t="s">
        <v>215</v>
      </c>
      <c r="B8" t="s">
        <v>216</v>
      </c>
      <c r="C8" t="s">
        <v>159</v>
      </c>
      <c r="D8" t="s">
        <v>160</v>
      </c>
      <c r="E8" t="s">
        <v>180</v>
      </c>
      <c r="F8" t="s">
        <v>217</v>
      </c>
      <c r="G8" t="s">
        <v>218</v>
      </c>
      <c r="H8" t="s">
        <v>219</v>
      </c>
      <c r="I8" t="s">
        <v>220</v>
      </c>
      <c r="J8" t="s">
        <v>221</v>
      </c>
      <c r="K8" t="s">
        <v>222</v>
      </c>
      <c r="L8" t="s">
        <v>219</v>
      </c>
      <c r="M8" t="s">
        <v>456</v>
      </c>
    </row>
    <row r="9" spans="1:13" ht="18" customHeight="1">
      <c r="A9" t="s">
        <v>91</v>
      </c>
      <c r="B9" t="s">
        <v>159</v>
      </c>
      <c r="C9" t="s">
        <v>161</v>
      </c>
      <c r="D9" t="s">
        <v>160</v>
      </c>
      <c r="E9" t="s">
        <v>189</v>
      </c>
      <c r="F9" t="s">
        <v>217</v>
      </c>
      <c r="G9" t="s">
        <v>223</v>
      </c>
      <c r="H9" t="s">
        <v>219</v>
      </c>
      <c r="I9" t="s">
        <v>220</v>
      </c>
      <c r="J9" t="s">
        <v>224</v>
      </c>
      <c r="K9" t="s">
        <v>225</v>
      </c>
      <c r="L9" t="s">
        <v>219</v>
      </c>
      <c r="M9" t="s">
        <v>456</v>
      </c>
    </row>
    <row r="10" spans="1:13" ht="18" customHeight="1">
      <c r="A10" t="s">
        <v>92</v>
      </c>
      <c r="B10" t="s">
        <v>160</v>
      </c>
      <c r="C10" t="s">
        <v>161</v>
      </c>
      <c r="D10" t="s">
        <v>159</v>
      </c>
      <c r="E10" t="s">
        <v>180</v>
      </c>
      <c r="F10" t="s">
        <v>217</v>
      </c>
      <c r="G10" t="s">
        <v>226</v>
      </c>
      <c r="H10" t="s">
        <v>219</v>
      </c>
      <c r="I10" t="s">
        <v>220</v>
      </c>
      <c r="J10" t="s">
        <v>227</v>
      </c>
      <c r="K10" t="s">
        <v>228</v>
      </c>
      <c r="L10" t="s">
        <v>219</v>
      </c>
      <c r="M10" t="s">
        <v>456</v>
      </c>
    </row>
    <row r="11" spans="1:13" ht="18" customHeight="1">
      <c r="A11" t="s">
        <v>229</v>
      </c>
      <c r="B11" t="s">
        <v>230</v>
      </c>
      <c r="E11" t="s">
        <v>189</v>
      </c>
      <c r="F11" t="s">
        <v>231</v>
      </c>
      <c r="G11" t="s">
        <v>133</v>
      </c>
      <c r="H11" t="s">
        <v>219</v>
      </c>
      <c r="I11" t="s">
        <v>232</v>
      </c>
      <c r="J11" t="s">
        <v>233</v>
      </c>
      <c r="K11" t="s">
        <v>234</v>
      </c>
      <c r="L11" t="s">
        <v>219</v>
      </c>
      <c r="M11" t="s">
        <v>456</v>
      </c>
    </row>
    <row r="12" spans="1:13" ht="18" customHeight="1">
      <c r="A12" t="s">
        <v>235</v>
      </c>
      <c r="B12" t="s">
        <v>236</v>
      </c>
      <c r="E12" t="s">
        <v>180</v>
      </c>
      <c r="F12" t="s">
        <v>217</v>
      </c>
      <c r="G12" t="s">
        <v>134</v>
      </c>
      <c r="H12" t="s">
        <v>219</v>
      </c>
      <c r="I12" t="s">
        <v>232</v>
      </c>
      <c r="J12" t="s">
        <v>237</v>
      </c>
      <c r="K12" t="s">
        <v>238</v>
      </c>
      <c r="L12" t="s">
        <v>219</v>
      </c>
      <c r="M12" t="s">
        <v>456</v>
      </c>
    </row>
    <row r="13" spans="1:13" ht="18" customHeight="1">
      <c r="A13" t="s">
        <v>73</v>
      </c>
      <c r="B13" t="s">
        <v>239</v>
      </c>
      <c r="E13" t="s">
        <v>189</v>
      </c>
      <c r="F13" t="s">
        <v>217</v>
      </c>
      <c r="G13" t="s">
        <v>153</v>
      </c>
      <c r="H13" t="s">
        <v>219</v>
      </c>
      <c r="I13" t="s">
        <v>232</v>
      </c>
      <c r="J13" t="s">
        <v>240</v>
      </c>
      <c r="K13" t="s">
        <v>241</v>
      </c>
      <c r="L13" t="s">
        <v>219</v>
      </c>
      <c r="M13" t="s">
        <v>456</v>
      </c>
    </row>
    <row r="14" spans="1:13" ht="18" customHeight="1">
      <c r="A14" t="s">
        <v>95</v>
      </c>
      <c r="B14" t="s">
        <v>242</v>
      </c>
      <c r="E14" t="s">
        <v>180</v>
      </c>
      <c r="F14" t="s">
        <v>162</v>
      </c>
      <c r="G14" t="s">
        <v>135</v>
      </c>
      <c r="H14" t="s">
        <v>243</v>
      </c>
      <c r="I14" t="s">
        <v>244</v>
      </c>
      <c r="J14" t="s">
        <v>245</v>
      </c>
      <c r="K14" t="s">
        <v>246</v>
      </c>
      <c r="L14" t="s">
        <v>243</v>
      </c>
      <c r="M14" t="s">
        <v>456</v>
      </c>
    </row>
    <row r="15" spans="1:13" ht="18" customHeight="1">
      <c r="A15" t="s">
        <v>96</v>
      </c>
      <c r="B15" t="s">
        <v>247</v>
      </c>
      <c r="E15" t="s">
        <v>189</v>
      </c>
      <c r="F15" t="s">
        <v>162</v>
      </c>
      <c r="G15" t="s">
        <v>136</v>
      </c>
      <c r="H15" t="s">
        <v>243</v>
      </c>
      <c r="I15" t="s">
        <v>244</v>
      </c>
      <c r="J15" t="s">
        <v>248</v>
      </c>
      <c r="K15" t="s">
        <v>249</v>
      </c>
      <c r="L15" t="s">
        <v>243</v>
      </c>
      <c r="M15" t="s">
        <v>456</v>
      </c>
    </row>
    <row r="16" spans="1:13" ht="18" customHeight="1">
      <c r="A16" t="s">
        <v>97</v>
      </c>
      <c r="B16" t="s">
        <v>250</v>
      </c>
      <c r="E16" t="s">
        <v>180</v>
      </c>
      <c r="F16" t="s">
        <v>162</v>
      </c>
      <c r="G16" t="s">
        <v>137</v>
      </c>
      <c r="H16" t="s">
        <v>243</v>
      </c>
      <c r="I16" t="s">
        <v>244</v>
      </c>
      <c r="J16" t="s">
        <v>251</v>
      </c>
      <c r="K16" t="s">
        <v>252</v>
      </c>
      <c r="L16" t="s">
        <v>243</v>
      </c>
      <c r="M16" t="s">
        <v>456</v>
      </c>
    </row>
    <row r="17" spans="1:13" ht="18" customHeight="1">
      <c r="A17" t="s">
        <v>98</v>
      </c>
      <c r="B17" t="s">
        <v>253</v>
      </c>
      <c r="E17" t="s">
        <v>189</v>
      </c>
      <c r="F17" t="s">
        <v>162</v>
      </c>
      <c r="G17" t="s">
        <v>138</v>
      </c>
      <c r="H17" t="s">
        <v>243</v>
      </c>
      <c r="I17" t="s">
        <v>254</v>
      </c>
      <c r="J17" t="s">
        <v>255</v>
      </c>
      <c r="K17" t="s">
        <v>256</v>
      </c>
      <c r="L17" t="s">
        <v>243</v>
      </c>
      <c r="M17" t="s">
        <v>456</v>
      </c>
    </row>
    <row r="18" spans="1:13" ht="18" customHeight="1">
      <c r="A18" t="s">
        <v>99</v>
      </c>
      <c r="B18" t="s">
        <v>257</v>
      </c>
      <c r="E18" t="s">
        <v>180</v>
      </c>
      <c r="F18" t="s">
        <v>258</v>
      </c>
      <c r="G18" t="s">
        <v>139</v>
      </c>
      <c r="H18" t="s">
        <v>243</v>
      </c>
      <c r="I18" t="s">
        <v>254</v>
      </c>
      <c r="J18" t="s">
        <v>259</v>
      </c>
      <c r="K18" t="s">
        <v>260</v>
      </c>
      <c r="L18" t="s">
        <v>261</v>
      </c>
      <c r="M18" t="s">
        <v>457</v>
      </c>
    </row>
    <row r="19" spans="1:13" ht="18" customHeight="1">
      <c r="A19" t="s">
        <v>100</v>
      </c>
      <c r="B19" t="s">
        <v>257</v>
      </c>
      <c r="E19" t="s">
        <v>189</v>
      </c>
      <c r="F19" t="s">
        <v>162</v>
      </c>
      <c r="G19" t="s">
        <v>140</v>
      </c>
      <c r="H19" t="s">
        <v>29</v>
      </c>
      <c r="I19" t="s">
        <v>254</v>
      </c>
      <c r="J19" t="s">
        <v>262</v>
      </c>
      <c r="K19" t="s">
        <v>263</v>
      </c>
      <c r="L19" t="s">
        <v>261</v>
      </c>
      <c r="M19" t="s">
        <v>457</v>
      </c>
    </row>
    <row r="20" spans="1:13" ht="18" customHeight="1">
      <c r="A20" t="s">
        <v>101</v>
      </c>
      <c r="B20" t="s">
        <v>264</v>
      </c>
      <c r="E20" t="s">
        <v>180</v>
      </c>
      <c r="F20" t="s">
        <v>265</v>
      </c>
      <c r="G20" t="s">
        <v>146</v>
      </c>
      <c r="H20" t="s">
        <v>29</v>
      </c>
      <c r="I20" t="s">
        <v>266</v>
      </c>
      <c r="J20" t="s">
        <v>267</v>
      </c>
      <c r="K20" t="s">
        <v>268</v>
      </c>
      <c r="L20" t="s">
        <v>261</v>
      </c>
      <c r="M20" t="s">
        <v>457</v>
      </c>
    </row>
    <row r="21" spans="1:13" ht="18" customHeight="1">
      <c r="A21" t="s">
        <v>102</v>
      </c>
      <c r="B21" t="s">
        <v>264</v>
      </c>
      <c r="E21" t="s">
        <v>189</v>
      </c>
      <c r="F21" t="s">
        <v>269</v>
      </c>
      <c r="G21" t="s">
        <v>154</v>
      </c>
      <c r="H21" t="s">
        <v>261</v>
      </c>
      <c r="I21" t="s">
        <v>266</v>
      </c>
      <c r="J21" t="s">
        <v>270</v>
      </c>
      <c r="K21" t="s">
        <v>271</v>
      </c>
      <c r="L21" t="s">
        <v>261</v>
      </c>
      <c r="M21" t="s">
        <v>457</v>
      </c>
    </row>
    <row r="22" spans="1:13" ht="18" customHeight="1">
      <c r="A22" t="s">
        <v>102</v>
      </c>
      <c r="B22" t="s">
        <v>272</v>
      </c>
      <c r="E22" t="s">
        <v>180</v>
      </c>
      <c r="F22" t="s">
        <v>265</v>
      </c>
      <c r="G22" t="s">
        <v>273</v>
      </c>
      <c r="H22" t="s">
        <v>261</v>
      </c>
      <c r="I22" t="s">
        <v>266</v>
      </c>
      <c r="J22" t="s">
        <v>274</v>
      </c>
      <c r="K22" t="s">
        <v>275</v>
      </c>
      <c r="L22" t="s">
        <v>261</v>
      </c>
      <c r="M22" t="s">
        <v>457</v>
      </c>
    </row>
    <row r="23" spans="1:13" ht="18" customHeight="1">
      <c r="A23" t="s">
        <v>103</v>
      </c>
      <c r="B23" t="s">
        <v>272</v>
      </c>
      <c r="E23" t="s">
        <v>189</v>
      </c>
      <c r="F23" t="s">
        <v>269</v>
      </c>
      <c r="G23" t="s">
        <v>276</v>
      </c>
      <c r="H23" t="s">
        <v>261</v>
      </c>
      <c r="I23" t="s">
        <v>266</v>
      </c>
      <c r="J23" t="s">
        <v>277</v>
      </c>
      <c r="K23" t="s">
        <v>278</v>
      </c>
      <c r="L23" t="s">
        <v>261</v>
      </c>
      <c r="M23" t="s">
        <v>457</v>
      </c>
    </row>
    <row r="24" spans="1:13" ht="18" customHeight="1">
      <c r="A24" t="s">
        <v>104</v>
      </c>
      <c r="B24" t="s">
        <v>279</v>
      </c>
      <c r="E24" t="s">
        <v>180</v>
      </c>
      <c r="F24" t="s">
        <v>269</v>
      </c>
      <c r="G24" t="s">
        <v>280</v>
      </c>
      <c r="H24" t="s">
        <v>261</v>
      </c>
      <c r="I24" t="s">
        <v>281</v>
      </c>
      <c r="J24" t="s">
        <v>282</v>
      </c>
      <c r="K24" t="s">
        <v>283</v>
      </c>
      <c r="L24" t="s">
        <v>261</v>
      </c>
      <c r="M24" t="s">
        <v>457</v>
      </c>
    </row>
    <row r="25" spans="1:13" ht="18" customHeight="1">
      <c r="A25" t="s">
        <v>105</v>
      </c>
      <c r="B25" t="s">
        <v>279</v>
      </c>
      <c r="E25" t="s">
        <v>189</v>
      </c>
      <c r="F25" t="s">
        <v>269</v>
      </c>
      <c r="G25" t="s">
        <v>284</v>
      </c>
      <c r="H25" t="s">
        <v>261</v>
      </c>
      <c r="I25" t="s">
        <v>281</v>
      </c>
      <c r="J25" t="s">
        <v>285</v>
      </c>
      <c r="K25" t="s">
        <v>286</v>
      </c>
      <c r="L25" t="s">
        <v>261</v>
      </c>
      <c r="M25" t="s">
        <v>457</v>
      </c>
    </row>
    <row r="26" spans="1:13" ht="18" customHeight="1">
      <c r="A26" t="s">
        <v>106</v>
      </c>
      <c r="B26" t="s">
        <v>287</v>
      </c>
      <c r="C26" t="s">
        <v>163</v>
      </c>
      <c r="E26" t="s">
        <v>180</v>
      </c>
      <c r="F26" t="s">
        <v>288</v>
      </c>
      <c r="G26" t="s">
        <v>289</v>
      </c>
      <c r="H26" t="s">
        <v>261</v>
      </c>
      <c r="I26" t="s">
        <v>290</v>
      </c>
      <c r="J26" t="s">
        <v>291</v>
      </c>
      <c r="K26" t="s">
        <v>292</v>
      </c>
      <c r="L26" t="s">
        <v>261</v>
      </c>
      <c r="M26" t="s">
        <v>457</v>
      </c>
    </row>
    <row r="27" spans="1:13" ht="18" customHeight="1">
      <c r="A27" t="s">
        <v>164</v>
      </c>
      <c r="B27" t="s">
        <v>287</v>
      </c>
      <c r="C27" t="s">
        <v>163</v>
      </c>
      <c r="E27" t="s">
        <v>189</v>
      </c>
      <c r="F27" t="s">
        <v>293</v>
      </c>
      <c r="G27" t="s">
        <v>294</v>
      </c>
      <c r="H27" t="s">
        <v>261</v>
      </c>
      <c r="I27" t="s">
        <v>290</v>
      </c>
      <c r="J27" t="s">
        <v>295</v>
      </c>
      <c r="K27" t="s">
        <v>296</v>
      </c>
      <c r="L27" t="s">
        <v>261</v>
      </c>
      <c r="M27" t="s">
        <v>457</v>
      </c>
    </row>
    <row r="28" spans="1:13" ht="18" customHeight="1">
      <c r="A28" t="s">
        <v>165</v>
      </c>
      <c r="B28" t="s">
        <v>297</v>
      </c>
      <c r="C28" t="s">
        <v>166</v>
      </c>
      <c r="E28" t="s">
        <v>180</v>
      </c>
      <c r="F28" t="s">
        <v>298</v>
      </c>
      <c r="G28" t="s">
        <v>299</v>
      </c>
      <c r="H28" t="s">
        <v>261</v>
      </c>
      <c r="I28" t="s">
        <v>300</v>
      </c>
      <c r="J28" t="s">
        <v>301</v>
      </c>
      <c r="K28" t="s">
        <v>302</v>
      </c>
      <c r="L28" t="s">
        <v>261</v>
      </c>
      <c r="M28" t="s">
        <v>457</v>
      </c>
    </row>
    <row r="29" spans="1:13" ht="18" customHeight="1">
      <c r="A29" t="s">
        <v>167</v>
      </c>
      <c r="B29" t="s">
        <v>297</v>
      </c>
      <c r="C29" t="s">
        <v>166</v>
      </c>
      <c r="E29" t="s">
        <v>189</v>
      </c>
      <c r="F29" t="s">
        <v>298</v>
      </c>
      <c r="G29" t="s">
        <v>303</v>
      </c>
      <c r="H29" t="s">
        <v>261</v>
      </c>
      <c r="I29" t="s">
        <v>300</v>
      </c>
      <c r="J29" t="s">
        <v>304</v>
      </c>
      <c r="K29" t="s">
        <v>305</v>
      </c>
      <c r="L29" t="s">
        <v>261</v>
      </c>
      <c r="M29" t="s">
        <v>457</v>
      </c>
    </row>
    <row r="30" spans="1:13" ht="18" customHeight="1">
      <c r="A30" t="s">
        <v>306</v>
      </c>
      <c r="B30" t="s">
        <v>307</v>
      </c>
      <c r="E30" t="s">
        <v>180</v>
      </c>
      <c r="F30" t="s">
        <v>308</v>
      </c>
      <c r="G30" t="s">
        <v>309</v>
      </c>
      <c r="H30" t="s">
        <v>261</v>
      </c>
      <c r="I30" t="s">
        <v>310</v>
      </c>
      <c r="J30" t="s">
        <v>311</v>
      </c>
      <c r="K30" t="s">
        <v>312</v>
      </c>
      <c r="L30" t="s">
        <v>261</v>
      </c>
      <c r="M30" t="s">
        <v>457</v>
      </c>
    </row>
    <row r="31" spans="1:13" ht="18" customHeight="1">
      <c r="A31" t="s">
        <v>313</v>
      </c>
      <c r="B31" t="s">
        <v>307</v>
      </c>
      <c r="E31" t="s">
        <v>189</v>
      </c>
      <c r="F31" t="s">
        <v>314</v>
      </c>
      <c r="G31" t="s">
        <v>315</v>
      </c>
      <c r="H31" t="s">
        <v>261</v>
      </c>
      <c r="I31" t="s">
        <v>310</v>
      </c>
      <c r="J31" t="s">
        <v>316</v>
      </c>
      <c r="K31" t="s">
        <v>317</v>
      </c>
      <c r="L31" t="s">
        <v>261</v>
      </c>
      <c r="M31" t="s">
        <v>457</v>
      </c>
    </row>
    <row r="32" spans="1:13" ht="18" customHeight="1">
      <c r="A32" t="s">
        <v>1018</v>
      </c>
    </row>
    <row r="33" spans="1:12" ht="18" customHeight="1">
      <c r="A33" t="s">
        <v>318</v>
      </c>
      <c r="F33" t="s">
        <v>158</v>
      </c>
      <c r="G33" t="s">
        <v>158</v>
      </c>
      <c r="H33" t="s">
        <v>219</v>
      </c>
      <c r="I33" t="s">
        <v>232</v>
      </c>
      <c r="L33" t="s">
        <v>219</v>
      </c>
    </row>
    <row r="34" spans="1:12" ht="18" customHeight="1">
      <c r="A34" t="s">
        <v>319</v>
      </c>
      <c r="F34" t="s">
        <v>191</v>
      </c>
      <c r="H34" t="s">
        <v>243</v>
      </c>
      <c r="I34" t="s">
        <v>244</v>
      </c>
      <c r="L34" t="s">
        <v>243</v>
      </c>
    </row>
    <row r="35" spans="1:12" ht="18" customHeight="1">
      <c r="F35" t="s">
        <v>195</v>
      </c>
    </row>
    <row r="36" spans="1:12" ht="18" customHeight="1">
      <c r="F36" t="s">
        <v>201</v>
      </c>
    </row>
    <row r="37" spans="1:12" ht="18" customHeight="1">
      <c r="F37" t="s">
        <v>206</v>
      </c>
    </row>
    <row r="38" spans="1:12" ht="18" customHeight="1">
      <c r="F38" t="s">
        <v>212</v>
      </c>
    </row>
    <row r="39" spans="1:12" ht="18" customHeight="1">
      <c r="F39" t="s">
        <v>218</v>
      </c>
    </row>
    <row r="40" spans="1:12" ht="18" customHeight="1">
      <c r="F40" t="s">
        <v>223</v>
      </c>
    </row>
    <row r="41" spans="1:12" ht="18" customHeight="1">
      <c r="F41" t="s">
        <v>226</v>
      </c>
    </row>
    <row r="42" spans="1:12" ht="18" customHeight="1">
      <c r="F42" t="s">
        <v>211</v>
      </c>
    </row>
    <row r="43" spans="1:12" ht="18" customHeight="1">
      <c r="A43" t="s">
        <v>320</v>
      </c>
      <c r="G43" t="s">
        <v>309</v>
      </c>
      <c r="H43" t="s">
        <v>219</v>
      </c>
    </row>
    <row r="44" spans="1:12" ht="18" customHeight="1">
      <c r="G44" t="s">
        <v>315</v>
      </c>
    </row>
    <row r="45" spans="1:12" ht="18" customHeight="1">
      <c r="G45" t="s">
        <v>321</v>
      </c>
    </row>
    <row r="46" spans="1:12" ht="18" customHeight="1">
      <c r="G46" t="s">
        <v>322</v>
      </c>
    </row>
    <row r="47" spans="1:12" ht="18" customHeight="1">
      <c r="G47" t="s">
        <v>323</v>
      </c>
    </row>
    <row r="48" spans="1:12" ht="18" customHeight="1">
      <c r="G48" t="s">
        <v>162</v>
      </c>
    </row>
    <row r="49" spans="7:7" ht="18" customHeight="1">
      <c r="G49" t="s">
        <v>324</v>
      </c>
    </row>
    <row r="50" spans="7:7" ht="18" customHeight="1">
      <c r="G50" t="s">
        <v>325</v>
      </c>
    </row>
    <row r="51" spans="7:7" ht="18" customHeight="1">
      <c r="G51" t="s">
        <v>326</v>
      </c>
    </row>
    <row r="52" spans="7:7" ht="18" customHeight="1">
      <c r="G52" t="s">
        <v>327</v>
      </c>
    </row>
    <row r="53" spans="7:7" ht="18" customHeight="1">
      <c r="G53" t="s">
        <v>328</v>
      </c>
    </row>
    <row r="54" spans="7:7" ht="18" customHeight="1">
      <c r="G54" t="s">
        <v>329</v>
      </c>
    </row>
    <row r="55" spans="7:7" ht="18" customHeight="1">
      <c r="G55" t="s">
        <v>330</v>
      </c>
    </row>
    <row r="56" spans="7:7" ht="18" customHeight="1">
      <c r="G56" t="s">
        <v>331</v>
      </c>
    </row>
    <row r="57" spans="7:7" ht="18" customHeight="1">
      <c r="G57" t="s">
        <v>332</v>
      </c>
    </row>
    <row r="58" spans="7:7" ht="18" customHeight="1">
      <c r="G58" t="s">
        <v>333</v>
      </c>
    </row>
    <row r="59" spans="7:7" ht="18" customHeight="1">
      <c r="G59" t="s">
        <v>334</v>
      </c>
    </row>
    <row r="60" spans="7:7" ht="18" customHeight="1">
      <c r="G60" t="s">
        <v>335</v>
      </c>
    </row>
    <row r="61" spans="7:7" ht="18" customHeight="1">
      <c r="G61" t="s">
        <v>336</v>
      </c>
    </row>
    <row r="62" spans="7:7" ht="18" customHeight="1">
      <c r="G62" t="s">
        <v>337</v>
      </c>
    </row>
    <row r="63" spans="7:7" ht="18" customHeight="1">
      <c r="G63" t="s">
        <v>338</v>
      </c>
    </row>
    <row r="64" spans="7:7" ht="18" customHeight="1">
      <c r="G64" t="s">
        <v>339</v>
      </c>
    </row>
    <row r="65" spans="7:7" ht="18" customHeight="1">
      <c r="G65" t="s">
        <v>340</v>
      </c>
    </row>
    <row r="66" spans="7:7" ht="18" customHeight="1">
      <c r="G66" t="s">
        <v>341</v>
      </c>
    </row>
    <row r="67" spans="7:7" ht="18" customHeight="1">
      <c r="G67" t="s">
        <v>342</v>
      </c>
    </row>
    <row r="68" spans="7:7" ht="18" customHeight="1">
      <c r="G68" t="s">
        <v>343</v>
      </c>
    </row>
    <row r="69" spans="7:7" ht="18" customHeight="1">
      <c r="G69" t="s">
        <v>344</v>
      </c>
    </row>
    <row r="70" spans="7:7" ht="18" customHeight="1">
      <c r="G70" t="s">
        <v>345</v>
      </c>
    </row>
    <row r="71" spans="7:7" ht="18" customHeight="1">
      <c r="G71" t="s">
        <v>346</v>
      </c>
    </row>
    <row r="72" spans="7:7" ht="18" customHeight="1">
      <c r="G72" t="s">
        <v>347</v>
      </c>
    </row>
    <row r="73" spans="7:7" ht="18" customHeight="1">
      <c r="G73" t="s">
        <v>348</v>
      </c>
    </row>
    <row r="74" spans="7:7" ht="18" customHeight="1">
      <c r="G74" t="s">
        <v>349</v>
      </c>
    </row>
    <row r="75" spans="7:7" ht="18" customHeight="1">
      <c r="G75" t="s">
        <v>350</v>
      </c>
    </row>
    <row r="76" spans="7:7" ht="18" customHeight="1">
      <c r="G76" t="s">
        <v>351</v>
      </c>
    </row>
    <row r="77" spans="7:7" ht="18" customHeight="1">
      <c r="G77" t="s">
        <v>352</v>
      </c>
    </row>
    <row r="78" spans="7:7" ht="18" customHeight="1">
      <c r="G78" t="s">
        <v>353</v>
      </c>
    </row>
    <row r="79" spans="7:7" ht="18" customHeight="1">
      <c r="G79" t="s">
        <v>354</v>
      </c>
    </row>
    <row r="80" spans="7:7" ht="18" customHeight="1">
      <c r="G80" t="s">
        <v>355</v>
      </c>
    </row>
    <row r="81" spans="7:7" ht="18" customHeight="1">
      <c r="G81" t="s">
        <v>356</v>
      </c>
    </row>
    <row r="82" spans="7:7" ht="18" customHeight="1">
      <c r="G82" t="s">
        <v>357</v>
      </c>
    </row>
    <row r="83" spans="7:7" ht="18" customHeight="1">
      <c r="G83" t="s">
        <v>358</v>
      </c>
    </row>
    <row r="84" spans="7:7" ht="18" customHeight="1">
      <c r="G84" t="s">
        <v>359</v>
      </c>
    </row>
    <row r="85" spans="7:7" ht="18" customHeight="1">
      <c r="G85" t="s">
        <v>360</v>
      </c>
    </row>
    <row r="86" spans="7:7" ht="18" customHeight="1">
      <c r="G86" t="s">
        <v>361</v>
      </c>
    </row>
    <row r="87" spans="7:7" ht="18" customHeight="1">
      <c r="G87" t="s">
        <v>362</v>
      </c>
    </row>
    <row r="88" spans="7:7" ht="18" customHeight="1">
      <c r="G88" t="s">
        <v>363</v>
      </c>
    </row>
    <row r="89" spans="7:7" ht="18" customHeight="1">
      <c r="G89" t="s">
        <v>364</v>
      </c>
    </row>
    <row r="90" spans="7:7" ht="18" customHeight="1">
      <c r="G90" t="s">
        <v>365</v>
      </c>
    </row>
    <row r="91" spans="7:7" ht="18" customHeight="1">
      <c r="G91" t="s">
        <v>366</v>
      </c>
    </row>
    <row r="92" spans="7:7" ht="18" customHeight="1">
      <c r="G92" t="s">
        <v>367</v>
      </c>
    </row>
    <row r="93" spans="7:7" ht="18" customHeight="1">
      <c r="G93" t="s">
        <v>368</v>
      </c>
    </row>
    <row r="94" spans="7:7" ht="18" customHeight="1">
      <c r="G94" t="s">
        <v>369</v>
      </c>
    </row>
    <row r="95" spans="7:7" ht="18" customHeight="1">
      <c r="G95" t="s">
        <v>370</v>
      </c>
    </row>
    <row r="96" spans="7:7" ht="18" customHeight="1">
      <c r="G96" t="s">
        <v>371</v>
      </c>
    </row>
    <row r="97" spans="7:7" ht="18" customHeight="1">
      <c r="G97" t="s">
        <v>372</v>
      </c>
    </row>
    <row r="98" spans="7:7" ht="18" customHeight="1">
      <c r="G98" t="s">
        <v>373</v>
      </c>
    </row>
    <row r="99" spans="7:7" ht="18" customHeight="1">
      <c r="G99" t="s">
        <v>374</v>
      </c>
    </row>
    <row r="100" spans="7:7" ht="18" customHeight="1">
      <c r="G100" t="s">
        <v>375</v>
      </c>
    </row>
    <row r="101" spans="7:7" ht="18" customHeight="1">
      <c r="G101" t="s">
        <v>376</v>
      </c>
    </row>
    <row r="102" spans="7:7" ht="18" customHeight="1">
      <c r="G102" t="s">
        <v>377</v>
      </c>
    </row>
    <row r="103" spans="7:7" ht="18" customHeight="1">
      <c r="G103" t="s">
        <v>378</v>
      </c>
    </row>
    <row r="104" spans="7:7" ht="18" customHeight="1">
      <c r="G104" t="s">
        <v>379</v>
      </c>
    </row>
    <row r="105" spans="7:7" ht="18" customHeight="1">
      <c r="G105" t="s">
        <v>380</v>
      </c>
    </row>
    <row r="106" spans="7:7" ht="18" customHeight="1">
      <c r="G106" t="s">
        <v>381</v>
      </c>
    </row>
    <row r="107" spans="7:7" ht="18" customHeight="1">
      <c r="G107" t="s">
        <v>382</v>
      </c>
    </row>
    <row r="108" spans="7:7" ht="18" customHeight="1">
      <c r="G108" t="s">
        <v>383</v>
      </c>
    </row>
    <row r="109" spans="7:7" ht="18" customHeight="1">
      <c r="G109" t="s">
        <v>384</v>
      </c>
    </row>
    <row r="110" spans="7:7" ht="18" customHeight="1">
      <c r="G110" t="s">
        <v>385</v>
      </c>
    </row>
    <row r="111" spans="7:7" ht="18" customHeight="1">
      <c r="G111" t="s">
        <v>386</v>
      </c>
    </row>
    <row r="112" spans="7:7" ht="18" customHeight="1">
      <c r="G112" t="s">
        <v>387</v>
      </c>
    </row>
    <row r="113" spans="7:7" ht="18" customHeight="1">
      <c r="G113" t="s">
        <v>388</v>
      </c>
    </row>
    <row r="114" spans="7:7" ht="18" customHeight="1">
      <c r="G114" t="s">
        <v>389</v>
      </c>
    </row>
    <row r="115" spans="7:7" ht="18" customHeight="1">
      <c r="G115" t="s">
        <v>390</v>
      </c>
    </row>
    <row r="116" spans="7:7" ht="18" customHeight="1">
      <c r="G116" t="s">
        <v>391</v>
      </c>
    </row>
    <row r="117" spans="7:7" ht="18" customHeight="1">
      <c r="G117" t="s">
        <v>392</v>
      </c>
    </row>
    <row r="118" spans="7:7" ht="18" customHeight="1">
      <c r="G118" t="s">
        <v>393</v>
      </c>
    </row>
    <row r="119" spans="7:7" ht="18" customHeight="1">
      <c r="G119" t="s">
        <v>394</v>
      </c>
    </row>
    <row r="120" spans="7:7" ht="18" customHeight="1">
      <c r="G120" t="s">
        <v>395</v>
      </c>
    </row>
    <row r="121" spans="7:7" ht="18" customHeight="1">
      <c r="G121" t="s">
        <v>396</v>
      </c>
    </row>
    <row r="122" spans="7:7" ht="18" customHeight="1">
      <c r="G122" t="s">
        <v>397</v>
      </c>
    </row>
    <row r="123" spans="7:7" ht="18" customHeight="1">
      <c r="G123" t="s">
        <v>398</v>
      </c>
    </row>
    <row r="124" spans="7:7" ht="18" customHeight="1">
      <c r="G124" t="s">
        <v>399</v>
      </c>
    </row>
    <row r="125" spans="7:7" ht="18" customHeight="1">
      <c r="G125" t="s">
        <v>400</v>
      </c>
    </row>
    <row r="126" spans="7:7" ht="18" customHeight="1">
      <c r="G126" t="s">
        <v>401</v>
      </c>
    </row>
    <row r="127" spans="7:7" ht="18" customHeight="1">
      <c r="G127" t="s">
        <v>402</v>
      </c>
    </row>
    <row r="128" spans="7:7" ht="18" customHeight="1">
      <c r="G128" t="s">
        <v>403</v>
      </c>
    </row>
    <row r="129" spans="7:7" ht="18" customHeight="1">
      <c r="G129" t="s">
        <v>404</v>
      </c>
    </row>
    <row r="130" spans="7:7" ht="18" customHeight="1">
      <c r="G130" t="s">
        <v>405</v>
      </c>
    </row>
    <row r="131" spans="7:7" ht="18" customHeight="1">
      <c r="G131" t="s">
        <v>406</v>
      </c>
    </row>
    <row r="132" spans="7:7" ht="18" customHeight="1">
      <c r="G132" t="s">
        <v>407</v>
      </c>
    </row>
    <row r="133" spans="7:7" ht="18" customHeight="1">
      <c r="G133" t="s">
        <v>408</v>
      </c>
    </row>
    <row r="134" spans="7:7" ht="18" customHeight="1">
      <c r="G134" t="s">
        <v>409</v>
      </c>
    </row>
    <row r="135" spans="7:7" ht="18" customHeight="1">
      <c r="G135" t="s">
        <v>410</v>
      </c>
    </row>
    <row r="136" spans="7:7" ht="18" customHeight="1">
      <c r="G136" t="s">
        <v>411</v>
      </c>
    </row>
    <row r="137" spans="7:7" ht="18" customHeight="1">
      <c r="G137" t="s">
        <v>412</v>
      </c>
    </row>
    <row r="138" spans="7:7" ht="18" customHeight="1">
      <c r="G138" t="s">
        <v>413</v>
      </c>
    </row>
    <row r="139" spans="7:7" ht="18" customHeight="1">
      <c r="G139" t="s">
        <v>414</v>
      </c>
    </row>
    <row r="140" spans="7:7" ht="18" customHeight="1">
      <c r="G140" t="s">
        <v>415</v>
      </c>
    </row>
    <row r="141" spans="7:7" ht="18" customHeight="1">
      <c r="G141" t="s">
        <v>416</v>
      </c>
    </row>
    <row r="142" spans="7:7" ht="18" customHeight="1">
      <c r="G142" t="s">
        <v>417</v>
      </c>
    </row>
    <row r="143" spans="7:7" ht="18" customHeight="1">
      <c r="G143" t="s">
        <v>418</v>
      </c>
    </row>
    <row r="144" spans="7:7" ht="18" customHeight="1">
      <c r="G144" t="s">
        <v>419</v>
      </c>
    </row>
    <row r="145" spans="7:7" ht="18" customHeight="1">
      <c r="G145" t="s">
        <v>420</v>
      </c>
    </row>
    <row r="146" spans="7:7" ht="18" customHeight="1">
      <c r="G146" t="s">
        <v>421</v>
      </c>
    </row>
    <row r="147" spans="7:7" ht="18" customHeight="1">
      <c r="G147" t="s">
        <v>422</v>
      </c>
    </row>
    <row r="148" spans="7:7" ht="18" customHeight="1">
      <c r="G148" t="s">
        <v>423</v>
      </c>
    </row>
    <row r="149" spans="7:7" ht="18" customHeight="1">
      <c r="G149" t="s">
        <v>424</v>
      </c>
    </row>
    <row r="150" spans="7:7" ht="18" customHeight="1">
      <c r="G150" t="s">
        <v>425</v>
      </c>
    </row>
    <row r="151" spans="7:7" ht="18" customHeight="1">
      <c r="G151" t="s">
        <v>426</v>
      </c>
    </row>
    <row r="152" spans="7:7" ht="18" customHeight="1">
      <c r="G152" t="s">
        <v>427</v>
      </c>
    </row>
    <row r="153" spans="7:7" ht="18" customHeight="1">
      <c r="G153" t="s">
        <v>428</v>
      </c>
    </row>
    <row r="154" spans="7:7" ht="18" customHeight="1">
      <c r="G154" t="s">
        <v>429</v>
      </c>
    </row>
    <row r="155" spans="7:7" ht="18" customHeight="1">
      <c r="G155" t="s">
        <v>430</v>
      </c>
    </row>
    <row r="156" spans="7:7" ht="18" customHeight="1">
      <c r="G156" t="s">
        <v>431</v>
      </c>
    </row>
    <row r="157" spans="7:7" ht="18" customHeight="1">
      <c r="G157" t="s">
        <v>432</v>
      </c>
    </row>
    <row r="158" spans="7:7" ht="18" customHeight="1">
      <c r="G158" t="s">
        <v>433</v>
      </c>
    </row>
    <row r="159" spans="7:7" ht="18" customHeight="1">
      <c r="G159" t="s">
        <v>434</v>
      </c>
    </row>
    <row r="160" spans="7:7" ht="18" customHeight="1">
      <c r="G160" t="s">
        <v>435</v>
      </c>
    </row>
    <row r="161" spans="7:7" ht="18" customHeight="1">
      <c r="G161" t="s">
        <v>436</v>
      </c>
    </row>
    <row r="162" spans="7:7" ht="18" customHeight="1">
      <c r="G162" t="s">
        <v>437</v>
      </c>
    </row>
    <row r="163" spans="7:7" ht="18" customHeight="1">
      <c r="G163" t="s">
        <v>438</v>
      </c>
    </row>
    <row r="164" spans="7:7" ht="18" customHeight="1">
      <c r="G164" t="s">
        <v>439</v>
      </c>
    </row>
    <row r="165" spans="7:7" ht="18" customHeight="1">
      <c r="G165" t="s">
        <v>440</v>
      </c>
    </row>
    <row r="166" spans="7:7" ht="18" customHeight="1">
      <c r="G166" t="s">
        <v>441</v>
      </c>
    </row>
    <row r="167" spans="7:7" ht="18" customHeight="1">
      <c r="G167" t="s">
        <v>442</v>
      </c>
    </row>
    <row r="168" spans="7:7" ht="18" customHeight="1">
      <c r="G168" t="s">
        <v>443</v>
      </c>
    </row>
    <row r="169" spans="7:7" ht="18" customHeight="1">
      <c r="G169" t="s">
        <v>444</v>
      </c>
    </row>
    <row r="170" spans="7:7" ht="18" customHeight="1">
      <c r="G170" t="s">
        <v>445</v>
      </c>
    </row>
    <row r="171" spans="7:7" ht="18" customHeight="1">
      <c r="G171" t="s">
        <v>446</v>
      </c>
    </row>
    <row r="172" spans="7:7" ht="18" customHeight="1">
      <c r="G172" t="s">
        <v>447</v>
      </c>
    </row>
    <row r="173" spans="7:7" ht="18" customHeight="1">
      <c r="G173" t="s">
        <v>448</v>
      </c>
    </row>
    <row r="174" spans="7:7" ht="18" customHeight="1">
      <c r="G174" t="s">
        <v>449</v>
      </c>
    </row>
    <row r="175" spans="7:7" ht="18" customHeight="1">
      <c r="G175" t="s">
        <v>450</v>
      </c>
    </row>
    <row r="176" spans="7:7" ht="18" customHeight="1">
      <c r="G176" t="s">
        <v>451</v>
      </c>
    </row>
    <row r="177" spans="7:7" ht="18" customHeight="1">
      <c r="G177" t="s">
        <v>452</v>
      </c>
    </row>
    <row r="178" spans="7:7" ht="18" customHeight="1">
      <c r="G178" t="s">
        <v>453</v>
      </c>
    </row>
    <row r="179" spans="7:7" ht="18" customHeight="1">
      <c r="G179" t="s">
        <v>454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0"/>
  <sheetViews>
    <sheetView workbookViewId="0">
      <selection activeCell="E10" sqref="E10"/>
    </sheetView>
  </sheetViews>
  <sheetFormatPr defaultRowHeight="14.25"/>
  <sheetData>
    <row r="1" spans="1:21">
      <c r="A1" t="s">
        <v>6</v>
      </c>
      <c r="B1" t="s">
        <v>462</v>
      </c>
      <c r="C1" t="s">
        <v>4021</v>
      </c>
      <c r="D1" t="s">
        <v>4022</v>
      </c>
      <c r="E1" t="s">
        <v>4023</v>
      </c>
      <c r="F1" t="s">
        <v>4024</v>
      </c>
      <c r="G1" t="s">
        <v>4025</v>
      </c>
      <c r="H1" t="s">
        <v>4026</v>
      </c>
      <c r="I1" t="s">
        <v>67</v>
      </c>
      <c r="J1" t="s">
        <v>4027</v>
      </c>
      <c r="K1" t="s">
        <v>4028</v>
      </c>
      <c r="L1" t="s">
        <v>465</v>
      </c>
      <c r="M1" t="s">
        <v>4029</v>
      </c>
      <c r="N1" t="s">
        <v>3658</v>
      </c>
      <c r="O1" t="s">
        <v>4030</v>
      </c>
      <c r="P1" t="s">
        <v>3659</v>
      </c>
      <c r="Q1" t="s">
        <v>4031</v>
      </c>
      <c r="R1" t="s">
        <v>144</v>
      </c>
      <c r="S1" t="s">
        <v>68</v>
      </c>
      <c r="T1" t="s">
        <v>1742</v>
      </c>
      <c r="U1" t="s">
        <v>461</v>
      </c>
    </row>
    <row r="2" spans="1:21">
      <c r="A2" t="s">
        <v>4033</v>
      </c>
      <c r="B2" t="s">
        <v>4032</v>
      </c>
      <c r="C2" t="s">
        <v>4034</v>
      </c>
      <c r="D2" t="s">
        <v>14</v>
      </c>
      <c r="E2" t="s">
        <v>14</v>
      </c>
      <c r="F2" t="s">
        <v>4035</v>
      </c>
      <c r="G2" t="s">
        <v>132</v>
      </c>
      <c r="H2" t="s">
        <v>4036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  <c r="R2" t="s">
        <v>14</v>
      </c>
      <c r="S2" t="s">
        <v>4037</v>
      </c>
      <c r="T2" t="s">
        <v>18</v>
      </c>
      <c r="U2" t="s">
        <v>14</v>
      </c>
    </row>
    <row r="3" spans="1:21">
      <c r="A3" t="s">
        <v>3205</v>
      </c>
      <c r="B3" t="s">
        <v>3204</v>
      </c>
      <c r="C3" t="s">
        <v>4038</v>
      </c>
      <c r="D3" t="s">
        <v>14</v>
      </c>
      <c r="E3" t="s">
        <v>14</v>
      </c>
      <c r="F3" t="s">
        <v>4039</v>
      </c>
      <c r="G3" t="s">
        <v>130</v>
      </c>
      <c r="H3" t="s">
        <v>3206</v>
      </c>
      <c r="I3" t="s">
        <v>1773</v>
      </c>
      <c r="J3" t="s">
        <v>14</v>
      </c>
      <c r="K3" t="s">
        <v>1123</v>
      </c>
      <c r="L3" t="s">
        <v>14</v>
      </c>
      <c r="M3" t="s">
        <v>14</v>
      </c>
      <c r="N3" t="s">
        <v>4040</v>
      </c>
      <c r="O3" t="s">
        <v>14</v>
      </c>
      <c r="P3" t="s">
        <v>4041</v>
      </c>
      <c r="Q3" t="s">
        <v>14</v>
      </c>
      <c r="R3" t="s">
        <v>14</v>
      </c>
      <c r="S3" t="s">
        <v>1000</v>
      </c>
      <c r="T3" t="s">
        <v>20</v>
      </c>
      <c r="U3" t="s">
        <v>4042</v>
      </c>
    </row>
    <row r="4" spans="1:21">
      <c r="A4" t="s">
        <v>2841</v>
      </c>
      <c r="B4" t="s">
        <v>2840</v>
      </c>
      <c r="C4" t="s">
        <v>4038</v>
      </c>
      <c r="D4" t="s">
        <v>14</v>
      </c>
      <c r="E4" t="s">
        <v>14</v>
      </c>
      <c r="F4" t="s">
        <v>4043</v>
      </c>
      <c r="G4" t="s">
        <v>132</v>
      </c>
      <c r="H4" t="s">
        <v>3375</v>
      </c>
      <c r="I4" t="s">
        <v>14</v>
      </c>
      <c r="J4" t="s">
        <v>14</v>
      </c>
      <c r="K4" t="s">
        <v>14</v>
      </c>
      <c r="L4" t="s">
        <v>14</v>
      </c>
      <c r="M4" t="s">
        <v>14</v>
      </c>
      <c r="N4" t="s">
        <v>14</v>
      </c>
      <c r="O4" t="s">
        <v>14</v>
      </c>
      <c r="P4" t="s">
        <v>14</v>
      </c>
      <c r="Q4" t="s">
        <v>14</v>
      </c>
      <c r="R4" t="s">
        <v>14</v>
      </c>
      <c r="S4" t="s">
        <v>1000</v>
      </c>
      <c r="T4" t="s">
        <v>18</v>
      </c>
      <c r="U4" t="s">
        <v>14</v>
      </c>
    </row>
    <row r="5" spans="1:21">
      <c r="A5" t="s">
        <v>3563</v>
      </c>
      <c r="B5" t="s">
        <v>3562</v>
      </c>
      <c r="C5" t="s">
        <v>4034</v>
      </c>
      <c r="D5" t="s">
        <v>14</v>
      </c>
      <c r="E5" t="s">
        <v>14</v>
      </c>
      <c r="F5" t="s">
        <v>14</v>
      </c>
      <c r="G5" t="s">
        <v>14</v>
      </c>
      <c r="H5" t="s">
        <v>3564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1000</v>
      </c>
      <c r="T5" t="s">
        <v>19</v>
      </c>
      <c r="U5" t="s">
        <v>14</v>
      </c>
    </row>
    <row r="6" spans="1:21">
      <c r="A6" t="s">
        <v>2620</v>
      </c>
      <c r="B6" t="s">
        <v>2619</v>
      </c>
      <c r="C6" t="s">
        <v>4038</v>
      </c>
      <c r="D6" t="s">
        <v>14</v>
      </c>
      <c r="E6" t="s">
        <v>14</v>
      </c>
      <c r="F6" t="s">
        <v>4044</v>
      </c>
      <c r="G6" t="s">
        <v>130</v>
      </c>
      <c r="H6" t="s">
        <v>3174</v>
      </c>
      <c r="I6" t="s">
        <v>14</v>
      </c>
      <c r="J6" t="s">
        <v>14</v>
      </c>
      <c r="K6" t="s">
        <v>14</v>
      </c>
      <c r="L6" t="s">
        <v>466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14</v>
      </c>
      <c r="S6" t="s">
        <v>1000</v>
      </c>
      <c r="T6" t="s">
        <v>13</v>
      </c>
      <c r="U6" t="s">
        <v>14</v>
      </c>
    </row>
    <row r="7" spans="1:21">
      <c r="A7" t="s">
        <v>3222</v>
      </c>
      <c r="B7" t="s">
        <v>3221</v>
      </c>
      <c r="C7" t="s">
        <v>4038</v>
      </c>
      <c r="D7" t="s">
        <v>14</v>
      </c>
      <c r="E7" t="s">
        <v>14</v>
      </c>
      <c r="F7" t="s">
        <v>4045</v>
      </c>
      <c r="G7" t="s">
        <v>128</v>
      </c>
      <c r="H7" t="s">
        <v>3223</v>
      </c>
      <c r="I7" t="s">
        <v>1811</v>
      </c>
      <c r="J7" t="s">
        <v>1766</v>
      </c>
      <c r="K7" t="s">
        <v>1115</v>
      </c>
      <c r="L7" t="s">
        <v>14</v>
      </c>
      <c r="M7" t="s">
        <v>14</v>
      </c>
      <c r="N7" t="s">
        <v>14</v>
      </c>
      <c r="O7" t="s">
        <v>14</v>
      </c>
      <c r="P7" t="s">
        <v>14</v>
      </c>
      <c r="Q7" t="s">
        <v>14</v>
      </c>
      <c r="R7" t="s">
        <v>14</v>
      </c>
      <c r="S7" t="s">
        <v>1000</v>
      </c>
      <c r="T7" t="s">
        <v>20</v>
      </c>
      <c r="U7" t="s">
        <v>14</v>
      </c>
    </row>
    <row r="8" spans="1:21">
      <c r="A8" t="s">
        <v>4047</v>
      </c>
      <c r="B8" t="s">
        <v>4046</v>
      </c>
      <c r="C8" t="s">
        <v>4034</v>
      </c>
      <c r="D8" t="s">
        <v>14</v>
      </c>
      <c r="E8" t="s">
        <v>14</v>
      </c>
      <c r="F8" t="s">
        <v>4048</v>
      </c>
      <c r="G8" t="s">
        <v>132</v>
      </c>
      <c r="H8" t="s">
        <v>4049</v>
      </c>
      <c r="I8" t="s">
        <v>1811</v>
      </c>
      <c r="J8" t="s">
        <v>1426</v>
      </c>
      <c r="K8" t="s">
        <v>1079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3707</v>
      </c>
      <c r="T8" t="s">
        <v>16</v>
      </c>
      <c r="U8" t="s">
        <v>4050</v>
      </c>
    </row>
    <row r="9" spans="1:21">
      <c r="A9" t="s">
        <v>3309</v>
      </c>
      <c r="B9" t="s">
        <v>3308</v>
      </c>
      <c r="C9" t="s">
        <v>4034</v>
      </c>
      <c r="D9" t="s">
        <v>14</v>
      </c>
      <c r="E9" t="s">
        <v>14</v>
      </c>
      <c r="F9" t="s">
        <v>14</v>
      </c>
      <c r="G9" t="s">
        <v>14</v>
      </c>
      <c r="H9" t="s">
        <v>3104</v>
      </c>
      <c r="I9" t="s">
        <v>1789</v>
      </c>
      <c r="J9" t="s">
        <v>1766</v>
      </c>
      <c r="K9" t="s">
        <v>1079</v>
      </c>
      <c r="L9" t="s">
        <v>14</v>
      </c>
      <c r="M9" t="s">
        <v>14</v>
      </c>
      <c r="N9" t="s">
        <v>14</v>
      </c>
      <c r="O9" t="s">
        <v>14</v>
      </c>
      <c r="P9" t="s">
        <v>14</v>
      </c>
      <c r="Q9" t="s">
        <v>14</v>
      </c>
      <c r="R9" t="s">
        <v>14</v>
      </c>
      <c r="S9" t="s">
        <v>1000</v>
      </c>
      <c r="T9" t="s">
        <v>20</v>
      </c>
      <c r="U9" t="s">
        <v>4051</v>
      </c>
    </row>
    <row r="10" spans="1:21">
      <c r="A10" t="s">
        <v>2566</v>
      </c>
      <c r="B10" t="s">
        <v>2565</v>
      </c>
      <c r="C10" t="s">
        <v>4038</v>
      </c>
      <c r="D10" t="s">
        <v>14</v>
      </c>
      <c r="E10" t="s">
        <v>14</v>
      </c>
      <c r="F10" t="s">
        <v>4052</v>
      </c>
      <c r="G10" t="s">
        <v>132</v>
      </c>
      <c r="H10" t="s">
        <v>3390</v>
      </c>
      <c r="I10" t="s">
        <v>1789</v>
      </c>
      <c r="J10" t="s">
        <v>1766</v>
      </c>
      <c r="K10" t="s">
        <v>1079</v>
      </c>
      <c r="L10" t="s">
        <v>14</v>
      </c>
      <c r="M10" t="s">
        <v>14</v>
      </c>
      <c r="N10" t="s">
        <v>14</v>
      </c>
      <c r="O10" t="s">
        <v>14</v>
      </c>
      <c r="P10" t="s">
        <v>14</v>
      </c>
      <c r="Q10" t="s">
        <v>14</v>
      </c>
      <c r="R10" t="s">
        <v>14</v>
      </c>
      <c r="S10" t="s">
        <v>1000</v>
      </c>
      <c r="T10" t="s">
        <v>18</v>
      </c>
      <c r="U10" t="s">
        <v>14</v>
      </c>
    </row>
    <row r="11" spans="1:21">
      <c r="A11" t="s">
        <v>2555</v>
      </c>
      <c r="B11" t="s">
        <v>2554</v>
      </c>
      <c r="C11" t="s">
        <v>4034</v>
      </c>
      <c r="D11" t="s">
        <v>14</v>
      </c>
      <c r="E11" t="s">
        <v>14</v>
      </c>
      <c r="F11" t="s">
        <v>4053</v>
      </c>
      <c r="G11" t="s">
        <v>131</v>
      </c>
      <c r="H11" t="s">
        <v>3046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  <c r="O11" t="s">
        <v>14</v>
      </c>
      <c r="P11" t="s">
        <v>14</v>
      </c>
      <c r="Q11" t="s">
        <v>14</v>
      </c>
      <c r="R11" t="s">
        <v>14</v>
      </c>
      <c r="S11" t="s">
        <v>3707</v>
      </c>
      <c r="T11" t="s">
        <v>20</v>
      </c>
      <c r="U11" t="s">
        <v>14</v>
      </c>
    </row>
    <row r="12" spans="1:21">
      <c r="A12" t="s">
        <v>2420</v>
      </c>
      <c r="B12" t="s">
        <v>2419</v>
      </c>
      <c r="C12" t="s">
        <v>4038</v>
      </c>
      <c r="D12" t="s">
        <v>14</v>
      </c>
      <c r="E12" t="s">
        <v>14</v>
      </c>
      <c r="F12" t="s">
        <v>4054</v>
      </c>
      <c r="G12" t="s">
        <v>132</v>
      </c>
      <c r="H12" t="s">
        <v>3583</v>
      </c>
      <c r="I12" t="s">
        <v>14</v>
      </c>
      <c r="J12" t="s">
        <v>14</v>
      </c>
      <c r="K12" t="s">
        <v>14</v>
      </c>
      <c r="L12" t="s">
        <v>466</v>
      </c>
      <c r="M12" t="s">
        <v>14</v>
      </c>
      <c r="N12" t="s">
        <v>14</v>
      </c>
      <c r="O12" t="s">
        <v>14</v>
      </c>
      <c r="P12" t="s">
        <v>14</v>
      </c>
      <c r="Q12" t="s">
        <v>14</v>
      </c>
      <c r="R12" t="s">
        <v>14</v>
      </c>
      <c r="S12" t="s">
        <v>1000</v>
      </c>
      <c r="T12" t="s">
        <v>13</v>
      </c>
      <c r="U12" t="s">
        <v>14</v>
      </c>
    </row>
    <row r="13" spans="1:21">
      <c r="A13" t="s">
        <v>3464</v>
      </c>
      <c r="B13" t="s">
        <v>3463</v>
      </c>
      <c r="C13" t="s">
        <v>4038</v>
      </c>
      <c r="D13" t="s">
        <v>14</v>
      </c>
      <c r="E13" t="s">
        <v>14</v>
      </c>
      <c r="F13" t="s">
        <v>4055</v>
      </c>
      <c r="G13" t="s">
        <v>127</v>
      </c>
      <c r="H13" t="s">
        <v>3465</v>
      </c>
      <c r="I13" t="s">
        <v>1773</v>
      </c>
      <c r="J13" t="s">
        <v>1766</v>
      </c>
      <c r="K13" t="s">
        <v>1115</v>
      </c>
      <c r="L13" t="s">
        <v>14</v>
      </c>
      <c r="M13" t="s">
        <v>14</v>
      </c>
      <c r="N13" t="s">
        <v>14</v>
      </c>
      <c r="O13" t="s">
        <v>14</v>
      </c>
      <c r="P13" t="s">
        <v>14</v>
      </c>
      <c r="Q13" t="s">
        <v>14</v>
      </c>
      <c r="R13" t="s">
        <v>14</v>
      </c>
      <c r="S13" t="s">
        <v>3813</v>
      </c>
      <c r="T13" t="s">
        <v>1927</v>
      </c>
      <c r="U13" t="s">
        <v>14</v>
      </c>
    </row>
    <row r="14" spans="1:21">
      <c r="A14" t="s">
        <v>2880</v>
      </c>
      <c r="B14" t="s">
        <v>2879</v>
      </c>
      <c r="C14" t="s">
        <v>4034</v>
      </c>
      <c r="D14" t="s">
        <v>14</v>
      </c>
      <c r="E14" t="s">
        <v>14</v>
      </c>
      <c r="F14" t="s">
        <v>4056</v>
      </c>
      <c r="G14" t="s">
        <v>133</v>
      </c>
      <c r="H14" t="s">
        <v>3191</v>
      </c>
      <c r="I14" t="s">
        <v>14</v>
      </c>
      <c r="J14" t="s">
        <v>14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1000</v>
      </c>
      <c r="T14" t="s">
        <v>16</v>
      </c>
      <c r="U14" t="s">
        <v>14</v>
      </c>
    </row>
    <row r="15" spans="1:21">
      <c r="A15" t="s">
        <v>3314</v>
      </c>
      <c r="B15" t="s">
        <v>3313</v>
      </c>
      <c r="C15" t="s">
        <v>4034</v>
      </c>
      <c r="D15" t="s">
        <v>14</v>
      </c>
      <c r="E15" t="s">
        <v>14</v>
      </c>
      <c r="F15" t="s">
        <v>4057</v>
      </c>
      <c r="G15" t="s">
        <v>131</v>
      </c>
      <c r="H15" t="s">
        <v>3315</v>
      </c>
      <c r="I15" t="s">
        <v>1811</v>
      </c>
      <c r="J15" t="s">
        <v>1766</v>
      </c>
      <c r="K15" t="s">
        <v>1079</v>
      </c>
      <c r="L15" t="s">
        <v>14</v>
      </c>
      <c r="M15" t="s">
        <v>14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1000</v>
      </c>
      <c r="T15" t="s">
        <v>13</v>
      </c>
      <c r="U15" t="s">
        <v>129</v>
      </c>
    </row>
    <row r="16" spans="1:21">
      <c r="A16" t="s">
        <v>2895</v>
      </c>
      <c r="B16" t="s">
        <v>2894</v>
      </c>
      <c r="C16" t="s">
        <v>4034</v>
      </c>
      <c r="D16" t="s">
        <v>14</v>
      </c>
      <c r="E16" t="s">
        <v>14</v>
      </c>
      <c r="F16" t="s">
        <v>4058</v>
      </c>
      <c r="G16" t="s">
        <v>133</v>
      </c>
      <c r="H16" t="s">
        <v>3070</v>
      </c>
      <c r="I16" t="s">
        <v>14</v>
      </c>
      <c r="J16" t="s">
        <v>14</v>
      </c>
      <c r="K16" t="s">
        <v>14</v>
      </c>
      <c r="L16" t="s">
        <v>14</v>
      </c>
      <c r="M16" t="s">
        <v>14</v>
      </c>
      <c r="N16" t="s">
        <v>14</v>
      </c>
      <c r="O16" t="s">
        <v>14</v>
      </c>
      <c r="P16" t="s">
        <v>14</v>
      </c>
      <c r="Q16" t="s">
        <v>14</v>
      </c>
      <c r="R16" t="s">
        <v>14</v>
      </c>
      <c r="S16" t="s">
        <v>3911</v>
      </c>
      <c r="T16" t="s">
        <v>18</v>
      </c>
      <c r="U16" t="s">
        <v>14</v>
      </c>
    </row>
    <row r="17" spans="1:21">
      <c r="A17" t="s">
        <v>2834</v>
      </c>
      <c r="B17" t="s">
        <v>2833</v>
      </c>
      <c r="C17" t="s">
        <v>4034</v>
      </c>
      <c r="D17" t="s">
        <v>14</v>
      </c>
      <c r="E17" t="s">
        <v>14</v>
      </c>
      <c r="F17" t="s">
        <v>4059</v>
      </c>
      <c r="G17" t="s">
        <v>134</v>
      </c>
      <c r="H17" t="s">
        <v>4060</v>
      </c>
      <c r="I17" t="s">
        <v>14</v>
      </c>
      <c r="J17" t="s">
        <v>14</v>
      </c>
      <c r="K17" t="s">
        <v>14</v>
      </c>
      <c r="L17" t="s">
        <v>466</v>
      </c>
      <c r="M17" t="s">
        <v>14</v>
      </c>
      <c r="N17" t="s">
        <v>14</v>
      </c>
      <c r="O17" t="s">
        <v>14</v>
      </c>
      <c r="P17" t="s">
        <v>14</v>
      </c>
      <c r="Q17" t="s">
        <v>14</v>
      </c>
      <c r="R17" t="s">
        <v>14</v>
      </c>
      <c r="S17" t="s">
        <v>1000</v>
      </c>
      <c r="T17" t="s">
        <v>16</v>
      </c>
      <c r="U17" t="s">
        <v>14</v>
      </c>
    </row>
    <row r="18" spans="1:21">
      <c r="A18" t="s">
        <v>3068</v>
      </c>
      <c r="B18" t="s">
        <v>3067</v>
      </c>
      <c r="C18" t="s">
        <v>4038</v>
      </c>
      <c r="D18" t="s">
        <v>14</v>
      </c>
      <c r="E18" t="s">
        <v>14</v>
      </c>
      <c r="F18" t="s">
        <v>4061</v>
      </c>
      <c r="G18" t="s">
        <v>129</v>
      </c>
      <c r="H18" t="s">
        <v>3069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3686</v>
      </c>
      <c r="T18" t="s">
        <v>1834</v>
      </c>
      <c r="U18" t="s">
        <v>14</v>
      </c>
    </row>
    <row r="19" spans="1:21">
      <c r="A19" t="s">
        <v>2542</v>
      </c>
      <c r="B19" t="s">
        <v>2541</v>
      </c>
      <c r="C19" t="s">
        <v>4034</v>
      </c>
      <c r="D19" t="s">
        <v>14</v>
      </c>
      <c r="E19" t="s">
        <v>14</v>
      </c>
      <c r="F19" t="s">
        <v>4062</v>
      </c>
      <c r="G19" t="s">
        <v>132</v>
      </c>
      <c r="H19" t="s">
        <v>3638</v>
      </c>
      <c r="I19" t="s">
        <v>14</v>
      </c>
      <c r="J19" t="s">
        <v>14</v>
      </c>
      <c r="K19" t="s">
        <v>14</v>
      </c>
      <c r="L19" t="s">
        <v>14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  <c r="R19" t="s">
        <v>14</v>
      </c>
      <c r="S19" t="s">
        <v>1000</v>
      </c>
      <c r="T19" t="s">
        <v>13</v>
      </c>
      <c r="U19" t="s">
        <v>14</v>
      </c>
    </row>
    <row r="20" spans="1:21">
      <c r="A20" t="s">
        <v>2086</v>
      </c>
      <c r="B20" t="s">
        <v>2085</v>
      </c>
      <c r="C20" t="s">
        <v>4038</v>
      </c>
      <c r="D20" t="s">
        <v>14</v>
      </c>
      <c r="E20" t="s">
        <v>14</v>
      </c>
      <c r="F20" t="s">
        <v>4063</v>
      </c>
      <c r="G20" t="s">
        <v>131</v>
      </c>
      <c r="H20" t="s">
        <v>3086</v>
      </c>
      <c r="I20" t="s">
        <v>14</v>
      </c>
      <c r="J20" t="s">
        <v>14</v>
      </c>
      <c r="K20" t="s">
        <v>14</v>
      </c>
      <c r="L20" t="s">
        <v>14</v>
      </c>
      <c r="M20" t="s">
        <v>14</v>
      </c>
      <c r="N20" t="s">
        <v>14</v>
      </c>
      <c r="O20" t="s">
        <v>14</v>
      </c>
      <c r="P20" t="s">
        <v>14</v>
      </c>
      <c r="Q20" t="s">
        <v>14</v>
      </c>
      <c r="R20" t="s">
        <v>14</v>
      </c>
      <c r="S20" t="s">
        <v>1000</v>
      </c>
      <c r="T20" t="s">
        <v>13</v>
      </c>
      <c r="U20" t="s">
        <v>14</v>
      </c>
    </row>
    <row r="21" spans="1:21">
      <c r="A21" t="s">
        <v>2660</v>
      </c>
      <c r="B21" t="s">
        <v>2659</v>
      </c>
      <c r="C21" t="s">
        <v>4038</v>
      </c>
      <c r="D21" t="s">
        <v>14</v>
      </c>
      <c r="E21" t="s">
        <v>14</v>
      </c>
      <c r="F21" t="s">
        <v>4064</v>
      </c>
      <c r="G21" t="s">
        <v>130</v>
      </c>
      <c r="H21" t="s">
        <v>3128</v>
      </c>
      <c r="I21" t="s">
        <v>1811</v>
      </c>
      <c r="J21" t="s">
        <v>1766</v>
      </c>
      <c r="K21" t="s">
        <v>1016</v>
      </c>
      <c r="L21" t="s">
        <v>14</v>
      </c>
      <c r="M21" t="s">
        <v>14</v>
      </c>
      <c r="N21" t="s">
        <v>14</v>
      </c>
      <c r="O21" t="s">
        <v>14</v>
      </c>
      <c r="P21" t="s">
        <v>14</v>
      </c>
      <c r="Q21" t="s">
        <v>14</v>
      </c>
      <c r="R21" t="s">
        <v>14</v>
      </c>
      <c r="S21" t="s">
        <v>1000</v>
      </c>
      <c r="T21" t="s">
        <v>20</v>
      </c>
      <c r="U21" t="s">
        <v>137</v>
      </c>
    </row>
    <row r="22" spans="1:21">
      <c r="A22" t="s">
        <v>4066</v>
      </c>
      <c r="B22" t="s">
        <v>4065</v>
      </c>
      <c r="C22" t="s">
        <v>4038</v>
      </c>
      <c r="D22" t="s">
        <v>14</v>
      </c>
      <c r="E22" t="s">
        <v>14</v>
      </c>
      <c r="F22" t="s">
        <v>14</v>
      </c>
      <c r="G22" t="s">
        <v>14</v>
      </c>
      <c r="H22" t="s">
        <v>4067</v>
      </c>
      <c r="I22" t="s">
        <v>1764</v>
      </c>
      <c r="J22" t="s">
        <v>1766</v>
      </c>
      <c r="K22" t="s">
        <v>4068</v>
      </c>
      <c r="L22" t="s">
        <v>14</v>
      </c>
      <c r="M22" t="s">
        <v>14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3707</v>
      </c>
      <c r="T22" t="s">
        <v>20</v>
      </c>
      <c r="U22" t="s">
        <v>14</v>
      </c>
    </row>
    <row r="23" spans="1:21">
      <c r="A23" t="s">
        <v>2314</v>
      </c>
      <c r="B23" t="s">
        <v>2313</v>
      </c>
      <c r="C23" t="s">
        <v>4034</v>
      </c>
      <c r="D23" t="s">
        <v>14</v>
      </c>
      <c r="E23" t="s">
        <v>14</v>
      </c>
      <c r="F23" t="s">
        <v>4069</v>
      </c>
      <c r="G23" t="s">
        <v>126</v>
      </c>
      <c r="H23" t="s">
        <v>3497</v>
      </c>
      <c r="I23" t="s">
        <v>1811</v>
      </c>
      <c r="J23" t="s">
        <v>1766</v>
      </c>
      <c r="K23" t="s">
        <v>1098</v>
      </c>
      <c r="L23" t="s">
        <v>14</v>
      </c>
      <c r="M23" t="s">
        <v>14</v>
      </c>
      <c r="N23" t="s">
        <v>14</v>
      </c>
      <c r="O23" t="s">
        <v>14</v>
      </c>
      <c r="P23" t="s">
        <v>14</v>
      </c>
      <c r="Q23" t="s">
        <v>14</v>
      </c>
      <c r="R23" t="s">
        <v>14</v>
      </c>
      <c r="S23" t="s">
        <v>3813</v>
      </c>
      <c r="T23" t="s">
        <v>1927</v>
      </c>
      <c r="U23" t="s">
        <v>14</v>
      </c>
    </row>
    <row r="24" spans="1:21">
      <c r="A24" t="s">
        <v>1873</v>
      </c>
      <c r="B24" t="s">
        <v>1872</v>
      </c>
      <c r="C24" t="s">
        <v>4038</v>
      </c>
      <c r="D24" t="s">
        <v>14</v>
      </c>
      <c r="E24" t="s">
        <v>14</v>
      </c>
      <c r="F24" t="s">
        <v>4070</v>
      </c>
      <c r="G24" t="s">
        <v>132</v>
      </c>
      <c r="H24" t="s">
        <v>3066</v>
      </c>
      <c r="I24" t="s">
        <v>1811</v>
      </c>
      <c r="J24" t="s">
        <v>1766</v>
      </c>
      <c r="K24" t="s">
        <v>1079</v>
      </c>
      <c r="L24" t="s">
        <v>14</v>
      </c>
      <c r="M24" t="s">
        <v>14</v>
      </c>
      <c r="N24" t="s">
        <v>14</v>
      </c>
      <c r="O24" t="s">
        <v>14</v>
      </c>
      <c r="P24" t="s">
        <v>14</v>
      </c>
      <c r="Q24" t="s">
        <v>14</v>
      </c>
      <c r="R24" t="s">
        <v>14</v>
      </c>
      <c r="S24" t="s">
        <v>3711</v>
      </c>
      <c r="T24" t="s">
        <v>18</v>
      </c>
      <c r="U24" t="s">
        <v>14</v>
      </c>
    </row>
    <row r="25" spans="1:21">
      <c r="A25" t="s">
        <v>3289</v>
      </c>
      <c r="B25" t="s">
        <v>3288</v>
      </c>
      <c r="C25" t="s">
        <v>4034</v>
      </c>
      <c r="D25" t="s">
        <v>14</v>
      </c>
      <c r="E25" t="s">
        <v>14</v>
      </c>
      <c r="F25" t="s">
        <v>4071</v>
      </c>
      <c r="G25" t="s">
        <v>128</v>
      </c>
      <c r="H25" t="s">
        <v>3066</v>
      </c>
      <c r="I25" t="s">
        <v>1811</v>
      </c>
      <c r="J25" t="s">
        <v>1766</v>
      </c>
      <c r="K25" t="s">
        <v>1079</v>
      </c>
      <c r="L25" t="s">
        <v>14</v>
      </c>
      <c r="M25" t="s">
        <v>14</v>
      </c>
      <c r="N25" t="s">
        <v>14</v>
      </c>
      <c r="O25" t="s">
        <v>14</v>
      </c>
      <c r="P25" t="s">
        <v>14</v>
      </c>
      <c r="Q25" t="s">
        <v>14</v>
      </c>
      <c r="R25" t="s">
        <v>14</v>
      </c>
      <c r="S25" t="s">
        <v>3904</v>
      </c>
      <c r="T25" t="s">
        <v>1821</v>
      </c>
      <c r="U25" t="s">
        <v>14</v>
      </c>
    </row>
    <row r="26" spans="1:21">
      <c r="A26" t="s">
        <v>4073</v>
      </c>
      <c r="B26" t="s">
        <v>4072</v>
      </c>
      <c r="C26" t="s">
        <v>4038</v>
      </c>
      <c r="D26" t="s">
        <v>14</v>
      </c>
      <c r="E26" t="s">
        <v>14</v>
      </c>
      <c r="F26" t="s">
        <v>4074</v>
      </c>
      <c r="G26" t="s">
        <v>130</v>
      </c>
      <c r="H26" t="s">
        <v>4075</v>
      </c>
      <c r="I26" t="s">
        <v>14</v>
      </c>
      <c r="J26" t="s">
        <v>14</v>
      </c>
      <c r="K26" t="s">
        <v>3009</v>
      </c>
      <c r="L26" t="s">
        <v>466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  <c r="R26" t="s">
        <v>14</v>
      </c>
      <c r="S26" t="s">
        <v>3711</v>
      </c>
      <c r="T26" t="s">
        <v>20</v>
      </c>
      <c r="U26" t="s">
        <v>14</v>
      </c>
    </row>
    <row r="27" spans="1:21">
      <c r="A27" t="s">
        <v>2293</v>
      </c>
      <c r="B27" t="s">
        <v>2292</v>
      </c>
      <c r="C27" t="s">
        <v>4038</v>
      </c>
      <c r="D27" t="s">
        <v>14</v>
      </c>
      <c r="E27" t="s">
        <v>14</v>
      </c>
      <c r="F27" t="s">
        <v>4076</v>
      </c>
      <c r="G27" t="s">
        <v>132</v>
      </c>
      <c r="H27" t="s">
        <v>3379</v>
      </c>
      <c r="I27" t="s">
        <v>14</v>
      </c>
      <c r="J27" t="s">
        <v>14</v>
      </c>
      <c r="K27" t="s">
        <v>14</v>
      </c>
      <c r="L27" t="s">
        <v>14</v>
      </c>
      <c r="M27" t="s">
        <v>14</v>
      </c>
      <c r="N27" t="s">
        <v>14</v>
      </c>
      <c r="O27" t="s">
        <v>14</v>
      </c>
      <c r="P27" t="s">
        <v>14</v>
      </c>
      <c r="Q27" t="s">
        <v>14</v>
      </c>
      <c r="R27" t="s">
        <v>14</v>
      </c>
      <c r="S27" t="s">
        <v>1000</v>
      </c>
      <c r="T27" t="s">
        <v>18</v>
      </c>
      <c r="U27" t="s">
        <v>14</v>
      </c>
    </row>
    <row r="28" spans="1:21">
      <c r="A28" t="s">
        <v>2308</v>
      </c>
      <c r="B28" t="s">
        <v>2307</v>
      </c>
      <c r="C28" t="s">
        <v>4038</v>
      </c>
      <c r="D28" t="s">
        <v>14</v>
      </c>
      <c r="E28" t="s">
        <v>14</v>
      </c>
      <c r="F28" t="s">
        <v>4077</v>
      </c>
      <c r="G28" t="s">
        <v>153</v>
      </c>
      <c r="H28" t="s">
        <v>3625</v>
      </c>
      <c r="I28" t="s">
        <v>14</v>
      </c>
      <c r="J28" t="s">
        <v>14</v>
      </c>
      <c r="K28" t="s">
        <v>14</v>
      </c>
      <c r="L28" t="s">
        <v>14</v>
      </c>
      <c r="M28" t="s">
        <v>14</v>
      </c>
      <c r="N28" t="s">
        <v>14</v>
      </c>
      <c r="O28" t="s">
        <v>14</v>
      </c>
      <c r="P28" t="s">
        <v>14</v>
      </c>
      <c r="Q28" t="s">
        <v>14</v>
      </c>
      <c r="R28" t="s">
        <v>14</v>
      </c>
      <c r="S28" t="s">
        <v>3707</v>
      </c>
      <c r="T28" t="s">
        <v>17</v>
      </c>
      <c r="U28" t="s">
        <v>14</v>
      </c>
    </row>
    <row r="29" spans="1:21">
      <c r="A29" t="s">
        <v>2582</v>
      </c>
      <c r="B29" t="s">
        <v>2581</v>
      </c>
      <c r="C29" t="s">
        <v>4034</v>
      </c>
      <c r="D29" t="s">
        <v>14</v>
      </c>
      <c r="E29" t="s">
        <v>14</v>
      </c>
      <c r="F29" t="s">
        <v>4078</v>
      </c>
      <c r="G29" t="s">
        <v>129</v>
      </c>
      <c r="H29" t="s">
        <v>3105</v>
      </c>
      <c r="I29" t="s">
        <v>14</v>
      </c>
      <c r="J29" t="s">
        <v>14</v>
      </c>
      <c r="K29" t="s">
        <v>4079</v>
      </c>
      <c r="L29" t="s">
        <v>14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  <c r="R29" t="s">
        <v>14</v>
      </c>
      <c r="S29" t="s">
        <v>3904</v>
      </c>
      <c r="T29" t="s">
        <v>1834</v>
      </c>
      <c r="U29" t="s">
        <v>14</v>
      </c>
    </row>
    <row r="30" spans="1:21">
      <c r="A30" t="s">
        <v>2205</v>
      </c>
      <c r="B30" t="s">
        <v>2204</v>
      </c>
      <c r="C30" t="s">
        <v>4038</v>
      </c>
      <c r="D30" t="s">
        <v>14</v>
      </c>
      <c r="E30" t="s">
        <v>14</v>
      </c>
      <c r="F30" t="s">
        <v>4080</v>
      </c>
      <c r="G30" t="s">
        <v>130</v>
      </c>
      <c r="H30" t="s">
        <v>3548</v>
      </c>
      <c r="I30" t="s">
        <v>14</v>
      </c>
      <c r="J30" t="s">
        <v>14</v>
      </c>
      <c r="K30" t="s">
        <v>14</v>
      </c>
      <c r="L30" t="s">
        <v>466</v>
      </c>
      <c r="M30" t="s">
        <v>14</v>
      </c>
      <c r="N30" t="s">
        <v>14</v>
      </c>
      <c r="O30" t="s">
        <v>14</v>
      </c>
      <c r="P30" t="s">
        <v>14</v>
      </c>
      <c r="Q30" t="s">
        <v>14</v>
      </c>
      <c r="R30" t="s">
        <v>14</v>
      </c>
      <c r="S30" t="s">
        <v>3813</v>
      </c>
      <c r="T30" t="s">
        <v>1834</v>
      </c>
      <c r="U30" t="s">
        <v>14</v>
      </c>
    </row>
    <row r="31" spans="1:21">
      <c r="A31" t="s">
        <v>2456</v>
      </c>
      <c r="B31" t="s">
        <v>2455</v>
      </c>
      <c r="C31" t="s">
        <v>4038</v>
      </c>
      <c r="D31" t="s">
        <v>14</v>
      </c>
      <c r="E31" t="s">
        <v>14</v>
      </c>
      <c r="F31" t="s">
        <v>14</v>
      </c>
      <c r="G31" t="s">
        <v>14</v>
      </c>
      <c r="H31" t="s">
        <v>3112</v>
      </c>
      <c r="I31" t="s">
        <v>1811</v>
      </c>
      <c r="J31" t="s">
        <v>1766</v>
      </c>
      <c r="K31" t="s">
        <v>2457</v>
      </c>
      <c r="L31" t="s">
        <v>14</v>
      </c>
      <c r="M31" t="s">
        <v>14</v>
      </c>
      <c r="N31" t="s">
        <v>3112</v>
      </c>
      <c r="O31" t="s">
        <v>14</v>
      </c>
      <c r="P31" t="s">
        <v>14</v>
      </c>
      <c r="Q31" t="s">
        <v>14</v>
      </c>
      <c r="R31" t="s">
        <v>14</v>
      </c>
      <c r="S31" t="s">
        <v>1000</v>
      </c>
      <c r="T31" t="s">
        <v>17</v>
      </c>
      <c r="U31" t="s">
        <v>14</v>
      </c>
    </row>
    <row r="32" spans="1:21">
      <c r="A32" t="s">
        <v>2488</v>
      </c>
      <c r="B32" t="s">
        <v>2487</v>
      </c>
      <c r="C32" t="s">
        <v>4038</v>
      </c>
      <c r="D32" t="s">
        <v>14</v>
      </c>
      <c r="E32" t="s">
        <v>14</v>
      </c>
      <c r="F32" t="s">
        <v>4081</v>
      </c>
      <c r="G32" t="s">
        <v>134</v>
      </c>
      <c r="H32" t="s">
        <v>3078</v>
      </c>
      <c r="I32" t="s">
        <v>14</v>
      </c>
      <c r="J32" t="s">
        <v>14</v>
      </c>
      <c r="K32" t="s">
        <v>14</v>
      </c>
      <c r="L32" t="s">
        <v>14</v>
      </c>
      <c r="M32" t="s">
        <v>14</v>
      </c>
      <c r="N32" t="s">
        <v>14</v>
      </c>
      <c r="O32" t="s">
        <v>14</v>
      </c>
      <c r="P32" t="s">
        <v>14</v>
      </c>
      <c r="Q32" t="s">
        <v>14</v>
      </c>
      <c r="R32" t="s">
        <v>14</v>
      </c>
      <c r="S32" t="s">
        <v>3849</v>
      </c>
      <c r="T32" t="s">
        <v>16</v>
      </c>
      <c r="U32" t="s">
        <v>14</v>
      </c>
    </row>
    <row r="33" spans="1:21">
      <c r="A33" t="s">
        <v>2587</v>
      </c>
      <c r="B33" t="s">
        <v>2586</v>
      </c>
      <c r="C33" t="s">
        <v>4034</v>
      </c>
      <c r="D33" t="s">
        <v>14</v>
      </c>
      <c r="E33" t="s">
        <v>14</v>
      </c>
      <c r="F33" t="s">
        <v>4082</v>
      </c>
      <c r="G33" t="s">
        <v>128</v>
      </c>
      <c r="H33" t="s">
        <v>3510</v>
      </c>
      <c r="I33" t="s">
        <v>1824</v>
      </c>
      <c r="J33" t="s">
        <v>1766</v>
      </c>
      <c r="K33" t="s">
        <v>2588</v>
      </c>
      <c r="L33" t="s">
        <v>14</v>
      </c>
      <c r="M33" t="s">
        <v>14</v>
      </c>
      <c r="N33" t="s">
        <v>14</v>
      </c>
      <c r="O33" t="s">
        <v>14</v>
      </c>
      <c r="P33" t="s">
        <v>3510</v>
      </c>
      <c r="Q33" t="s">
        <v>14</v>
      </c>
      <c r="R33" t="s">
        <v>14</v>
      </c>
      <c r="S33" t="s">
        <v>3813</v>
      </c>
      <c r="T33" t="s">
        <v>1834</v>
      </c>
      <c r="U33" t="s">
        <v>14</v>
      </c>
    </row>
    <row r="34" spans="1:21">
      <c r="A34" t="s">
        <v>4084</v>
      </c>
      <c r="B34" t="s">
        <v>4083</v>
      </c>
      <c r="C34" t="s">
        <v>14</v>
      </c>
      <c r="D34" t="s">
        <v>14</v>
      </c>
      <c r="E34" t="s">
        <v>14</v>
      </c>
      <c r="F34" t="s">
        <v>14</v>
      </c>
      <c r="G34" t="s">
        <v>14</v>
      </c>
      <c r="H34" t="s">
        <v>4085</v>
      </c>
      <c r="I34" t="s">
        <v>1811</v>
      </c>
      <c r="J34" t="s">
        <v>1766</v>
      </c>
      <c r="K34" t="s">
        <v>1098</v>
      </c>
      <c r="L34" t="s">
        <v>14</v>
      </c>
      <c r="M34" t="s">
        <v>14</v>
      </c>
      <c r="N34" t="s">
        <v>14</v>
      </c>
      <c r="O34" t="s">
        <v>14</v>
      </c>
      <c r="P34" t="s">
        <v>14</v>
      </c>
      <c r="Q34" t="s">
        <v>14</v>
      </c>
      <c r="R34" t="s">
        <v>14</v>
      </c>
      <c r="S34" t="s">
        <v>1000</v>
      </c>
      <c r="T34" t="s">
        <v>20</v>
      </c>
      <c r="U34" t="s">
        <v>14</v>
      </c>
    </row>
    <row r="35" spans="1:21">
      <c r="A35" t="s">
        <v>2871</v>
      </c>
      <c r="B35" t="s">
        <v>2870</v>
      </c>
      <c r="C35" t="s">
        <v>4038</v>
      </c>
      <c r="D35" t="s">
        <v>14</v>
      </c>
      <c r="E35" t="s">
        <v>14</v>
      </c>
      <c r="F35" t="s">
        <v>4086</v>
      </c>
      <c r="G35" t="s">
        <v>130</v>
      </c>
      <c r="H35" t="s">
        <v>3041</v>
      </c>
      <c r="I35" t="s">
        <v>14</v>
      </c>
      <c r="J35" t="s">
        <v>14</v>
      </c>
      <c r="K35" t="s">
        <v>25</v>
      </c>
      <c r="L35" t="s">
        <v>14</v>
      </c>
      <c r="M35" t="s">
        <v>14</v>
      </c>
      <c r="N35" t="s">
        <v>3041</v>
      </c>
      <c r="O35" t="s">
        <v>14</v>
      </c>
      <c r="P35" t="s">
        <v>3928</v>
      </c>
      <c r="Q35" t="s">
        <v>14</v>
      </c>
      <c r="R35" t="s">
        <v>14</v>
      </c>
      <c r="S35" t="s">
        <v>1000</v>
      </c>
      <c r="T35" t="s">
        <v>20</v>
      </c>
      <c r="U35" t="s">
        <v>132</v>
      </c>
    </row>
    <row r="36" spans="1:21">
      <c r="A36" t="s">
        <v>3209</v>
      </c>
      <c r="B36" t="s">
        <v>3208</v>
      </c>
      <c r="C36" t="s">
        <v>4038</v>
      </c>
      <c r="D36" t="s">
        <v>14</v>
      </c>
      <c r="E36" t="s">
        <v>14</v>
      </c>
      <c r="F36" t="s">
        <v>4087</v>
      </c>
      <c r="G36" t="s">
        <v>131</v>
      </c>
      <c r="H36" t="s">
        <v>3210</v>
      </c>
      <c r="I36" t="s">
        <v>1789</v>
      </c>
      <c r="J36" t="s">
        <v>1766</v>
      </c>
      <c r="K36" t="s">
        <v>1079</v>
      </c>
      <c r="L36" t="s">
        <v>14</v>
      </c>
      <c r="M36" t="s">
        <v>14</v>
      </c>
      <c r="N36" t="s">
        <v>14</v>
      </c>
      <c r="O36" t="s">
        <v>14</v>
      </c>
      <c r="P36" t="s">
        <v>14</v>
      </c>
      <c r="Q36" t="s">
        <v>14</v>
      </c>
      <c r="R36" t="s">
        <v>14</v>
      </c>
      <c r="S36" t="s">
        <v>1000</v>
      </c>
      <c r="T36" t="s">
        <v>13</v>
      </c>
      <c r="U36" t="s">
        <v>4088</v>
      </c>
    </row>
    <row r="37" spans="1:21">
      <c r="A37" t="s">
        <v>3231</v>
      </c>
      <c r="B37" t="s">
        <v>3230</v>
      </c>
      <c r="C37" t="s">
        <v>4034</v>
      </c>
      <c r="D37" t="s">
        <v>14</v>
      </c>
      <c r="E37" t="s">
        <v>14</v>
      </c>
      <c r="F37" t="s">
        <v>4089</v>
      </c>
      <c r="G37" t="s">
        <v>129</v>
      </c>
      <c r="H37" t="s">
        <v>3232</v>
      </c>
      <c r="I37" t="s">
        <v>1811</v>
      </c>
      <c r="J37" t="s">
        <v>1766</v>
      </c>
      <c r="K37" t="s">
        <v>1079</v>
      </c>
      <c r="L37" t="s">
        <v>14</v>
      </c>
      <c r="M37" t="s">
        <v>14</v>
      </c>
      <c r="N37" t="s">
        <v>14</v>
      </c>
      <c r="O37" t="s">
        <v>14</v>
      </c>
      <c r="P37" t="s">
        <v>14</v>
      </c>
      <c r="Q37" t="s">
        <v>14</v>
      </c>
      <c r="R37" t="s">
        <v>14</v>
      </c>
      <c r="S37" t="s">
        <v>3813</v>
      </c>
      <c r="T37" t="s">
        <v>1821</v>
      </c>
      <c r="U37" t="s">
        <v>14</v>
      </c>
    </row>
    <row r="38" spans="1:21">
      <c r="A38" t="s">
        <v>1793</v>
      </c>
      <c r="B38" t="s">
        <v>1458</v>
      </c>
      <c r="C38" t="s">
        <v>4034</v>
      </c>
      <c r="D38" t="s">
        <v>14</v>
      </c>
      <c r="E38" t="s">
        <v>14</v>
      </c>
      <c r="F38" t="s">
        <v>14</v>
      </c>
      <c r="G38" t="s">
        <v>14</v>
      </c>
      <c r="H38" t="s">
        <v>3036</v>
      </c>
      <c r="I38" t="s">
        <v>1789</v>
      </c>
      <c r="J38" t="s">
        <v>1766</v>
      </c>
      <c r="K38" t="s">
        <v>467</v>
      </c>
      <c r="L38" t="s">
        <v>14</v>
      </c>
      <c r="M38" t="s">
        <v>14</v>
      </c>
      <c r="N38" t="s">
        <v>3947</v>
      </c>
      <c r="O38" t="s">
        <v>14</v>
      </c>
      <c r="P38" t="s">
        <v>14</v>
      </c>
      <c r="Q38" t="s">
        <v>14</v>
      </c>
      <c r="R38" t="s">
        <v>14</v>
      </c>
      <c r="S38" t="s">
        <v>1000</v>
      </c>
      <c r="T38" t="s">
        <v>20</v>
      </c>
      <c r="U38" t="s">
        <v>14</v>
      </c>
    </row>
    <row r="39" spans="1:21">
      <c r="A39" t="s">
        <v>3478</v>
      </c>
      <c r="B39" t="s">
        <v>3477</v>
      </c>
      <c r="C39" t="s">
        <v>4034</v>
      </c>
      <c r="D39" t="s">
        <v>14</v>
      </c>
      <c r="E39" t="s">
        <v>14</v>
      </c>
      <c r="F39" t="s">
        <v>4090</v>
      </c>
      <c r="G39" t="s">
        <v>126</v>
      </c>
      <c r="H39" t="s">
        <v>3036</v>
      </c>
      <c r="I39" t="s">
        <v>1811</v>
      </c>
      <c r="J39" t="s">
        <v>1766</v>
      </c>
      <c r="K39" t="s">
        <v>1079</v>
      </c>
      <c r="L39" t="s">
        <v>14</v>
      </c>
      <c r="M39" t="s">
        <v>14</v>
      </c>
      <c r="N39" t="s">
        <v>14</v>
      </c>
      <c r="O39" t="s">
        <v>14</v>
      </c>
      <c r="P39" t="s">
        <v>14</v>
      </c>
      <c r="Q39" t="s">
        <v>14</v>
      </c>
      <c r="R39" t="s">
        <v>14</v>
      </c>
      <c r="S39" t="s">
        <v>3813</v>
      </c>
      <c r="T39" t="s">
        <v>1927</v>
      </c>
      <c r="U39" t="s">
        <v>14</v>
      </c>
    </row>
    <row r="40" spans="1:21">
      <c r="A40" t="s">
        <v>2724</v>
      </c>
      <c r="B40" t="s">
        <v>2723</v>
      </c>
      <c r="C40" t="s">
        <v>4038</v>
      </c>
      <c r="D40" t="s">
        <v>14</v>
      </c>
      <c r="E40" t="s">
        <v>14</v>
      </c>
      <c r="F40" t="s">
        <v>4091</v>
      </c>
      <c r="G40" t="s">
        <v>131</v>
      </c>
      <c r="H40" t="s">
        <v>3136</v>
      </c>
      <c r="I40" t="s">
        <v>14</v>
      </c>
      <c r="J40" t="s">
        <v>14</v>
      </c>
      <c r="K40" t="s">
        <v>14</v>
      </c>
      <c r="L40" t="s">
        <v>466</v>
      </c>
      <c r="M40" t="s">
        <v>14</v>
      </c>
      <c r="N40" t="s">
        <v>14</v>
      </c>
      <c r="O40" t="s">
        <v>14</v>
      </c>
      <c r="P40" t="s">
        <v>14</v>
      </c>
      <c r="Q40" t="s">
        <v>14</v>
      </c>
      <c r="R40" t="s">
        <v>14</v>
      </c>
      <c r="S40" t="s">
        <v>1000</v>
      </c>
      <c r="T40" t="s">
        <v>13</v>
      </c>
      <c r="U40" t="s">
        <v>14</v>
      </c>
    </row>
    <row r="41" spans="1:21">
      <c r="A41" t="s">
        <v>3212</v>
      </c>
      <c r="B41" t="s">
        <v>3211</v>
      </c>
      <c r="C41" t="s">
        <v>4038</v>
      </c>
      <c r="D41" t="s">
        <v>14</v>
      </c>
      <c r="E41" t="s">
        <v>14</v>
      </c>
      <c r="F41" t="s">
        <v>4092</v>
      </c>
      <c r="G41" t="s">
        <v>128</v>
      </c>
      <c r="H41" t="s">
        <v>3213</v>
      </c>
      <c r="I41" t="s">
        <v>1811</v>
      </c>
      <c r="J41" t="s">
        <v>1766</v>
      </c>
      <c r="K41" t="s">
        <v>1115</v>
      </c>
      <c r="L41" t="s">
        <v>14</v>
      </c>
      <c r="M41" t="s">
        <v>14</v>
      </c>
      <c r="N41" t="s">
        <v>14</v>
      </c>
      <c r="O41" t="s">
        <v>14</v>
      </c>
      <c r="P41" t="s">
        <v>14</v>
      </c>
      <c r="Q41" t="s">
        <v>14</v>
      </c>
      <c r="R41" t="s">
        <v>14</v>
      </c>
      <c r="S41" t="s">
        <v>1000</v>
      </c>
      <c r="T41" t="s">
        <v>13</v>
      </c>
      <c r="U41" t="s">
        <v>14</v>
      </c>
    </row>
    <row r="42" spans="1:21">
      <c r="A42" t="s">
        <v>2072</v>
      </c>
      <c r="B42" t="s">
        <v>2071</v>
      </c>
      <c r="C42" t="s">
        <v>4038</v>
      </c>
      <c r="D42" t="s">
        <v>14</v>
      </c>
      <c r="E42" t="s">
        <v>14</v>
      </c>
      <c r="F42" t="s">
        <v>14</v>
      </c>
      <c r="G42" t="s">
        <v>14</v>
      </c>
      <c r="H42" t="s">
        <v>3493</v>
      </c>
      <c r="I42" t="s">
        <v>2042</v>
      </c>
      <c r="J42" t="s">
        <v>1766</v>
      </c>
      <c r="K42" t="s">
        <v>1115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3813</v>
      </c>
      <c r="T42" t="s">
        <v>1927</v>
      </c>
      <c r="U42" t="s">
        <v>14</v>
      </c>
    </row>
    <row r="43" spans="1:21">
      <c r="A43" t="s">
        <v>2069</v>
      </c>
      <c r="B43" t="s">
        <v>2068</v>
      </c>
      <c r="C43" t="s">
        <v>4034</v>
      </c>
      <c r="D43" t="s">
        <v>14</v>
      </c>
      <c r="E43" t="s">
        <v>14</v>
      </c>
      <c r="F43" t="s">
        <v>14</v>
      </c>
      <c r="G43" t="s">
        <v>14</v>
      </c>
      <c r="H43" t="s">
        <v>3493</v>
      </c>
      <c r="I43" t="s">
        <v>2042</v>
      </c>
      <c r="J43" t="s">
        <v>1766</v>
      </c>
      <c r="K43" t="s">
        <v>1115</v>
      </c>
      <c r="L43" t="s">
        <v>14</v>
      </c>
      <c r="M43" t="s">
        <v>14</v>
      </c>
      <c r="N43" t="s">
        <v>14</v>
      </c>
      <c r="O43" t="s">
        <v>14</v>
      </c>
      <c r="P43" t="s">
        <v>14</v>
      </c>
      <c r="Q43" t="s">
        <v>14</v>
      </c>
      <c r="R43" t="s">
        <v>14</v>
      </c>
      <c r="S43" t="s">
        <v>3813</v>
      </c>
      <c r="T43" t="s">
        <v>1927</v>
      </c>
      <c r="U43" t="s">
        <v>14</v>
      </c>
    </row>
    <row r="44" spans="1:21">
      <c r="A44" t="s">
        <v>3490</v>
      </c>
      <c r="B44" t="s">
        <v>3489</v>
      </c>
      <c r="C44" t="s">
        <v>4034</v>
      </c>
      <c r="D44" t="s">
        <v>14</v>
      </c>
      <c r="E44" t="s">
        <v>14</v>
      </c>
      <c r="F44" t="s">
        <v>14</v>
      </c>
      <c r="G44" t="s">
        <v>14</v>
      </c>
      <c r="H44" t="s">
        <v>3491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3899</v>
      </c>
      <c r="T44" t="s">
        <v>1834</v>
      </c>
      <c r="U44" t="s">
        <v>14</v>
      </c>
    </row>
    <row r="45" spans="1:21">
      <c r="A45" t="s">
        <v>2354</v>
      </c>
      <c r="B45" t="s">
        <v>2353</v>
      </c>
      <c r="C45" t="s">
        <v>4034</v>
      </c>
      <c r="D45" t="s">
        <v>14</v>
      </c>
      <c r="E45" t="s">
        <v>14</v>
      </c>
      <c r="F45" t="s">
        <v>4093</v>
      </c>
      <c r="G45" t="s">
        <v>126</v>
      </c>
      <c r="H45" t="s">
        <v>3042</v>
      </c>
      <c r="I45" t="s">
        <v>1811</v>
      </c>
      <c r="J45" t="s">
        <v>1766</v>
      </c>
      <c r="K45" t="s">
        <v>1069</v>
      </c>
      <c r="L45" t="s">
        <v>14</v>
      </c>
      <c r="M45" t="s">
        <v>14</v>
      </c>
      <c r="N45" t="s">
        <v>14</v>
      </c>
      <c r="O45" t="s">
        <v>14</v>
      </c>
      <c r="P45" t="s">
        <v>3042</v>
      </c>
      <c r="Q45" t="s">
        <v>14</v>
      </c>
      <c r="R45" t="s">
        <v>14</v>
      </c>
      <c r="S45" t="s">
        <v>3969</v>
      </c>
      <c r="T45" t="s">
        <v>1927</v>
      </c>
      <c r="U45" t="s">
        <v>14</v>
      </c>
    </row>
    <row r="46" spans="1:21">
      <c r="A46" t="s">
        <v>2713</v>
      </c>
      <c r="B46" t="s">
        <v>2712</v>
      </c>
      <c r="C46" t="s">
        <v>4038</v>
      </c>
      <c r="D46" t="s">
        <v>14</v>
      </c>
      <c r="E46" t="s">
        <v>14</v>
      </c>
      <c r="F46" t="s">
        <v>4094</v>
      </c>
      <c r="G46" t="s">
        <v>131</v>
      </c>
      <c r="H46" t="s">
        <v>3135</v>
      </c>
      <c r="I46" t="s">
        <v>14</v>
      </c>
      <c r="J46" t="s">
        <v>14</v>
      </c>
      <c r="K46" t="s">
        <v>14</v>
      </c>
      <c r="L46" t="s">
        <v>466</v>
      </c>
      <c r="M46" t="s">
        <v>14</v>
      </c>
      <c r="N46" t="s">
        <v>14</v>
      </c>
      <c r="O46" t="s">
        <v>14</v>
      </c>
      <c r="P46" t="s">
        <v>14</v>
      </c>
      <c r="Q46" t="s">
        <v>14</v>
      </c>
      <c r="R46" t="s">
        <v>14</v>
      </c>
      <c r="S46" t="s">
        <v>3889</v>
      </c>
      <c r="T46" t="s">
        <v>20</v>
      </c>
      <c r="U46" t="s">
        <v>14</v>
      </c>
    </row>
    <row r="47" spans="1:21">
      <c r="A47" t="s">
        <v>3616</v>
      </c>
      <c r="B47" t="s">
        <v>3615</v>
      </c>
      <c r="C47" t="s">
        <v>4034</v>
      </c>
      <c r="D47" t="s">
        <v>14</v>
      </c>
      <c r="E47" t="s">
        <v>14</v>
      </c>
      <c r="F47" t="s">
        <v>14</v>
      </c>
      <c r="G47" t="s">
        <v>14</v>
      </c>
      <c r="H47" t="s">
        <v>3617</v>
      </c>
      <c r="I47" t="s">
        <v>14</v>
      </c>
      <c r="J47" t="s">
        <v>14</v>
      </c>
      <c r="K47" t="s">
        <v>14</v>
      </c>
      <c r="L47" t="s">
        <v>14</v>
      </c>
      <c r="M47" t="s">
        <v>14</v>
      </c>
      <c r="N47" t="s">
        <v>14</v>
      </c>
      <c r="O47" t="s">
        <v>14</v>
      </c>
      <c r="P47" t="s">
        <v>14</v>
      </c>
      <c r="Q47" t="s">
        <v>14</v>
      </c>
      <c r="R47" t="s">
        <v>14</v>
      </c>
      <c r="S47" t="s">
        <v>3686</v>
      </c>
      <c r="T47" t="s">
        <v>1834</v>
      </c>
      <c r="U47" t="s">
        <v>14</v>
      </c>
    </row>
    <row r="48" spans="1:21">
      <c r="A48" t="s">
        <v>4096</v>
      </c>
      <c r="B48" t="s">
        <v>4095</v>
      </c>
      <c r="C48" t="s">
        <v>4034</v>
      </c>
      <c r="D48" t="s">
        <v>14</v>
      </c>
      <c r="E48" t="s">
        <v>14</v>
      </c>
      <c r="F48" t="s">
        <v>14</v>
      </c>
      <c r="G48" t="s">
        <v>14</v>
      </c>
      <c r="H48" t="s">
        <v>4097</v>
      </c>
      <c r="I48" t="s">
        <v>14</v>
      </c>
      <c r="J48" t="s">
        <v>14</v>
      </c>
      <c r="K48" t="s">
        <v>14</v>
      </c>
      <c r="L48" t="s">
        <v>14</v>
      </c>
      <c r="M48" t="s">
        <v>14</v>
      </c>
      <c r="N48" t="s">
        <v>14</v>
      </c>
      <c r="O48" t="s">
        <v>14</v>
      </c>
      <c r="P48" t="s">
        <v>14</v>
      </c>
      <c r="Q48" t="s">
        <v>14</v>
      </c>
      <c r="R48" t="s">
        <v>14</v>
      </c>
      <c r="S48" t="s">
        <v>3838</v>
      </c>
      <c r="T48" t="s">
        <v>16</v>
      </c>
      <c r="U48" t="s">
        <v>14</v>
      </c>
    </row>
    <row r="49" spans="1:21">
      <c r="A49" t="s">
        <v>4098</v>
      </c>
      <c r="B49" t="s">
        <v>2434</v>
      </c>
      <c r="C49" t="s">
        <v>4034</v>
      </c>
      <c r="D49" t="s">
        <v>14</v>
      </c>
      <c r="E49" t="s">
        <v>14</v>
      </c>
      <c r="F49" t="s">
        <v>4099</v>
      </c>
      <c r="G49" t="s">
        <v>130</v>
      </c>
      <c r="H49" t="s">
        <v>3520</v>
      </c>
      <c r="I49" t="s">
        <v>14</v>
      </c>
      <c r="J49" t="s">
        <v>14</v>
      </c>
      <c r="K49" t="s">
        <v>3009</v>
      </c>
      <c r="L49" t="s">
        <v>466</v>
      </c>
      <c r="M49" t="s">
        <v>14</v>
      </c>
      <c r="N49" t="s">
        <v>14</v>
      </c>
      <c r="O49" t="s">
        <v>14</v>
      </c>
      <c r="P49" t="s">
        <v>14</v>
      </c>
      <c r="Q49" t="s">
        <v>14</v>
      </c>
      <c r="R49" t="s">
        <v>14</v>
      </c>
      <c r="S49" t="s">
        <v>1000</v>
      </c>
      <c r="T49" t="s">
        <v>20</v>
      </c>
      <c r="U49" t="s">
        <v>14</v>
      </c>
    </row>
    <row r="50" spans="1:21">
      <c r="A50" t="s">
        <v>3202</v>
      </c>
      <c r="B50" t="s">
        <v>3201</v>
      </c>
      <c r="C50" t="s">
        <v>4034</v>
      </c>
      <c r="D50" t="s">
        <v>14</v>
      </c>
      <c r="E50" t="s">
        <v>14</v>
      </c>
      <c r="F50" t="s">
        <v>4100</v>
      </c>
      <c r="G50" t="s">
        <v>129</v>
      </c>
      <c r="H50" t="s">
        <v>3203</v>
      </c>
      <c r="I50" t="s">
        <v>1811</v>
      </c>
      <c r="J50" t="s">
        <v>1766</v>
      </c>
      <c r="K50" t="s">
        <v>1079</v>
      </c>
      <c r="L50" t="s">
        <v>14</v>
      </c>
      <c r="M50" t="s">
        <v>14</v>
      </c>
      <c r="N50" t="s">
        <v>14</v>
      </c>
      <c r="O50" t="s">
        <v>14</v>
      </c>
      <c r="P50" t="s">
        <v>14</v>
      </c>
      <c r="Q50" t="s">
        <v>14</v>
      </c>
      <c r="R50" t="s">
        <v>14</v>
      </c>
      <c r="S50" t="s">
        <v>3904</v>
      </c>
      <c r="T50" t="s">
        <v>1821</v>
      </c>
      <c r="U50" t="s">
        <v>14</v>
      </c>
    </row>
    <row r="51" spans="1:21">
      <c r="A51" t="s">
        <v>2820</v>
      </c>
      <c r="B51" t="s">
        <v>2819</v>
      </c>
      <c r="C51" t="s">
        <v>4038</v>
      </c>
      <c r="D51" t="s">
        <v>14</v>
      </c>
      <c r="E51" t="s">
        <v>14</v>
      </c>
      <c r="F51" t="s">
        <v>14</v>
      </c>
      <c r="G51" t="s">
        <v>14</v>
      </c>
      <c r="H51" t="s">
        <v>3382</v>
      </c>
      <c r="I51" t="s">
        <v>1773</v>
      </c>
      <c r="J51" t="s">
        <v>1766</v>
      </c>
      <c r="K51" t="s">
        <v>23</v>
      </c>
      <c r="L51" t="s">
        <v>14</v>
      </c>
      <c r="M51" t="s">
        <v>14</v>
      </c>
      <c r="N51" t="s">
        <v>14</v>
      </c>
      <c r="O51" t="s">
        <v>14</v>
      </c>
      <c r="P51" t="s">
        <v>14</v>
      </c>
      <c r="Q51" t="s">
        <v>14</v>
      </c>
      <c r="R51" t="s">
        <v>14</v>
      </c>
      <c r="S51" t="s">
        <v>3813</v>
      </c>
      <c r="T51" t="s">
        <v>1927</v>
      </c>
      <c r="U51" t="s">
        <v>14</v>
      </c>
    </row>
    <row r="52" spans="1:21">
      <c r="A52" t="s">
        <v>4102</v>
      </c>
      <c r="B52" t="s">
        <v>4101</v>
      </c>
      <c r="C52" t="s">
        <v>4038</v>
      </c>
      <c r="D52" t="s">
        <v>14</v>
      </c>
      <c r="E52" t="s">
        <v>14</v>
      </c>
      <c r="F52" t="s">
        <v>4103</v>
      </c>
      <c r="G52" t="s">
        <v>130</v>
      </c>
      <c r="H52" t="s">
        <v>4104</v>
      </c>
      <c r="I52" t="s">
        <v>1773</v>
      </c>
      <c r="J52" t="s">
        <v>14</v>
      </c>
      <c r="K52" t="s">
        <v>3009</v>
      </c>
      <c r="L52" t="s">
        <v>466</v>
      </c>
      <c r="M52" t="s">
        <v>14</v>
      </c>
      <c r="N52" t="s">
        <v>14</v>
      </c>
      <c r="O52" t="s">
        <v>14</v>
      </c>
      <c r="P52" t="s">
        <v>14</v>
      </c>
      <c r="Q52" t="s">
        <v>14</v>
      </c>
      <c r="R52" t="s">
        <v>14</v>
      </c>
      <c r="S52" t="s">
        <v>3711</v>
      </c>
      <c r="T52" t="s">
        <v>20</v>
      </c>
      <c r="U52" t="s">
        <v>14</v>
      </c>
    </row>
    <row r="53" spans="1:21">
      <c r="A53" t="s">
        <v>3594</v>
      </c>
      <c r="B53" t="s">
        <v>3593</v>
      </c>
      <c r="C53" t="s">
        <v>4038</v>
      </c>
      <c r="D53" t="s">
        <v>14</v>
      </c>
      <c r="E53" t="s">
        <v>14</v>
      </c>
      <c r="F53" t="s">
        <v>4105</v>
      </c>
      <c r="G53" t="s">
        <v>134</v>
      </c>
      <c r="H53" t="s">
        <v>3595</v>
      </c>
      <c r="I53" t="s">
        <v>14</v>
      </c>
      <c r="J53" t="s">
        <v>14</v>
      </c>
      <c r="K53" t="s">
        <v>14</v>
      </c>
      <c r="L53" t="s">
        <v>14</v>
      </c>
      <c r="M53" t="s">
        <v>14</v>
      </c>
      <c r="N53" t="s">
        <v>14</v>
      </c>
      <c r="O53" t="s">
        <v>14</v>
      </c>
      <c r="P53" t="s">
        <v>14</v>
      </c>
      <c r="Q53" t="s">
        <v>14</v>
      </c>
      <c r="R53" t="s">
        <v>14</v>
      </c>
      <c r="S53" t="s">
        <v>3711</v>
      </c>
      <c r="T53" t="s">
        <v>17</v>
      </c>
      <c r="U53" t="s">
        <v>14</v>
      </c>
    </row>
    <row r="54" spans="1:21">
      <c r="A54" t="s">
        <v>3647</v>
      </c>
      <c r="B54" t="s">
        <v>3646</v>
      </c>
      <c r="C54" t="s">
        <v>4034</v>
      </c>
      <c r="D54" t="s">
        <v>14</v>
      </c>
      <c r="E54" t="s">
        <v>14</v>
      </c>
      <c r="F54" t="s">
        <v>4106</v>
      </c>
      <c r="G54" t="s">
        <v>133</v>
      </c>
      <c r="H54" t="s">
        <v>3648</v>
      </c>
      <c r="I54" t="s">
        <v>1773</v>
      </c>
      <c r="J54" t="s">
        <v>1766</v>
      </c>
      <c r="K54" t="s">
        <v>1098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4107</v>
      </c>
      <c r="T54" t="s">
        <v>16</v>
      </c>
      <c r="U54" t="s">
        <v>14</v>
      </c>
    </row>
    <row r="55" spans="1:21">
      <c r="A55" t="s">
        <v>2475</v>
      </c>
      <c r="B55" t="s">
        <v>2474</v>
      </c>
      <c r="C55" t="s">
        <v>4038</v>
      </c>
      <c r="D55" t="s">
        <v>14</v>
      </c>
      <c r="E55" t="s">
        <v>14</v>
      </c>
      <c r="F55" t="s">
        <v>4108</v>
      </c>
      <c r="G55" t="s">
        <v>129</v>
      </c>
      <c r="H55" t="s">
        <v>3166</v>
      </c>
      <c r="I55" t="s">
        <v>14</v>
      </c>
      <c r="J55" t="s">
        <v>14</v>
      </c>
      <c r="K55" t="s">
        <v>14</v>
      </c>
      <c r="L55" t="s">
        <v>14</v>
      </c>
      <c r="M55" t="s">
        <v>14</v>
      </c>
      <c r="N55" t="s">
        <v>14</v>
      </c>
      <c r="O55" t="s">
        <v>14</v>
      </c>
      <c r="P55" t="s">
        <v>14</v>
      </c>
      <c r="Q55" t="s">
        <v>14</v>
      </c>
      <c r="R55" t="s">
        <v>14</v>
      </c>
      <c r="S55" t="s">
        <v>3686</v>
      </c>
      <c r="T55" t="s">
        <v>1834</v>
      </c>
      <c r="U55" t="s">
        <v>14</v>
      </c>
    </row>
    <row r="56" spans="1:21">
      <c r="A56" t="s">
        <v>2720</v>
      </c>
      <c r="B56" t="s">
        <v>2719</v>
      </c>
      <c r="C56" t="s">
        <v>4034</v>
      </c>
      <c r="D56" t="s">
        <v>14</v>
      </c>
      <c r="E56" t="s">
        <v>14</v>
      </c>
      <c r="F56" t="s">
        <v>4109</v>
      </c>
      <c r="G56" t="s">
        <v>129</v>
      </c>
      <c r="H56" t="s">
        <v>3042</v>
      </c>
      <c r="I56" t="s">
        <v>14</v>
      </c>
      <c r="J56" t="s">
        <v>14</v>
      </c>
      <c r="K56" t="s">
        <v>14</v>
      </c>
      <c r="L56" t="s">
        <v>466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  <c r="R56" t="s">
        <v>14</v>
      </c>
      <c r="S56" t="s">
        <v>1000</v>
      </c>
      <c r="T56" t="s">
        <v>20</v>
      </c>
      <c r="U56" t="s">
        <v>14</v>
      </c>
    </row>
    <row r="57" spans="1:21">
      <c r="A57" t="s">
        <v>1827</v>
      </c>
      <c r="B57" t="s">
        <v>1455</v>
      </c>
      <c r="C57" t="s">
        <v>4038</v>
      </c>
      <c r="D57" t="s">
        <v>14</v>
      </c>
      <c r="E57" t="s">
        <v>14</v>
      </c>
      <c r="F57" t="s">
        <v>4110</v>
      </c>
      <c r="G57" t="s">
        <v>131</v>
      </c>
      <c r="H57" t="s">
        <v>3031</v>
      </c>
      <c r="I57" t="s">
        <v>14</v>
      </c>
      <c r="J57" t="s">
        <v>14</v>
      </c>
      <c r="K57" t="s">
        <v>14</v>
      </c>
      <c r="L57" t="s">
        <v>14</v>
      </c>
      <c r="M57" t="s">
        <v>14</v>
      </c>
      <c r="N57" t="s">
        <v>14</v>
      </c>
      <c r="O57" t="s">
        <v>14</v>
      </c>
      <c r="P57" t="s">
        <v>14</v>
      </c>
      <c r="Q57" t="s">
        <v>14</v>
      </c>
      <c r="R57" t="s">
        <v>14</v>
      </c>
      <c r="S57" t="s">
        <v>3707</v>
      </c>
      <c r="T57" t="s">
        <v>13</v>
      </c>
      <c r="U57" t="s">
        <v>14</v>
      </c>
    </row>
    <row r="58" spans="1:21">
      <c r="A58" t="s">
        <v>2515</v>
      </c>
      <c r="B58" t="s">
        <v>2514</v>
      </c>
      <c r="C58" t="s">
        <v>4034</v>
      </c>
      <c r="D58" t="s">
        <v>14</v>
      </c>
      <c r="E58" t="s">
        <v>14</v>
      </c>
      <c r="F58" t="s">
        <v>4111</v>
      </c>
      <c r="G58" t="s">
        <v>133</v>
      </c>
      <c r="H58" t="s">
        <v>3135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 t="s">
        <v>14</v>
      </c>
      <c r="O58" t="s">
        <v>14</v>
      </c>
      <c r="P58" t="s">
        <v>14</v>
      </c>
      <c r="Q58" t="s">
        <v>14</v>
      </c>
      <c r="R58" t="s">
        <v>14</v>
      </c>
      <c r="S58" t="s">
        <v>3889</v>
      </c>
      <c r="T58" t="s">
        <v>18</v>
      </c>
      <c r="U58" t="s">
        <v>14</v>
      </c>
    </row>
    <row r="59" spans="1:21">
      <c r="A59" t="s">
        <v>2411</v>
      </c>
      <c r="B59" t="s">
        <v>2410</v>
      </c>
      <c r="C59" t="s">
        <v>4038</v>
      </c>
      <c r="D59" t="s">
        <v>14</v>
      </c>
      <c r="E59" t="s">
        <v>14</v>
      </c>
      <c r="F59" t="s">
        <v>4112</v>
      </c>
      <c r="G59" t="s">
        <v>129</v>
      </c>
      <c r="H59" t="s">
        <v>4113</v>
      </c>
      <c r="I59" t="s">
        <v>14</v>
      </c>
      <c r="J59" t="s">
        <v>14</v>
      </c>
      <c r="K59" t="s">
        <v>14</v>
      </c>
      <c r="L59" t="s">
        <v>466</v>
      </c>
      <c r="M59" t="s">
        <v>14</v>
      </c>
      <c r="N59" t="s">
        <v>14</v>
      </c>
      <c r="O59" t="s">
        <v>14</v>
      </c>
      <c r="P59" t="s">
        <v>14</v>
      </c>
      <c r="Q59" t="s">
        <v>14</v>
      </c>
      <c r="R59" t="s">
        <v>14</v>
      </c>
      <c r="S59" t="s">
        <v>3683</v>
      </c>
      <c r="T59" t="s">
        <v>1834</v>
      </c>
      <c r="U59" t="s">
        <v>14</v>
      </c>
    </row>
    <row r="60" spans="1:21">
      <c r="A60" t="s">
        <v>3189</v>
      </c>
      <c r="B60" t="s">
        <v>3188</v>
      </c>
      <c r="C60" t="s">
        <v>4038</v>
      </c>
      <c r="D60" t="s">
        <v>14</v>
      </c>
      <c r="E60" t="s">
        <v>14</v>
      </c>
      <c r="F60" t="s">
        <v>4114</v>
      </c>
      <c r="G60" t="s">
        <v>134</v>
      </c>
      <c r="H60" t="s">
        <v>3190</v>
      </c>
      <c r="I60" t="s">
        <v>1789</v>
      </c>
      <c r="J60" t="s">
        <v>14</v>
      </c>
      <c r="K60" t="s">
        <v>14</v>
      </c>
      <c r="L60" t="s">
        <v>14</v>
      </c>
      <c r="M60" t="s">
        <v>14</v>
      </c>
      <c r="N60" t="s">
        <v>14</v>
      </c>
      <c r="O60" t="s">
        <v>14</v>
      </c>
      <c r="P60" t="s">
        <v>14</v>
      </c>
      <c r="Q60" t="s">
        <v>14</v>
      </c>
      <c r="R60" t="s">
        <v>14</v>
      </c>
      <c r="S60" t="s">
        <v>1000</v>
      </c>
      <c r="T60" t="s">
        <v>16</v>
      </c>
      <c r="U60" t="s">
        <v>14</v>
      </c>
    </row>
    <row r="61" spans="1:21">
      <c r="A61" t="s">
        <v>2782</v>
      </c>
      <c r="B61" t="s">
        <v>2781</v>
      </c>
      <c r="C61" t="s">
        <v>4034</v>
      </c>
      <c r="D61" t="s">
        <v>14</v>
      </c>
      <c r="E61" t="s">
        <v>14</v>
      </c>
      <c r="F61" t="s">
        <v>14</v>
      </c>
      <c r="G61" t="s">
        <v>14</v>
      </c>
      <c r="H61" t="s">
        <v>3386</v>
      </c>
      <c r="I61" t="s">
        <v>1811</v>
      </c>
      <c r="J61" t="s">
        <v>1766</v>
      </c>
      <c r="K61" t="s">
        <v>1115</v>
      </c>
      <c r="L61" t="s">
        <v>14</v>
      </c>
      <c r="M61" t="s">
        <v>14</v>
      </c>
      <c r="N61" t="s">
        <v>3386</v>
      </c>
      <c r="O61" t="s">
        <v>14</v>
      </c>
      <c r="P61" t="s">
        <v>14</v>
      </c>
      <c r="Q61" t="s">
        <v>14</v>
      </c>
      <c r="R61" t="s">
        <v>14</v>
      </c>
      <c r="S61" t="s">
        <v>1000</v>
      </c>
      <c r="T61" t="s">
        <v>13</v>
      </c>
      <c r="U61" t="s">
        <v>14</v>
      </c>
    </row>
    <row r="62" spans="1:21">
      <c r="A62" t="s">
        <v>2492</v>
      </c>
      <c r="B62" t="s">
        <v>2491</v>
      </c>
      <c r="C62" t="s">
        <v>4038</v>
      </c>
      <c r="D62" t="s">
        <v>14</v>
      </c>
      <c r="E62" t="s">
        <v>14</v>
      </c>
      <c r="F62" t="s">
        <v>4115</v>
      </c>
      <c r="G62" t="s">
        <v>127</v>
      </c>
      <c r="H62" t="s">
        <v>3439</v>
      </c>
      <c r="I62" t="s">
        <v>1811</v>
      </c>
      <c r="J62" t="s">
        <v>1766</v>
      </c>
      <c r="K62" t="s">
        <v>1040</v>
      </c>
      <c r="L62" t="s">
        <v>14</v>
      </c>
      <c r="M62" t="s">
        <v>14</v>
      </c>
      <c r="N62" t="s">
        <v>14</v>
      </c>
      <c r="O62" t="s">
        <v>14</v>
      </c>
      <c r="P62" t="s">
        <v>14</v>
      </c>
      <c r="Q62" t="s">
        <v>14</v>
      </c>
      <c r="R62" t="s">
        <v>14</v>
      </c>
      <c r="S62" t="s">
        <v>3813</v>
      </c>
      <c r="T62" t="s">
        <v>1927</v>
      </c>
      <c r="U62" t="s">
        <v>124</v>
      </c>
    </row>
    <row r="63" spans="1:21">
      <c r="A63" t="s">
        <v>2235</v>
      </c>
      <c r="B63" t="s">
        <v>2234</v>
      </c>
      <c r="C63" t="s">
        <v>4034</v>
      </c>
      <c r="D63" t="s">
        <v>14</v>
      </c>
      <c r="E63" t="s">
        <v>14</v>
      </c>
      <c r="F63" t="s">
        <v>4116</v>
      </c>
      <c r="G63" t="s">
        <v>132</v>
      </c>
      <c r="H63" t="s">
        <v>3529</v>
      </c>
      <c r="I63" t="s">
        <v>14</v>
      </c>
      <c r="J63" t="s">
        <v>14</v>
      </c>
      <c r="K63" t="s">
        <v>14</v>
      </c>
      <c r="L63" t="s">
        <v>14</v>
      </c>
      <c r="M63" t="s">
        <v>14</v>
      </c>
      <c r="N63" t="s">
        <v>14</v>
      </c>
      <c r="O63" t="s">
        <v>14</v>
      </c>
      <c r="P63" t="s">
        <v>14</v>
      </c>
      <c r="Q63" t="s">
        <v>14</v>
      </c>
      <c r="R63" t="s">
        <v>14</v>
      </c>
      <c r="S63" t="s">
        <v>3838</v>
      </c>
      <c r="T63" t="s">
        <v>16</v>
      </c>
      <c r="U63" t="s">
        <v>14</v>
      </c>
    </row>
    <row r="64" spans="1:21">
      <c r="A64" t="s">
        <v>3409</v>
      </c>
      <c r="B64" t="s">
        <v>3408</v>
      </c>
      <c r="C64" t="s">
        <v>4034</v>
      </c>
      <c r="D64" t="s">
        <v>14</v>
      </c>
      <c r="E64" t="s">
        <v>14</v>
      </c>
      <c r="F64" t="s">
        <v>4117</v>
      </c>
      <c r="G64" t="s">
        <v>126</v>
      </c>
      <c r="H64" t="s">
        <v>3410</v>
      </c>
      <c r="I64" t="s">
        <v>1789</v>
      </c>
      <c r="J64" t="s">
        <v>1766</v>
      </c>
      <c r="K64" t="s">
        <v>1079</v>
      </c>
      <c r="L64" t="s">
        <v>14</v>
      </c>
      <c r="M64" t="s">
        <v>14</v>
      </c>
      <c r="N64" t="s">
        <v>14</v>
      </c>
      <c r="O64" t="s">
        <v>14</v>
      </c>
      <c r="P64" t="s">
        <v>14</v>
      </c>
      <c r="Q64" t="s">
        <v>14</v>
      </c>
      <c r="R64" t="s">
        <v>14</v>
      </c>
      <c r="S64" t="s">
        <v>4118</v>
      </c>
      <c r="T64" t="s">
        <v>1927</v>
      </c>
      <c r="U64" t="s">
        <v>14</v>
      </c>
    </row>
    <row r="65" spans="1:21">
      <c r="A65" t="s">
        <v>4120</v>
      </c>
      <c r="B65" t="s">
        <v>4119</v>
      </c>
      <c r="C65" t="s">
        <v>4038</v>
      </c>
      <c r="D65" t="s">
        <v>14</v>
      </c>
      <c r="E65" t="s">
        <v>14</v>
      </c>
      <c r="F65" t="s">
        <v>4121</v>
      </c>
      <c r="G65" t="s">
        <v>134</v>
      </c>
      <c r="H65" t="s">
        <v>4122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 t="s">
        <v>14</v>
      </c>
      <c r="R65" t="s">
        <v>14</v>
      </c>
      <c r="S65" t="s">
        <v>1000</v>
      </c>
      <c r="T65" t="s">
        <v>17</v>
      </c>
      <c r="U65" t="s">
        <v>14</v>
      </c>
    </row>
    <row r="66" spans="1:21">
      <c r="A66" t="s">
        <v>2663</v>
      </c>
      <c r="B66" t="s">
        <v>2662</v>
      </c>
      <c r="C66" t="s">
        <v>4034</v>
      </c>
      <c r="D66" t="s">
        <v>14</v>
      </c>
      <c r="E66" t="s">
        <v>14</v>
      </c>
      <c r="F66" t="s">
        <v>4123</v>
      </c>
      <c r="G66" t="s">
        <v>130</v>
      </c>
      <c r="H66" t="s">
        <v>3553</v>
      </c>
      <c r="I66" t="s">
        <v>14</v>
      </c>
      <c r="J66" t="s">
        <v>14</v>
      </c>
      <c r="K66" t="s">
        <v>3009</v>
      </c>
      <c r="L66" t="s">
        <v>466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3711</v>
      </c>
      <c r="T66" t="s">
        <v>20</v>
      </c>
      <c r="U66" t="s">
        <v>14</v>
      </c>
    </row>
    <row r="67" spans="1:21">
      <c r="A67" t="s">
        <v>4124</v>
      </c>
      <c r="B67" t="s">
        <v>3431</v>
      </c>
      <c r="C67" t="s">
        <v>4034</v>
      </c>
      <c r="D67" t="s">
        <v>14</v>
      </c>
      <c r="E67" t="s">
        <v>14</v>
      </c>
      <c r="F67" t="s">
        <v>4125</v>
      </c>
      <c r="G67" t="s">
        <v>126</v>
      </c>
      <c r="H67" t="s">
        <v>3433</v>
      </c>
      <c r="I67" t="s">
        <v>1773</v>
      </c>
      <c r="J67" t="s">
        <v>1766</v>
      </c>
      <c r="K67" t="s">
        <v>1079</v>
      </c>
      <c r="L67" t="s">
        <v>14</v>
      </c>
      <c r="M67" t="s">
        <v>14</v>
      </c>
      <c r="N67" t="s">
        <v>14</v>
      </c>
      <c r="O67" t="s">
        <v>14</v>
      </c>
      <c r="P67" t="s">
        <v>14</v>
      </c>
      <c r="Q67" t="s">
        <v>14</v>
      </c>
      <c r="R67" t="s">
        <v>14</v>
      </c>
      <c r="S67" t="s">
        <v>1000</v>
      </c>
      <c r="T67" t="s">
        <v>1927</v>
      </c>
      <c r="U67" t="s">
        <v>14</v>
      </c>
    </row>
    <row r="68" spans="1:21">
      <c r="A68" t="s">
        <v>3397</v>
      </c>
      <c r="B68" t="s">
        <v>3396</v>
      </c>
      <c r="C68" t="s">
        <v>4034</v>
      </c>
      <c r="D68" t="s">
        <v>14</v>
      </c>
      <c r="E68" t="s">
        <v>14</v>
      </c>
      <c r="F68" t="s">
        <v>14</v>
      </c>
      <c r="G68" t="s">
        <v>14</v>
      </c>
      <c r="H68" t="s">
        <v>3385</v>
      </c>
      <c r="I68" t="s">
        <v>14</v>
      </c>
      <c r="J68" t="s">
        <v>14</v>
      </c>
      <c r="K68" t="s">
        <v>14</v>
      </c>
      <c r="L68" t="s">
        <v>14</v>
      </c>
      <c r="M68" t="s">
        <v>14</v>
      </c>
      <c r="N68" t="s">
        <v>14</v>
      </c>
      <c r="O68" t="s">
        <v>14</v>
      </c>
      <c r="P68" t="s">
        <v>14</v>
      </c>
      <c r="Q68" t="s">
        <v>14</v>
      </c>
      <c r="R68" t="s">
        <v>14</v>
      </c>
      <c r="S68" t="s">
        <v>1000</v>
      </c>
      <c r="T68" t="s">
        <v>19</v>
      </c>
      <c r="U68" t="s">
        <v>14</v>
      </c>
    </row>
    <row r="69" spans="1:21">
      <c r="A69" t="s">
        <v>3384</v>
      </c>
      <c r="B69" t="s">
        <v>3383</v>
      </c>
      <c r="C69" t="s">
        <v>4034</v>
      </c>
      <c r="D69" t="s">
        <v>14</v>
      </c>
      <c r="E69" t="s">
        <v>14</v>
      </c>
      <c r="F69" t="s">
        <v>14</v>
      </c>
      <c r="G69" t="s">
        <v>14</v>
      </c>
      <c r="H69" t="s">
        <v>3385</v>
      </c>
      <c r="I69" t="s">
        <v>14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  <c r="O69" t="s">
        <v>14</v>
      </c>
      <c r="P69" t="s">
        <v>14</v>
      </c>
      <c r="Q69" t="s">
        <v>14</v>
      </c>
      <c r="R69" t="s">
        <v>14</v>
      </c>
      <c r="S69" t="s">
        <v>1000</v>
      </c>
      <c r="T69" t="s">
        <v>19</v>
      </c>
      <c r="U69" t="s">
        <v>14</v>
      </c>
    </row>
    <row r="70" spans="1:21">
      <c r="A70" t="s">
        <v>2860</v>
      </c>
      <c r="B70" t="s">
        <v>2859</v>
      </c>
      <c r="C70" t="s">
        <v>4038</v>
      </c>
      <c r="D70" t="s">
        <v>14</v>
      </c>
      <c r="E70" t="s">
        <v>14</v>
      </c>
      <c r="F70" t="s">
        <v>14</v>
      </c>
      <c r="G70" t="s">
        <v>14</v>
      </c>
      <c r="H70" t="s">
        <v>3061</v>
      </c>
      <c r="I70" t="s">
        <v>1789</v>
      </c>
      <c r="J70" t="s">
        <v>1766</v>
      </c>
      <c r="K70" t="s">
        <v>2346</v>
      </c>
      <c r="L70" t="s">
        <v>14</v>
      </c>
      <c r="M70" t="s">
        <v>14</v>
      </c>
      <c r="N70" t="s">
        <v>14</v>
      </c>
      <c r="O70" t="s">
        <v>14</v>
      </c>
      <c r="P70" t="s">
        <v>14</v>
      </c>
      <c r="Q70" t="s">
        <v>14</v>
      </c>
      <c r="R70" t="s">
        <v>14</v>
      </c>
      <c r="S70" t="s">
        <v>1000</v>
      </c>
      <c r="T70" t="s">
        <v>20</v>
      </c>
      <c r="U70" t="s">
        <v>14</v>
      </c>
    </row>
    <row r="71" spans="1:21">
      <c r="A71" t="s">
        <v>3651</v>
      </c>
      <c r="B71" t="s">
        <v>3650</v>
      </c>
      <c r="C71" t="s">
        <v>4034</v>
      </c>
      <c r="D71" t="s">
        <v>14</v>
      </c>
      <c r="E71" t="s">
        <v>14</v>
      </c>
      <c r="F71" t="s">
        <v>4126</v>
      </c>
      <c r="G71" t="s">
        <v>132</v>
      </c>
      <c r="H71" t="s">
        <v>3652</v>
      </c>
      <c r="I71" t="s">
        <v>14</v>
      </c>
      <c r="J71" t="s">
        <v>14</v>
      </c>
      <c r="K71" t="s">
        <v>14</v>
      </c>
      <c r="L71" t="s">
        <v>14</v>
      </c>
      <c r="M71" t="s">
        <v>14</v>
      </c>
      <c r="N71" t="s">
        <v>14</v>
      </c>
      <c r="O71" t="s">
        <v>14</v>
      </c>
      <c r="P71" t="s">
        <v>14</v>
      </c>
      <c r="Q71" t="s">
        <v>14</v>
      </c>
      <c r="R71" t="s">
        <v>14</v>
      </c>
      <c r="S71" t="s">
        <v>3707</v>
      </c>
      <c r="T71" t="s">
        <v>18</v>
      </c>
      <c r="U71" t="s">
        <v>14</v>
      </c>
    </row>
    <row r="72" spans="1:21">
      <c r="A72" t="s">
        <v>1913</v>
      </c>
      <c r="B72" t="s">
        <v>1912</v>
      </c>
      <c r="C72" t="s">
        <v>4034</v>
      </c>
      <c r="D72" t="s">
        <v>14</v>
      </c>
      <c r="E72" t="s">
        <v>14</v>
      </c>
      <c r="F72" t="s">
        <v>14</v>
      </c>
      <c r="G72" t="s">
        <v>14</v>
      </c>
      <c r="H72" t="s">
        <v>3101</v>
      </c>
      <c r="I72" t="s">
        <v>1773</v>
      </c>
      <c r="J72" t="s">
        <v>1766</v>
      </c>
      <c r="K72" t="s">
        <v>24</v>
      </c>
      <c r="L72" t="s">
        <v>14</v>
      </c>
      <c r="M72" t="s">
        <v>14</v>
      </c>
      <c r="N72" t="s">
        <v>14</v>
      </c>
      <c r="O72" t="s">
        <v>14</v>
      </c>
      <c r="P72" t="s">
        <v>3101</v>
      </c>
      <c r="Q72" t="s">
        <v>14</v>
      </c>
      <c r="R72" t="s">
        <v>14</v>
      </c>
      <c r="S72" t="s">
        <v>3665</v>
      </c>
      <c r="T72" t="s">
        <v>16</v>
      </c>
      <c r="U72" t="s">
        <v>14</v>
      </c>
    </row>
    <row r="73" spans="1:21">
      <c r="A73" t="s">
        <v>4127</v>
      </c>
      <c r="B73" t="s">
        <v>2750</v>
      </c>
      <c r="C73" t="s">
        <v>4034</v>
      </c>
      <c r="D73" t="s">
        <v>14</v>
      </c>
      <c r="E73" t="s">
        <v>14</v>
      </c>
      <c r="F73" t="s">
        <v>4128</v>
      </c>
      <c r="G73" t="s">
        <v>129</v>
      </c>
      <c r="H73" t="s">
        <v>3603</v>
      </c>
      <c r="I73" t="s">
        <v>14</v>
      </c>
      <c r="J73" t="s">
        <v>14</v>
      </c>
      <c r="K73" t="s">
        <v>3009</v>
      </c>
      <c r="L73" t="s">
        <v>466</v>
      </c>
      <c r="M73" t="s">
        <v>14</v>
      </c>
      <c r="N73" t="s">
        <v>14</v>
      </c>
      <c r="O73" t="s">
        <v>14</v>
      </c>
      <c r="P73" t="s">
        <v>14</v>
      </c>
      <c r="Q73" t="s">
        <v>14</v>
      </c>
      <c r="R73" t="s">
        <v>14</v>
      </c>
      <c r="S73" t="s">
        <v>3711</v>
      </c>
      <c r="T73" t="s">
        <v>20</v>
      </c>
      <c r="U73" t="s">
        <v>14</v>
      </c>
    </row>
    <row r="74" spans="1:21">
      <c r="A74" t="s">
        <v>4130</v>
      </c>
      <c r="B74" t="s">
        <v>4129</v>
      </c>
      <c r="C74" t="s">
        <v>4038</v>
      </c>
      <c r="D74" t="s">
        <v>14</v>
      </c>
      <c r="E74" t="s">
        <v>14</v>
      </c>
      <c r="F74" t="s">
        <v>4131</v>
      </c>
      <c r="G74" t="s">
        <v>130</v>
      </c>
      <c r="H74" t="s">
        <v>4132</v>
      </c>
      <c r="I74" t="s">
        <v>1764</v>
      </c>
      <c r="J74" t="s">
        <v>1766</v>
      </c>
      <c r="K74" t="s">
        <v>2401</v>
      </c>
      <c r="L74" t="s">
        <v>14</v>
      </c>
      <c r="M74" t="s">
        <v>14</v>
      </c>
      <c r="N74" t="s">
        <v>14</v>
      </c>
      <c r="O74" t="s">
        <v>4133</v>
      </c>
      <c r="P74" t="s">
        <v>4132</v>
      </c>
      <c r="Q74" t="s">
        <v>14</v>
      </c>
      <c r="R74" t="s">
        <v>14</v>
      </c>
      <c r="S74" t="s">
        <v>1000</v>
      </c>
      <c r="T74" t="s">
        <v>20</v>
      </c>
      <c r="U74" t="s">
        <v>127</v>
      </c>
    </row>
    <row r="75" spans="1:21">
      <c r="A75" t="s">
        <v>2210</v>
      </c>
      <c r="B75" t="s">
        <v>2209</v>
      </c>
      <c r="C75" t="s">
        <v>4034</v>
      </c>
      <c r="D75" t="s">
        <v>14</v>
      </c>
      <c r="E75" t="s">
        <v>14</v>
      </c>
      <c r="F75" t="s">
        <v>4134</v>
      </c>
      <c r="G75" t="s">
        <v>131</v>
      </c>
      <c r="H75" t="s">
        <v>3029</v>
      </c>
      <c r="I75" t="s">
        <v>14</v>
      </c>
      <c r="J75" t="s">
        <v>14</v>
      </c>
      <c r="K75" t="s">
        <v>14</v>
      </c>
      <c r="L75" t="s">
        <v>14</v>
      </c>
      <c r="M75" t="s">
        <v>14</v>
      </c>
      <c r="N75" t="s">
        <v>14</v>
      </c>
      <c r="O75" t="s">
        <v>14</v>
      </c>
      <c r="P75" t="s">
        <v>14</v>
      </c>
      <c r="Q75" t="s">
        <v>14</v>
      </c>
      <c r="R75" t="s">
        <v>14</v>
      </c>
      <c r="S75" t="s">
        <v>3838</v>
      </c>
      <c r="T75" t="s">
        <v>13</v>
      </c>
      <c r="U75" t="s">
        <v>14</v>
      </c>
    </row>
    <row r="76" spans="1:21">
      <c r="A76" t="s">
        <v>2525</v>
      </c>
      <c r="B76" t="s">
        <v>2524</v>
      </c>
      <c r="C76" t="s">
        <v>4038</v>
      </c>
      <c r="D76" t="s">
        <v>14</v>
      </c>
      <c r="E76" t="s">
        <v>14</v>
      </c>
      <c r="F76" t="s">
        <v>4135</v>
      </c>
      <c r="G76" t="s">
        <v>131</v>
      </c>
      <c r="H76" t="s">
        <v>3167</v>
      </c>
      <c r="I76" t="s">
        <v>14</v>
      </c>
      <c r="J76" t="s">
        <v>14</v>
      </c>
      <c r="K76" t="s">
        <v>14</v>
      </c>
      <c r="L76" t="s">
        <v>14</v>
      </c>
      <c r="M76" t="s">
        <v>14</v>
      </c>
      <c r="N76" t="s">
        <v>14</v>
      </c>
      <c r="O76" t="s">
        <v>14</v>
      </c>
      <c r="P76" t="s">
        <v>14</v>
      </c>
      <c r="Q76" t="s">
        <v>14</v>
      </c>
      <c r="R76" t="s">
        <v>14</v>
      </c>
      <c r="S76" t="s">
        <v>1000</v>
      </c>
      <c r="T76" t="s">
        <v>20</v>
      </c>
      <c r="U76" t="s">
        <v>14</v>
      </c>
    </row>
    <row r="77" spans="1:21">
      <c r="A77" t="s">
        <v>1806</v>
      </c>
      <c r="B77" t="s">
        <v>1805</v>
      </c>
      <c r="C77" t="s">
        <v>4038</v>
      </c>
      <c r="D77" t="s">
        <v>14</v>
      </c>
      <c r="E77" t="s">
        <v>14</v>
      </c>
      <c r="F77" t="s">
        <v>4136</v>
      </c>
      <c r="G77" t="s">
        <v>133</v>
      </c>
      <c r="H77" t="s">
        <v>3187</v>
      </c>
      <c r="I77" t="s">
        <v>14</v>
      </c>
      <c r="J77" t="s">
        <v>14</v>
      </c>
      <c r="K77" t="s">
        <v>14</v>
      </c>
      <c r="L77" t="s">
        <v>14</v>
      </c>
      <c r="M77" t="s">
        <v>14</v>
      </c>
      <c r="N77" t="s">
        <v>14</v>
      </c>
      <c r="O77" t="s">
        <v>14</v>
      </c>
      <c r="P77" t="s">
        <v>14</v>
      </c>
      <c r="Q77" t="s">
        <v>14</v>
      </c>
      <c r="R77" t="s">
        <v>14</v>
      </c>
      <c r="S77" t="s">
        <v>3711</v>
      </c>
      <c r="T77" t="s">
        <v>18</v>
      </c>
      <c r="U77" t="s">
        <v>14</v>
      </c>
    </row>
    <row r="78" spans="1:21">
      <c r="A78" t="s">
        <v>3635</v>
      </c>
      <c r="B78" t="s">
        <v>3634</v>
      </c>
      <c r="C78" t="s">
        <v>4038</v>
      </c>
      <c r="D78" t="s">
        <v>14</v>
      </c>
      <c r="E78" t="s">
        <v>14</v>
      </c>
      <c r="F78" t="s">
        <v>4137</v>
      </c>
      <c r="G78" t="s">
        <v>153</v>
      </c>
      <c r="H78" t="s">
        <v>3636</v>
      </c>
      <c r="I78" t="s">
        <v>14</v>
      </c>
      <c r="J78" t="s">
        <v>14</v>
      </c>
      <c r="K78" t="s">
        <v>14</v>
      </c>
      <c r="L78" t="s">
        <v>14</v>
      </c>
      <c r="M78" t="s">
        <v>14</v>
      </c>
      <c r="N78" t="s">
        <v>14</v>
      </c>
      <c r="O78" t="s">
        <v>14</v>
      </c>
      <c r="P78" t="s">
        <v>14</v>
      </c>
      <c r="Q78" t="s">
        <v>14</v>
      </c>
      <c r="R78" t="s">
        <v>14</v>
      </c>
      <c r="S78" t="s">
        <v>1000</v>
      </c>
      <c r="T78" t="s">
        <v>17</v>
      </c>
      <c r="U78" t="s">
        <v>14</v>
      </c>
    </row>
    <row r="79" spans="1:21">
      <c r="A79" t="s">
        <v>1896</v>
      </c>
      <c r="B79" t="s">
        <v>1895</v>
      </c>
      <c r="C79" t="s">
        <v>4038</v>
      </c>
      <c r="D79" t="s">
        <v>14</v>
      </c>
      <c r="E79" t="s">
        <v>14</v>
      </c>
      <c r="F79" t="s">
        <v>4138</v>
      </c>
      <c r="G79" t="s">
        <v>132</v>
      </c>
      <c r="H79" t="s">
        <v>3596</v>
      </c>
      <c r="I79" t="s">
        <v>14</v>
      </c>
      <c r="J79" t="s">
        <v>14</v>
      </c>
      <c r="K79" t="s">
        <v>14</v>
      </c>
      <c r="L79" t="s">
        <v>14</v>
      </c>
      <c r="M79" t="s">
        <v>14</v>
      </c>
      <c r="N79" t="s">
        <v>14</v>
      </c>
      <c r="O79" t="s">
        <v>14</v>
      </c>
      <c r="P79" t="s">
        <v>14</v>
      </c>
      <c r="Q79" t="s">
        <v>14</v>
      </c>
      <c r="R79" t="s">
        <v>14</v>
      </c>
      <c r="S79" t="s">
        <v>3707</v>
      </c>
      <c r="T79" t="s">
        <v>13</v>
      </c>
      <c r="U79" t="s">
        <v>14</v>
      </c>
    </row>
    <row r="80" spans="1:21">
      <c r="A80" t="s">
        <v>2551</v>
      </c>
      <c r="B80" t="s">
        <v>2550</v>
      </c>
      <c r="C80" t="s">
        <v>4034</v>
      </c>
      <c r="D80" t="s">
        <v>14</v>
      </c>
      <c r="E80" t="s">
        <v>14</v>
      </c>
      <c r="F80" t="s">
        <v>4139</v>
      </c>
      <c r="G80" t="s">
        <v>153</v>
      </c>
      <c r="H80" t="s">
        <v>3521</v>
      </c>
      <c r="I80" t="s">
        <v>14</v>
      </c>
      <c r="J80" t="s">
        <v>14</v>
      </c>
      <c r="K80" t="s">
        <v>14</v>
      </c>
      <c r="L80" t="s">
        <v>14</v>
      </c>
      <c r="M80" t="s">
        <v>14</v>
      </c>
      <c r="N80" t="s">
        <v>14</v>
      </c>
      <c r="O80" t="s">
        <v>14</v>
      </c>
      <c r="P80" t="s">
        <v>14</v>
      </c>
      <c r="Q80" t="s">
        <v>14</v>
      </c>
      <c r="R80" t="s">
        <v>14</v>
      </c>
      <c r="S80" t="s">
        <v>1000</v>
      </c>
      <c r="T80" t="s">
        <v>17</v>
      </c>
      <c r="U80" t="s">
        <v>14</v>
      </c>
    </row>
    <row r="81" spans="1:21">
      <c r="A81" t="s">
        <v>3512</v>
      </c>
      <c r="B81" t="s">
        <v>3511</v>
      </c>
      <c r="C81" t="s">
        <v>4038</v>
      </c>
      <c r="D81" t="s">
        <v>14</v>
      </c>
      <c r="E81" t="s">
        <v>14</v>
      </c>
      <c r="F81" t="s">
        <v>14</v>
      </c>
      <c r="G81" t="s">
        <v>14</v>
      </c>
      <c r="H81" t="s">
        <v>3513</v>
      </c>
      <c r="I81" t="s">
        <v>14</v>
      </c>
      <c r="J81" t="s">
        <v>14</v>
      </c>
      <c r="K81" t="s">
        <v>14</v>
      </c>
      <c r="L81" t="s">
        <v>14</v>
      </c>
      <c r="M81" t="s">
        <v>14</v>
      </c>
      <c r="N81" t="s">
        <v>14</v>
      </c>
      <c r="O81" t="s">
        <v>14</v>
      </c>
      <c r="P81" t="s">
        <v>14</v>
      </c>
      <c r="Q81" t="s">
        <v>14</v>
      </c>
      <c r="R81" t="s">
        <v>14</v>
      </c>
      <c r="S81" t="s">
        <v>1000</v>
      </c>
      <c r="T81" t="s">
        <v>19</v>
      </c>
      <c r="U81" t="s">
        <v>14</v>
      </c>
    </row>
    <row r="82" spans="1:21">
      <c r="A82" t="s">
        <v>3238</v>
      </c>
      <c r="B82" t="s">
        <v>3237</v>
      </c>
      <c r="C82" t="s">
        <v>4038</v>
      </c>
      <c r="D82" t="s">
        <v>14</v>
      </c>
      <c r="E82" t="s">
        <v>14</v>
      </c>
      <c r="F82" t="s">
        <v>4140</v>
      </c>
      <c r="G82" t="s">
        <v>128</v>
      </c>
      <c r="H82" t="s">
        <v>3239</v>
      </c>
      <c r="I82" t="s">
        <v>1789</v>
      </c>
      <c r="J82" t="s">
        <v>1766</v>
      </c>
      <c r="K82" t="s">
        <v>1115</v>
      </c>
      <c r="L82" t="s">
        <v>14</v>
      </c>
      <c r="M82" t="s">
        <v>14</v>
      </c>
      <c r="N82" t="s">
        <v>14</v>
      </c>
      <c r="O82" t="s">
        <v>14</v>
      </c>
      <c r="P82" t="s">
        <v>14</v>
      </c>
      <c r="Q82" t="s">
        <v>14</v>
      </c>
      <c r="R82" t="s">
        <v>14</v>
      </c>
      <c r="S82" t="s">
        <v>1000</v>
      </c>
      <c r="T82" t="s">
        <v>20</v>
      </c>
      <c r="U82" t="s">
        <v>14</v>
      </c>
    </row>
    <row r="83" spans="1:21">
      <c r="A83" t="s">
        <v>3259</v>
      </c>
      <c r="B83" t="s">
        <v>3258</v>
      </c>
      <c r="C83" t="s">
        <v>4034</v>
      </c>
      <c r="D83" t="s">
        <v>14</v>
      </c>
      <c r="E83" t="s">
        <v>14</v>
      </c>
      <c r="F83" t="s">
        <v>4141</v>
      </c>
      <c r="G83" t="s">
        <v>130</v>
      </c>
      <c r="H83" t="s">
        <v>3260</v>
      </c>
      <c r="I83" t="s">
        <v>4142</v>
      </c>
      <c r="J83" t="s">
        <v>1766</v>
      </c>
      <c r="K83" t="s">
        <v>1079</v>
      </c>
      <c r="L83" t="s">
        <v>14</v>
      </c>
      <c r="M83" t="s">
        <v>14</v>
      </c>
      <c r="N83" t="s">
        <v>4143</v>
      </c>
      <c r="O83" t="s">
        <v>14</v>
      </c>
      <c r="P83" t="s">
        <v>14</v>
      </c>
      <c r="Q83" t="s">
        <v>14</v>
      </c>
      <c r="R83" t="s">
        <v>14</v>
      </c>
      <c r="S83" t="s">
        <v>1000</v>
      </c>
      <c r="T83" t="s">
        <v>13</v>
      </c>
      <c r="U83" t="s">
        <v>127</v>
      </c>
    </row>
    <row r="84" spans="1:21">
      <c r="A84" t="s">
        <v>4144</v>
      </c>
      <c r="B84" t="s">
        <v>3550</v>
      </c>
      <c r="C84" t="s">
        <v>4034</v>
      </c>
      <c r="D84" t="s">
        <v>14</v>
      </c>
      <c r="E84" t="s">
        <v>14</v>
      </c>
      <c r="F84" t="s">
        <v>14</v>
      </c>
      <c r="G84" t="s">
        <v>14</v>
      </c>
      <c r="H84" t="s">
        <v>3552</v>
      </c>
      <c r="I84" t="s">
        <v>14</v>
      </c>
      <c r="J84" t="s">
        <v>14</v>
      </c>
      <c r="K84" t="s">
        <v>14</v>
      </c>
      <c r="L84" t="s">
        <v>14</v>
      </c>
      <c r="M84" t="s">
        <v>14</v>
      </c>
      <c r="N84" t="s">
        <v>14</v>
      </c>
      <c r="O84" t="s">
        <v>14</v>
      </c>
      <c r="P84" t="s">
        <v>14</v>
      </c>
      <c r="Q84" t="s">
        <v>14</v>
      </c>
      <c r="R84" t="s">
        <v>14</v>
      </c>
      <c r="S84" t="s">
        <v>1000</v>
      </c>
      <c r="T84" t="s">
        <v>19</v>
      </c>
      <c r="U84" t="s">
        <v>14</v>
      </c>
    </row>
    <row r="85" spans="1:21">
      <c r="A85" t="s">
        <v>2710</v>
      </c>
      <c r="B85" t="s">
        <v>2709</v>
      </c>
      <c r="C85" t="s">
        <v>4034</v>
      </c>
      <c r="D85" t="s">
        <v>14</v>
      </c>
      <c r="E85" t="s">
        <v>14</v>
      </c>
      <c r="F85" t="s">
        <v>4145</v>
      </c>
      <c r="G85" t="s">
        <v>131</v>
      </c>
      <c r="H85" t="s">
        <v>3055</v>
      </c>
      <c r="I85" t="s">
        <v>14</v>
      </c>
      <c r="J85" t="s">
        <v>14</v>
      </c>
      <c r="K85" t="s">
        <v>14</v>
      </c>
      <c r="L85" t="s">
        <v>14</v>
      </c>
      <c r="M85" t="s">
        <v>14</v>
      </c>
      <c r="N85" t="s">
        <v>14</v>
      </c>
      <c r="O85" t="s">
        <v>14</v>
      </c>
      <c r="P85" t="s">
        <v>14</v>
      </c>
      <c r="Q85" t="s">
        <v>14</v>
      </c>
      <c r="R85" t="s">
        <v>14</v>
      </c>
      <c r="S85" t="s">
        <v>3707</v>
      </c>
      <c r="T85" t="s">
        <v>13</v>
      </c>
      <c r="U85" t="s">
        <v>14</v>
      </c>
    </row>
    <row r="86" spans="1:21">
      <c r="A86" t="s">
        <v>3461</v>
      </c>
      <c r="B86" t="s">
        <v>3460</v>
      </c>
      <c r="C86" t="s">
        <v>4034</v>
      </c>
      <c r="D86" t="s">
        <v>14</v>
      </c>
      <c r="E86" t="s">
        <v>14</v>
      </c>
      <c r="F86" t="s">
        <v>4146</v>
      </c>
      <c r="G86" t="s">
        <v>126</v>
      </c>
      <c r="H86" t="s">
        <v>3462</v>
      </c>
      <c r="I86" t="s">
        <v>4147</v>
      </c>
      <c r="J86" t="s">
        <v>1422</v>
      </c>
      <c r="K86" t="s">
        <v>1079</v>
      </c>
      <c r="L86" t="s">
        <v>14</v>
      </c>
      <c r="M86" t="s">
        <v>14</v>
      </c>
      <c r="N86" t="s">
        <v>14</v>
      </c>
      <c r="O86" t="s">
        <v>14</v>
      </c>
      <c r="P86" t="s">
        <v>14</v>
      </c>
      <c r="Q86" t="s">
        <v>14</v>
      </c>
      <c r="R86" t="s">
        <v>14</v>
      </c>
      <c r="S86" t="s">
        <v>4118</v>
      </c>
      <c r="T86" t="s">
        <v>1927</v>
      </c>
      <c r="U86" t="s">
        <v>14</v>
      </c>
    </row>
    <row r="87" spans="1:21">
      <c r="A87" t="s">
        <v>4149</v>
      </c>
      <c r="B87" t="s">
        <v>4148</v>
      </c>
      <c r="C87" t="s">
        <v>4034</v>
      </c>
      <c r="D87" t="s">
        <v>14</v>
      </c>
      <c r="E87" t="s">
        <v>14</v>
      </c>
      <c r="F87" t="s">
        <v>4150</v>
      </c>
      <c r="G87" t="s">
        <v>134</v>
      </c>
      <c r="H87" t="s">
        <v>4151</v>
      </c>
      <c r="I87" t="s">
        <v>14</v>
      </c>
      <c r="J87" t="s">
        <v>14</v>
      </c>
      <c r="K87" t="s">
        <v>14</v>
      </c>
      <c r="L87" t="s">
        <v>14</v>
      </c>
      <c r="M87" t="s">
        <v>14</v>
      </c>
      <c r="N87" t="s">
        <v>14</v>
      </c>
      <c r="O87" t="s">
        <v>14</v>
      </c>
      <c r="P87" t="s">
        <v>14</v>
      </c>
      <c r="Q87" t="s">
        <v>14</v>
      </c>
      <c r="R87" t="s">
        <v>14</v>
      </c>
      <c r="S87" t="s">
        <v>1000</v>
      </c>
      <c r="T87" t="s">
        <v>16</v>
      </c>
      <c r="U87" t="s">
        <v>14</v>
      </c>
    </row>
    <row r="88" spans="1:21">
      <c r="A88" t="s">
        <v>2772</v>
      </c>
      <c r="B88" t="s">
        <v>2771</v>
      </c>
      <c r="C88" t="s">
        <v>4038</v>
      </c>
      <c r="D88" t="s">
        <v>14</v>
      </c>
      <c r="E88" t="s">
        <v>14</v>
      </c>
      <c r="F88" t="s">
        <v>4152</v>
      </c>
      <c r="G88" t="s">
        <v>132</v>
      </c>
      <c r="H88" t="s">
        <v>3133</v>
      </c>
      <c r="I88" t="s">
        <v>14</v>
      </c>
      <c r="J88" t="s">
        <v>14</v>
      </c>
      <c r="K88" t="s">
        <v>14</v>
      </c>
      <c r="L88" t="s">
        <v>14</v>
      </c>
      <c r="M88" t="s">
        <v>14</v>
      </c>
      <c r="N88" t="s">
        <v>14</v>
      </c>
      <c r="O88" t="s">
        <v>14</v>
      </c>
      <c r="P88" t="s">
        <v>14</v>
      </c>
      <c r="Q88" t="s">
        <v>14</v>
      </c>
      <c r="R88" t="s">
        <v>14</v>
      </c>
      <c r="S88" t="s">
        <v>3707</v>
      </c>
      <c r="T88" t="s">
        <v>18</v>
      </c>
      <c r="U88" t="s">
        <v>14</v>
      </c>
    </row>
    <row r="89" spans="1:21">
      <c r="A89" t="s">
        <v>3531</v>
      </c>
      <c r="B89" t="s">
        <v>3530</v>
      </c>
      <c r="C89" t="s">
        <v>4038</v>
      </c>
      <c r="D89" t="s">
        <v>14</v>
      </c>
      <c r="E89" t="s">
        <v>14</v>
      </c>
      <c r="F89" t="s">
        <v>14</v>
      </c>
      <c r="G89" t="s">
        <v>14</v>
      </c>
      <c r="H89" t="s">
        <v>3532</v>
      </c>
      <c r="I89" t="s">
        <v>14</v>
      </c>
      <c r="J89" t="s">
        <v>14</v>
      </c>
      <c r="K89" t="s">
        <v>14</v>
      </c>
      <c r="L89" t="s">
        <v>14</v>
      </c>
      <c r="M89" t="s">
        <v>14</v>
      </c>
      <c r="N89" t="s">
        <v>14</v>
      </c>
      <c r="O89" t="s">
        <v>14</v>
      </c>
      <c r="P89" t="s">
        <v>14</v>
      </c>
      <c r="Q89" t="s">
        <v>14</v>
      </c>
      <c r="R89" t="s">
        <v>14</v>
      </c>
      <c r="S89" t="s">
        <v>1000</v>
      </c>
      <c r="T89" t="s">
        <v>19</v>
      </c>
      <c r="U89" t="s">
        <v>14</v>
      </c>
    </row>
    <row r="90" spans="1:21">
      <c r="A90" t="s">
        <v>3350</v>
      </c>
      <c r="B90" t="s">
        <v>3349</v>
      </c>
      <c r="C90" t="s">
        <v>4038</v>
      </c>
      <c r="D90" t="s">
        <v>14</v>
      </c>
      <c r="E90" t="s">
        <v>14</v>
      </c>
      <c r="F90" t="s">
        <v>4153</v>
      </c>
      <c r="G90" t="s">
        <v>129</v>
      </c>
      <c r="H90" t="s">
        <v>3351</v>
      </c>
      <c r="I90" t="s">
        <v>1773</v>
      </c>
      <c r="J90" t="s">
        <v>1766</v>
      </c>
      <c r="K90" t="s">
        <v>1079</v>
      </c>
      <c r="L90" t="s">
        <v>14</v>
      </c>
      <c r="M90" t="s">
        <v>14</v>
      </c>
      <c r="N90" t="s">
        <v>14</v>
      </c>
      <c r="O90" t="s">
        <v>14</v>
      </c>
      <c r="P90" t="s">
        <v>14</v>
      </c>
      <c r="Q90" t="s">
        <v>14</v>
      </c>
      <c r="R90" t="s">
        <v>14</v>
      </c>
      <c r="S90" t="s">
        <v>3904</v>
      </c>
      <c r="T90" t="s">
        <v>1821</v>
      </c>
      <c r="U90" t="s">
        <v>14</v>
      </c>
    </row>
    <row r="91" spans="1:21">
      <c r="A91" t="s">
        <v>1837</v>
      </c>
      <c r="B91" t="s">
        <v>1463</v>
      </c>
      <c r="C91" t="s">
        <v>4034</v>
      </c>
      <c r="D91" t="s">
        <v>14</v>
      </c>
      <c r="E91" t="s">
        <v>14</v>
      </c>
      <c r="F91" t="s">
        <v>4154</v>
      </c>
      <c r="G91" t="s">
        <v>128</v>
      </c>
      <c r="H91" t="s">
        <v>3485</v>
      </c>
      <c r="I91" t="s">
        <v>1773</v>
      </c>
      <c r="J91" t="s">
        <v>1766</v>
      </c>
      <c r="K91" t="s">
        <v>1098</v>
      </c>
      <c r="L91" t="s">
        <v>14</v>
      </c>
      <c r="M91" t="s">
        <v>14</v>
      </c>
      <c r="N91" t="s">
        <v>14</v>
      </c>
      <c r="O91" t="s">
        <v>14</v>
      </c>
      <c r="P91" t="s">
        <v>14</v>
      </c>
      <c r="Q91" t="s">
        <v>14</v>
      </c>
      <c r="R91" t="s">
        <v>14</v>
      </c>
      <c r="S91" t="s">
        <v>3924</v>
      </c>
      <c r="T91" t="s">
        <v>1834</v>
      </c>
      <c r="U91" t="s">
        <v>14</v>
      </c>
    </row>
    <row r="92" spans="1:21">
      <c r="A92" t="s">
        <v>2852</v>
      </c>
      <c r="B92" t="s">
        <v>2851</v>
      </c>
      <c r="C92" t="s">
        <v>4038</v>
      </c>
      <c r="D92" t="s">
        <v>14</v>
      </c>
      <c r="E92" t="s">
        <v>14</v>
      </c>
      <c r="F92" t="s">
        <v>4155</v>
      </c>
      <c r="G92" t="s">
        <v>131</v>
      </c>
      <c r="H92" t="s">
        <v>3138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 t="s">
        <v>14</v>
      </c>
      <c r="O92" t="s">
        <v>14</v>
      </c>
      <c r="P92" t="s">
        <v>14</v>
      </c>
      <c r="Q92" t="s">
        <v>14</v>
      </c>
      <c r="R92" t="s">
        <v>14</v>
      </c>
      <c r="S92" t="s">
        <v>1000</v>
      </c>
      <c r="T92" t="s">
        <v>20</v>
      </c>
      <c r="U92" t="s">
        <v>14</v>
      </c>
    </row>
    <row r="93" spans="1:21">
      <c r="A93" t="s">
        <v>2906</v>
      </c>
      <c r="B93" t="s">
        <v>2905</v>
      </c>
      <c r="C93" t="s">
        <v>4038</v>
      </c>
      <c r="D93" t="s">
        <v>14</v>
      </c>
      <c r="E93" t="s">
        <v>14</v>
      </c>
      <c r="F93" t="s">
        <v>4156</v>
      </c>
      <c r="G93" t="s">
        <v>127</v>
      </c>
      <c r="H93" t="s">
        <v>3147</v>
      </c>
      <c r="I93" t="s">
        <v>14</v>
      </c>
      <c r="J93" t="s">
        <v>14</v>
      </c>
      <c r="K93" t="s">
        <v>3009</v>
      </c>
      <c r="L93" t="s">
        <v>14</v>
      </c>
      <c r="M93" t="s">
        <v>14</v>
      </c>
      <c r="N93" t="s">
        <v>14</v>
      </c>
      <c r="O93" t="s">
        <v>14</v>
      </c>
      <c r="P93" t="s">
        <v>14</v>
      </c>
      <c r="Q93" t="s">
        <v>14</v>
      </c>
      <c r="R93" t="s">
        <v>14</v>
      </c>
      <c r="S93" t="s">
        <v>3870</v>
      </c>
      <c r="T93" t="s">
        <v>1927</v>
      </c>
      <c r="U93" t="s">
        <v>14</v>
      </c>
    </row>
    <row r="94" spans="1:21">
      <c r="A94" t="s">
        <v>1889</v>
      </c>
      <c r="B94" t="s">
        <v>1888</v>
      </c>
      <c r="C94" t="s">
        <v>4034</v>
      </c>
      <c r="D94" t="s">
        <v>14</v>
      </c>
      <c r="E94" t="s">
        <v>14</v>
      </c>
      <c r="F94" t="s">
        <v>4157</v>
      </c>
      <c r="G94" t="s">
        <v>129</v>
      </c>
      <c r="H94" t="s">
        <v>3161</v>
      </c>
      <c r="I94" t="s">
        <v>14</v>
      </c>
      <c r="J94" t="s">
        <v>14</v>
      </c>
      <c r="K94" t="s">
        <v>14</v>
      </c>
      <c r="L94" t="s">
        <v>466</v>
      </c>
      <c r="M94" t="s">
        <v>14</v>
      </c>
      <c r="N94" t="s">
        <v>14</v>
      </c>
      <c r="O94" t="s">
        <v>14</v>
      </c>
      <c r="P94" t="s">
        <v>14</v>
      </c>
      <c r="Q94" t="s">
        <v>14</v>
      </c>
      <c r="R94" t="s">
        <v>14</v>
      </c>
      <c r="S94" t="s">
        <v>1000</v>
      </c>
      <c r="T94" t="s">
        <v>20</v>
      </c>
      <c r="U94" t="s">
        <v>14</v>
      </c>
    </row>
    <row r="95" spans="1:21">
      <c r="A95" t="s">
        <v>3417</v>
      </c>
      <c r="B95" t="s">
        <v>3416</v>
      </c>
      <c r="C95" t="s">
        <v>4034</v>
      </c>
      <c r="D95" t="s">
        <v>14</v>
      </c>
      <c r="E95" t="s">
        <v>14</v>
      </c>
      <c r="F95" t="s">
        <v>4158</v>
      </c>
      <c r="G95" t="s">
        <v>124</v>
      </c>
      <c r="H95" t="s">
        <v>3161</v>
      </c>
      <c r="I95" t="s">
        <v>1811</v>
      </c>
      <c r="J95" t="s">
        <v>1766</v>
      </c>
      <c r="K95" t="s">
        <v>1115</v>
      </c>
      <c r="L95" t="s">
        <v>14</v>
      </c>
      <c r="M95" t="s">
        <v>14</v>
      </c>
      <c r="N95" t="s">
        <v>14</v>
      </c>
      <c r="O95" t="s">
        <v>14</v>
      </c>
      <c r="P95" t="s">
        <v>14</v>
      </c>
      <c r="Q95" t="s">
        <v>14</v>
      </c>
      <c r="R95" t="s">
        <v>14</v>
      </c>
      <c r="S95" t="s">
        <v>4118</v>
      </c>
      <c r="T95" t="s">
        <v>1927</v>
      </c>
      <c r="U95" t="s">
        <v>14</v>
      </c>
    </row>
    <row r="96" spans="1:21">
      <c r="A96" t="s">
        <v>1817</v>
      </c>
      <c r="B96" t="s">
        <v>1439</v>
      </c>
      <c r="C96" t="s">
        <v>4038</v>
      </c>
      <c r="D96" t="s">
        <v>14</v>
      </c>
      <c r="E96" t="s">
        <v>14</v>
      </c>
      <c r="F96" t="s">
        <v>14</v>
      </c>
      <c r="G96" t="s">
        <v>14</v>
      </c>
      <c r="H96" t="s">
        <v>3370</v>
      </c>
      <c r="I96" t="s">
        <v>1773</v>
      </c>
      <c r="J96" t="s">
        <v>1766</v>
      </c>
      <c r="K96" t="s">
        <v>1079</v>
      </c>
      <c r="L96" t="s">
        <v>14</v>
      </c>
      <c r="M96" t="s">
        <v>14</v>
      </c>
      <c r="N96" t="s">
        <v>14</v>
      </c>
      <c r="O96" t="s">
        <v>14</v>
      </c>
      <c r="P96" t="s">
        <v>14</v>
      </c>
      <c r="Q96" t="s">
        <v>14</v>
      </c>
      <c r="R96" t="s">
        <v>14</v>
      </c>
      <c r="S96" t="s">
        <v>1000</v>
      </c>
      <c r="T96" t="s">
        <v>20</v>
      </c>
      <c r="U96" t="s">
        <v>14</v>
      </c>
    </row>
    <row r="97" spans="1:21">
      <c r="A97" t="s">
        <v>4160</v>
      </c>
      <c r="B97" t="s">
        <v>4159</v>
      </c>
      <c r="C97" t="s">
        <v>4038</v>
      </c>
      <c r="D97" t="s">
        <v>14</v>
      </c>
      <c r="E97" t="s">
        <v>14</v>
      </c>
      <c r="F97" t="s">
        <v>4161</v>
      </c>
      <c r="G97" t="s">
        <v>129</v>
      </c>
      <c r="H97" t="s">
        <v>4162</v>
      </c>
      <c r="I97" t="s">
        <v>14</v>
      </c>
      <c r="J97" t="s">
        <v>14</v>
      </c>
      <c r="K97" t="s">
        <v>25</v>
      </c>
      <c r="L97" t="s">
        <v>14</v>
      </c>
      <c r="M97" t="s">
        <v>14</v>
      </c>
      <c r="N97" t="s">
        <v>4162</v>
      </c>
      <c r="O97" t="s">
        <v>14</v>
      </c>
      <c r="P97" t="s">
        <v>4163</v>
      </c>
      <c r="Q97" t="s">
        <v>14</v>
      </c>
      <c r="R97" t="s">
        <v>14</v>
      </c>
      <c r="S97" t="s">
        <v>3707</v>
      </c>
      <c r="T97" t="s">
        <v>20</v>
      </c>
      <c r="U97" t="s">
        <v>131</v>
      </c>
    </row>
    <row r="98" spans="1:21">
      <c r="A98" t="s">
        <v>2701</v>
      </c>
      <c r="B98" t="s">
        <v>2700</v>
      </c>
      <c r="C98" t="s">
        <v>4034</v>
      </c>
      <c r="D98" t="s">
        <v>14</v>
      </c>
      <c r="E98" t="s">
        <v>14</v>
      </c>
      <c r="F98" t="s">
        <v>4164</v>
      </c>
      <c r="G98" t="s">
        <v>131</v>
      </c>
      <c r="H98" t="s">
        <v>3141</v>
      </c>
      <c r="I98" t="s">
        <v>14</v>
      </c>
      <c r="J98" t="s">
        <v>14</v>
      </c>
      <c r="K98" t="s">
        <v>14</v>
      </c>
      <c r="L98" t="s">
        <v>14</v>
      </c>
      <c r="M98" t="s">
        <v>14</v>
      </c>
      <c r="N98" t="s">
        <v>14</v>
      </c>
      <c r="O98" t="s">
        <v>14</v>
      </c>
      <c r="P98" t="s">
        <v>14</v>
      </c>
      <c r="Q98" t="s">
        <v>14</v>
      </c>
      <c r="R98" t="s">
        <v>14</v>
      </c>
      <c r="S98" t="s">
        <v>3707</v>
      </c>
      <c r="T98" t="s">
        <v>20</v>
      </c>
      <c r="U98" t="s">
        <v>14</v>
      </c>
    </row>
    <row r="99" spans="1:21">
      <c r="A99" t="s">
        <v>3612</v>
      </c>
      <c r="B99" t="s">
        <v>3611</v>
      </c>
      <c r="C99" t="s">
        <v>4034</v>
      </c>
      <c r="D99" t="s">
        <v>14</v>
      </c>
      <c r="E99" t="s">
        <v>14</v>
      </c>
      <c r="F99" t="s">
        <v>14</v>
      </c>
      <c r="G99" t="s">
        <v>14</v>
      </c>
      <c r="H99" t="s">
        <v>3613</v>
      </c>
      <c r="I99" t="s">
        <v>14</v>
      </c>
      <c r="J99" t="s">
        <v>14</v>
      </c>
      <c r="K99" t="s">
        <v>14</v>
      </c>
      <c r="L99" t="s">
        <v>14</v>
      </c>
      <c r="M99" t="s">
        <v>14</v>
      </c>
      <c r="N99" t="s">
        <v>14</v>
      </c>
      <c r="O99" t="s">
        <v>14</v>
      </c>
      <c r="P99" t="s">
        <v>14</v>
      </c>
      <c r="Q99" t="s">
        <v>14</v>
      </c>
      <c r="R99" t="s">
        <v>14</v>
      </c>
      <c r="S99" t="s">
        <v>1000</v>
      </c>
      <c r="T99" t="s">
        <v>19</v>
      </c>
      <c r="U99" t="s">
        <v>14</v>
      </c>
    </row>
    <row r="100" spans="1:21">
      <c r="A100" t="s">
        <v>2441</v>
      </c>
      <c r="B100" t="s">
        <v>2440</v>
      </c>
      <c r="C100" t="s">
        <v>4034</v>
      </c>
      <c r="D100" t="s">
        <v>14</v>
      </c>
      <c r="E100" t="s">
        <v>14</v>
      </c>
      <c r="F100" t="s">
        <v>4165</v>
      </c>
      <c r="G100" t="s">
        <v>132</v>
      </c>
      <c r="H100" t="s">
        <v>3394</v>
      </c>
      <c r="I100" t="s">
        <v>14</v>
      </c>
      <c r="J100" t="s">
        <v>14</v>
      </c>
      <c r="K100" t="s">
        <v>14</v>
      </c>
      <c r="L100" t="s">
        <v>466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  <c r="R100" t="s">
        <v>14</v>
      </c>
      <c r="S100" t="s">
        <v>1000</v>
      </c>
      <c r="T100" t="s">
        <v>13</v>
      </c>
      <c r="U100" t="s">
        <v>14</v>
      </c>
    </row>
    <row r="101" spans="1:21">
      <c r="A101" t="s">
        <v>4167</v>
      </c>
      <c r="B101" t="s">
        <v>4166</v>
      </c>
      <c r="C101" t="s">
        <v>4034</v>
      </c>
      <c r="D101" t="s">
        <v>14</v>
      </c>
      <c r="E101" t="s">
        <v>14</v>
      </c>
      <c r="F101" t="s">
        <v>4168</v>
      </c>
      <c r="G101" t="s">
        <v>135</v>
      </c>
      <c r="H101" t="s">
        <v>4169</v>
      </c>
      <c r="I101" t="s">
        <v>14</v>
      </c>
      <c r="J101" t="s">
        <v>14</v>
      </c>
      <c r="K101" t="s">
        <v>3009</v>
      </c>
      <c r="L101" t="s">
        <v>14</v>
      </c>
      <c r="M101" t="s">
        <v>14</v>
      </c>
      <c r="N101" t="s">
        <v>14</v>
      </c>
      <c r="O101" t="s">
        <v>14</v>
      </c>
      <c r="P101" t="s">
        <v>14</v>
      </c>
      <c r="Q101" t="s">
        <v>14</v>
      </c>
      <c r="R101" t="s">
        <v>14</v>
      </c>
      <c r="S101" t="s">
        <v>3796</v>
      </c>
      <c r="T101" t="s">
        <v>20</v>
      </c>
      <c r="U101" t="s">
        <v>14</v>
      </c>
    </row>
    <row r="102" spans="1:21">
      <c r="A102" t="s">
        <v>2298</v>
      </c>
      <c r="B102" t="s">
        <v>2297</v>
      </c>
      <c r="C102" t="s">
        <v>4038</v>
      </c>
      <c r="D102" t="s">
        <v>14</v>
      </c>
      <c r="E102" t="s">
        <v>14</v>
      </c>
      <c r="F102" t="s">
        <v>4170</v>
      </c>
      <c r="G102" t="s">
        <v>128</v>
      </c>
      <c r="H102" t="s">
        <v>3207</v>
      </c>
      <c r="I102" t="s">
        <v>14</v>
      </c>
      <c r="J102" t="s">
        <v>14</v>
      </c>
      <c r="K102" t="s">
        <v>14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3686</v>
      </c>
      <c r="T102" t="s">
        <v>1834</v>
      </c>
      <c r="U102" t="s">
        <v>14</v>
      </c>
    </row>
    <row r="103" spans="1:21">
      <c r="A103" t="s">
        <v>4172</v>
      </c>
      <c r="B103" t="s">
        <v>4171</v>
      </c>
      <c r="C103" t="s">
        <v>4034</v>
      </c>
      <c r="D103" t="s">
        <v>14</v>
      </c>
      <c r="E103" t="s">
        <v>14</v>
      </c>
      <c r="F103" t="s">
        <v>4173</v>
      </c>
      <c r="G103" t="s">
        <v>134</v>
      </c>
      <c r="H103" t="s">
        <v>4174</v>
      </c>
      <c r="I103" t="s">
        <v>14</v>
      </c>
      <c r="J103" t="s">
        <v>14</v>
      </c>
      <c r="K103" t="s">
        <v>14</v>
      </c>
      <c r="L103" t="s">
        <v>14</v>
      </c>
      <c r="M103" t="s">
        <v>14</v>
      </c>
      <c r="N103" t="s">
        <v>14</v>
      </c>
      <c r="O103" t="s">
        <v>14</v>
      </c>
      <c r="P103" t="s">
        <v>14</v>
      </c>
      <c r="Q103" t="s">
        <v>14</v>
      </c>
      <c r="R103" t="s">
        <v>14</v>
      </c>
      <c r="S103" t="s">
        <v>1000</v>
      </c>
      <c r="T103" t="s">
        <v>16</v>
      </c>
      <c r="U103" t="s">
        <v>14</v>
      </c>
    </row>
    <row r="104" spans="1:21">
      <c r="A104" t="s">
        <v>3311</v>
      </c>
      <c r="B104" t="s">
        <v>3310</v>
      </c>
      <c r="C104" t="s">
        <v>4034</v>
      </c>
      <c r="D104" t="s">
        <v>14</v>
      </c>
      <c r="E104" t="s">
        <v>14</v>
      </c>
      <c r="F104" t="s">
        <v>14</v>
      </c>
      <c r="G104" t="s">
        <v>14</v>
      </c>
      <c r="H104" t="s">
        <v>3312</v>
      </c>
      <c r="I104" t="s">
        <v>1773</v>
      </c>
      <c r="J104" t="s">
        <v>1766</v>
      </c>
      <c r="K104" t="s">
        <v>1140</v>
      </c>
      <c r="L104" t="s">
        <v>14</v>
      </c>
      <c r="M104" t="s">
        <v>14</v>
      </c>
      <c r="N104" t="s">
        <v>14</v>
      </c>
      <c r="O104" t="s">
        <v>14</v>
      </c>
      <c r="P104" t="s">
        <v>14</v>
      </c>
      <c r="Q104" t="s">
        <v>14</v>
      </c>
      <c r="R104" t="s">
        <v>14</v>
      </c>
      <c r="S104" t="s">
        <v>1000</v>
      </c>
      <c r="T104" t="s">
        <v>20</v>
      </c>
      <c r="U104" t="s">
        <v>14</v>
      </c>
    </row>
    <row r="105" spans="1:21">
      <c r="A105" t="s">
        <v>2574</v>
      </c>
      <c r="B105" t="s">
        <v>2573</v>
      </c>
      <c r="C105" t="s">
        <v>4034</v>
      </c>
      <c r="D105" t="s">
        <v>14</v>
      </c>
      <c r="E105" t="s">
        <v>14</v>
      </c>
      <c r="F105" t="s">
        <v>4170</v>
      </c>
      <c r="G105" t="s">
        <v>128</v>
      </c>
      <c r="H105" t="s">
        <v>3207</v>
      </c>
      <c r="I105" t="s">
        <v>14</v>
      </c>
      <c r="J105" t="s">
        <v>14</v>
      </c>
      <c r="K105" t="s">
        <v>14</v>
      </c>
      <c r="L105" t="s">
        <v>14</v>
      </c>
      <c r="M105" t="s">
        <v>14</v>
      </c>
      <c r="N105" t="s">
        <v>14</v>
      </c>
      <c r="O105" t="s">
        <v>14</v>
      </c>
      <c r="P105" t="s">
        <v>14</v>
      </c>
      <c r="Q105" t="s">
        <v>14</v>
      </c>
      <c r="R105" t="s">
        <v>14</v>
      </c>
      <c r="S105" t="s">
        <v>3686</v>
      </c>
      <c r="T105" t="s">
        <v>1834</v>
      </c>
      <c r="U105" t="s">
        <v>14</v>
      </c>
    </row>
    <row r="106" spans="1:21">
      <c r="A106" t="s">
        <v>3294</v>
      </c>
      <c r="B106" t="s">
        <v>3293</v>
      </c>
      <c r="C106" t="s">
        <v>4034</v>
      </c>
      <c r="D106" t="s">
        <v>14</v>
      </c>
      <c r="E106" t="s">
        <v>14</v>
      </c>
      <c r="F106" t="s">
        <v>4175</v>
      </c>
      <c r="G106" t="s">
        <v>129</v>
      </c>
      <c r="H106" t="s">
        <v>3295</v>
      </c>
      <c r="I106" t="s">
        <v>1789</v>
      </c>
      <c r="J106" t="s">
        <v>1766</v>
      </c>
      <c r="K106" t="s">
        <v>1079</v>
      </c>
      <c r="L106" t="s">
        <v>14</v>
      </c>
      <c r="M106" t="s">
        <v>14</v>
      </c>
      <c r="N106" t="s">
        <v>14</v>
      </c>
      <c r="O106" t="s">
        <v>14</v>
      </c>
      <c r="P106" t="s">
        <v>14</v>
      </c>
      <c r="Q106" t="s">
        <v>14</v>
      </c>
      <c r="R106" t="s">
        <v>14</v>
      </c>
      <c r="S106" t="s">
        <v>1000</v>
      </c>
      <c r="T106" t="s">
        <v>20</v>
      </c>
      <c r="U106" t="s">
        <v>14</v>
      </c>
    </row>
    <row r="107" spans="1:21">
      <c r="A107" t="s">
        <v>1920</v>
      </c>
      <c r="B107" t="s">
        <v>1919</v>
      </c>
      <c r="C107" t="s">
        <v>4034</v>
      </c>
      <c r="D107" t="s">
        <v>14</v>
      </c>
      <c r="E107" t="s">
        <v>14</v>
      </c>
      <c r="F107" t="s">
        <v>14</v>
      </c>
      <c r="G107" t="s">
        <v>14</v>
      </c>
      <c r="H107" t="s">
        <v>3482</v>
      </c>
      <c r="I107" t="s">
        <v>1773</v>
      </c>
      <c r="J107" t="s">
        <v>1766</v>
      </c>
      <c r="K107" t="s">
        <v>1079</v>
      </c>
      <c r="L107" t="s">
        <v>14</v>
      </c>
      <c r="M107" t="s">
        <v>14</v>
      </c>
      <c r="N107" t="s">
        <v>14</v>
      </c>
      <c r="O107" t="s">
        <v>14</v>
      </c>
      <c r="P107" t="s">
        <v>14</v>
      </c>
      <c r="Q107" t="s">
        <v>14</v>
      </c>
      <c r="R107" t="s">
        <v>14</v>
      </c>
      <c r="S107" t="s">
        <v>3686</v>
      </c>
      <c r="T107" t="s">
        <v>1834</v>
      </c>
      <c r="U107" t="s">
        <v>14</v>
      </c>
    </row>
    <row r="108" spans="1:21">
      <c r="A108" t="s">
        <v>3500</v>
      </c>
      <c r="B108" t="s">
        <v>3499</v>
      </c>
      <c r="C108" t="s">
        <v>4038</v>
      </c>
      <c r="D108" t="s">
        <v>14</v>
      </c>
      <c r="E108" t="s">
        <v>14</v>
      </c>
      <c r="F108" t="s">
        <v>14</v>
      </c>
      <c r="G108" t="s">
        <v>14</v>
      </c>
      <c r="H108" t="s">
        <v>3501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  <c r="O108" t="s">
        <v>14</v>
      </c>
      <c r="P108" t="s">
        <v>14</v>
      </c>
      <c r="Q108" t="s">
        <v>14</v>
      </c>
      <c r="R108" t="s">
        <v>14</v>
      </c>
      <c r="S108" t="s">
        <v>3711</v>
      </c>
      <c r="T108" t="s">
        <v>19</v>
      </c>
      <c r="U108" t="s">
        <v>14</v>
      </c>
    </row>
    <row r="109" spans="1:21">
      <c r="A109" t="s">
        <v>2769</v>
      </c>
      <c r="B109" t="s">
        <v>2768</v>
      </c>
      <c r="C109" t="s">
        <v>4038</v>
      </c>
      <c r="D109" t="s">
        <v>14</v>
      </c>
      <c r="E109" t="s">
        <v>14</v>
      </c>
      <c r="F109" t="s">
        <v>4176</v>
      </c>
      <c r="G109" t="s">
        <v>132</v>
      </c>
      <c r="H109" t="s">
        <v>3027</v>
      </c>
      <c r="I109" t="s">
        <v>14</v>
      </c>
      <c r="J109" t="s">
        <v>14</v>
      </c>
      <c r="K109" t="s">
        <v>14</v>
      </c>
      <c r="L109" t="s">
        <v>466</v>
      </c>
      <c r="M109" t="s">
        <v>14</v>
      </c>
      <c r="N109" t="s">
        <v>14</v>
      </c>
      <c r="O109" t="s">
        <v>14</v>
      </c>
      <c r="P109" t="s">
        <v>14</v>
      </c>
      <c r="Q109" t="s">
        <v>14</v>
      </c>
      <c r="R109" t="s">
        <v>14</v>
      </c>
      <c r="S109" t="s">
        <v>1000</v>
      </c>
      <c r="T109" t="s">
        <v>18</v>
      </c>
      <c r="U109" t="s">
        <v>14</v>
      </c>
    </row>
    <row r="110" spans="1:21">
      <c r="A110" t="s">
        <v>2874</v>
      </c>
      <c r="B110" t="s">
        <v>2873</v>
      </c>
      <c r="C110" t="s">
        <v>14</v>
      </c>
      <c r="D110" t="s">
        <v>14</v>
      </c>
      <c r="E110" t="s">
        <v>14</v>
      </c>
      <c r="F110" t="s">
        <v>4039</v>
      </c>
      <c r="G110" t="s">
        <v>130</v>
      </c>
      <c r="H110" t="s">
        <v>3374</v>
      </c>
      <c r="I110" t="s">
        <v>1789</v>
      </c>
      <c r="J110" t="s">
        <v>1766</v>
      </c>
      <c r="K110" t="s">
        <v>1083</v>
      </c>
      <c r="L110" t="s">
        <v>14</v>
      </c>
      <c r="M110" t="s">
        <v>14</v>
      </c>
      <c r="N110" t="s">
        <v>14</v>
      </c>
      <c r="O110" t="s">
        <v>14</v>
      </c>
      <c r="P110" t="s">
        <v>14</v>
      </c>
      <c r="Q110" t="s">
        <v>14</v>
      </c>
      <c r="R110" t="s">
        <v>14</v>
      </c>
      <c r="S110" t="s">
        <v>1000</v>
      </c>
      <c r="T110" t="s">
        <v>20</v>
      </c>
      <c r="U110" t="s">
        <v>4050</v>
      </c>
    </row>
    <row r="111" spans="1:21">
      <c r="A111" t="s">
        <v>3581</v>
      </c>
      <c r="B111" t="s">
        <v>3580</v>
      </c>
      <c r="C111" t="s">
        <v>4038</v>
      </c>
      <c r="D111" t="s">
        <v>14</v>
      </c>
      <c r="E111" t="s">
        <v>14</v>
      </c>
      <c r="F111" t="s">
        <v>14</v>
      </c>
      <c r="G111" t="s">
        <v>14</v>
      </c>
      <c r="H111" t="s">
        <v>3582</v>
      </c>
      <c r="I111" t="s">
        <v>14</v>
      </c>
      <c r="J111" t="s">
        <v>14</v>
      </c>
      <c r="K111" t="s">
        <v>14</v>
      </c>
      <c r="L111" t="s">
        <v>14</v>
      </c>
      <c r="M111" t="s">
        <v>14</v>
      </c>
      <c r="N111" t="s">
        <v>14</v>
      </c>
      <c r="O111" t="s">
        <v>14</v>
      </c>
      <c r="P111" t="s">
        <v>14</v>
      </c>
      <c r="Q111" t="s">
        <v>14</v>
      </c>
      <c r="R111" t="s">
        <v>14</v>
      </c>
      <c r="S111" t="s">
        <v>1000</v>
      </c>
      <c r="T111" t="s">
        <v>19</v>
      </c>
      <c r="U111" t="s">
        <v>14</v>
      </c>
    </row>
    <row r="112" spans="1:21">
      <c r="A112" t="s">
        <v>2831</v>
      </c>
      <c r="B112" t="s">
        <v>2830</v>
      </c>
      <c r="C112" t="s">
        <v>14</v>
      </c>
      <c r="D112" t="s">
        <v>14</v>
      </c>
      <c r="E112" t="s">
        <v>14</v>
      </c>
      <c r="F112" t="s">
        <v>4177</v>
      </c>
      <c r="G112" t="s">
        <v>128</v>
      </c>
      <c r="H112" t="s">
        <v>3503</v>
      </c>
      <c r="I112" t="s">
        <v>4178</v>
      </c>
      <c r="J112" t="s">
        <v>1766</v>
      </c>
      <c r="K112" t="s">
        <v>1079</v>
      </c>
      <c r="L112" t="s">
        <v>14</v>
      </c>
      <c r="M112" t="s">
        <v>14</v>
      </c>
      <c r="N112" t="s">
        <v>14</v>
      </c>
      <c r="O112" t="s">
        <v>14</v>
      </c>
      <c r="P112" t="s">
        <v>14</v>
      </c>
      <c r="Q112" t="s">
        <v>14</v>
      </c>
      <c r="R112" t="s">
        <v>14</v>
      </c>
      <c r="S112" t="s">
        <v>4179</v>
      </c>
      <c r="T112" t="s">
        <v>1927</v>
      </c>
      <c r="U112" t="s">
        <v>4179</v>
      </c>
    </row>
    <row r="113" spans="1:21">
      <c r="A113" t="s">
        <v>3642</v>
      </c>
      <c r="B113" t="s">
        <v>3641</v>
      </c>
      <c r="C113" t="s">
        <v>4038</v>
      </c>
      <c r="D113" t="s">
        <v>14</v>
      </c>
      <c r="E113" t="s">
        <v>14</v>
      </c>
      <c r="F113" t="s">
        <v>4180</v>
      </c>
      <c r="G113" t="s">
        <v>129</v>
      </c>
      <c r="H113" t="s">
        <v>3643</v>
      </c>
      <c r="I113" t="s">
        <v>14</v>
      </c>
      <c r="J113" t="s">
        <v>14</v>
      </c>
      <c r="K113" t="s">
        <v>25</v>
      </c>
      <c r="L113" t="s">
        <v>14</v>
      </c>
      <c r="M113" t="s">
        <v>4181</v>
      </c>
      <c r="N113" t="s">
        <v>3643</v>
      </c>
      <c r="O113" t="s">
        <v>4182</v>
      </c>
      <c r="P113" t="s">
        <v>4183</v>
      </c>
      <c r="Q113" t="s">
        <v>14</v>
      </c>
      <c r="R113" t="s">
        <v>14</v>
      </c>
      <c r="S113" t="s">
        <v>3707</v>
      </c>
      <c r="T113" t="s">
        <v>20</v>
      </c>
      <c r="U113" t="s">
        <v>14</v>
      </c>
    </row>
    <row r="114" spans="1:21">
      <c r="A114" t="s">
        <v>4185</v>
      </c>
      <c r="B114" t="s">
        <v>4184</v>
      </c>
      <c r="C114" t="s">
        <v>4038</v>
      </c>
      <c r="D114" t="s">
        <v>14</v>
      </c>
      <c r="E114" t="s">
        <v>14</v>
      </c>
      <c r="F114" t="s">
        <v>4180</v>
      </c>
      <c r="G114" t="s">
        <v>129</v>
      </c>
      <c r="H114" t="s">
        <v>3643</v>
      </c>
      <c r="I114" t="s">
        <v>14</v>
      </c>
      <c r="J114" t="s">
        <v>14</v>
      </c>
      <c r="K114" t="s">
        <v>25</v>
      </c>
      <c r="L114" t="s">
        <v>14</v>
      </c>
      <c r="M114" t="s">
        <v>4181</v>
      </c>
      <c r="N114" t="s">
        <v>3643</v>
      </c>
      <c r="O114" t="s">
        <v>4182</v>
      </c>
      <c r="P114" t="s">
        <v>4183</v>
      </c>
      <c r="Q114" t="s">
        <v>14</v>
      </c>
      <c r="R114" t="s">
        <v>14</v>
      </c>
      <c r="S114" t="s">
        <v>3707</v>
      </c>
      <c r="T114" t="s">
        <v>20</v>
      </c>
      <c r="U114" t="s">
        <v>14</v>
      </c>
    </row>
    <row r="115" spans="1:21">
      <c r="A115" t="s">
        <v>4187</v>
      </c>
      <c r="B115" t="s">
        <v>4186</v>
      </c>
      <c r="C115" t="s">
        <v>4034</v>
      </c>
      <c r="D115" t="s">
        <v>14</v>
      </c>
      <c r="E115" t="s">
        <v>14</v>
      </c>
      <c r="F115" t="s">
        <v>4188</v>
      </c>
      <c r="G115" t="s">
        <v>153</v>
      </c>
      <c r="H115" t="s">
        <v>4189</v>
      </c>
      <c r="I115" t="s">
        <v>14</v>
      </c>
      <c r="J115" t="s">
        <v>14</v>
      </c>
      <c r="K115" t="s">
        <v>14</v>
      </c>
      <c r="L115" t="s">
        <v>14</v>
      </c>
      <c r="M115" t="s">
        <v>14</v>
      </c>
      <c r="N115" t="s">
        <v>14</v>
      </c>
      <c r="O115" t="s">
        <v>14</v>
      </c>
      <c r="P115" t="s">
        <v>14</v>
      </c>
      <c r="Q115" t="s">
        <v>14</v>
      </c>
      <c r="R115" t="s">
        <v>14</v>
      </c>
      <c r="S115" t="s">
        <v>1000</v>
      </c>
      <c r="T115" t="s">
        <v>17</v>
      </c>
      <c r="U115" t="s">
        <v>14</v>
      </c>
    </row>
    <row r="116" spans="1:21">
      <c r="A116" t="s">
        <v>2065</v>
      </c>
      <c r="B116" t="s">
        <v>2064</v>
      </c>
      <c r="C116" t="s">
        <v>4038</v>
      </c>
      <c r="D116" t="s">
        <v>14</v>
      </c>
      <c r="E116" t="s">
        <v>14</v>
      </c>
      <c r="F116" t="s">
        <v>14</v>
      </c>
      <c r="G116" t="s">
        <v>14</v>
      </c>
      <c r="H116" t="s">
        <v>3494</v>
      </c>
      <c r="I116" t="s">
        <v>2042</v>
      </c>
      <c r="J116" t="s">
        <v>1766</v>
      </c>
      <c r="K116" t="s">
        <v>1098</v>
      </c>
      <c r="L116" t="s">
        <v>14</v>
      </c>
      <c r="M116" t="s">
        <v>14</v>
      </c>
      <c r="N116" t="s">
        <v>14</v>
      </c>
      <c r="O116" t="s">
        <v>14</v>
      </c>
      <c r="P116" t="s">
        <v>14</v>
      </c>
      <c r="Q116" t="s">
        <v>14</v>
      </c>
      <c r="R116" t="s">
        <v>14</v>
      </c>
      <c r="S116" t="s">
        <v>3924</v>
      </c>
      <c r="T116" t="s">
        <v>1834</v>
      </c>
      <c r="U116" t="s">
        <v>124</v>
      </c>
    </row>
    <row r="117" spans="1:21">
      <c r="A117" t="s">
        <v>4191</v>
      </c>
      <c r="B117" t="s">
        <v>4190</v>
      </c>
      <c r="C117" t="s">
        <v>4038</v>
      </c>
      <c r="D117" t="s">
        <v>14</v>
      </c>
      <c r="E117" t="s">
        <v>14</v>
      </c>
      <c r="F117" t="s">
        <v>4192</v>
      </c>
      <c r="G117" t="s">
        <v>131</v>
      </c>
      <c r="H117" t="s">
        <v>4193</v>
      </c>
      <c r="I117" t="s">
        <v>14</v>
      </c>
      <c r="J117" t="s">
        <v>14</v>
      </c>
      <c r="K117" t="s">
        <v>14</v>
      </c>
      <c r="L117" t="s">
        <v>466</v>
      </c>
      <c r="M117" t="s">
        <v>14</v>
      </c>
      <c r="N117" t="s">
        <v>14</v>
      </c>
      <c r="O117" t="s">
        <v>14</v>
      </c>
      <c r="P117" t="s">
        <v>14</v>
      </c>
      <c r="Q117" t="s">
        <v>14</v>
      </c>
      <c r="R117" t="s">
        <v>14</v>
      </c>
      <c r="S117" t="s">
        <v>1000</v>
      </c>
      <c r="T117" t="s">
        <v>20</v>
      </c>
      <c r="U117" t="s">
        <v>14</v>
      </c>
    </row>
    <row r="118" spans="1:21">
      <c r="A118" t="s">
        <v>3560</v>
      </c>
      <c r="B118" t="s">
        <v>3559</v>
      </c>
      <c r="C118" t="s">
        <v>4034</v>
      </c>
      <c r="D118" t="s">
        <v>14</v>
      </c>
      <c r="E118" t="s">
        <v>14</v>
      </c>
      <c r="F118" t="s">
        <v>4194</v>
      </c>
      <c r="G118" t="s">
        <v>130</v>
      </c>
      <c r="H118" t="s">
        <v>3561</v>
      </c>
      <c r="I118" t="s">
        <v>14</v>
      </c>
      <c r="J118" t="s">
        <v>14</v>
      </c>
      <c r="K118" t="s">
        <v>14</v>
      </c>
      <c r="L118" t="s">
        <v>14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  <c r="R118" t="s">
        <v>14</v>
      </c>
      <c r="S118" t="s">
        <v>3683</v>
      </c>
      <c r="T118" t="s">
        <v>1834</v>
      </c>
      <c r="U118" t="s">
        <v>14</v>
      </c>
    </row>
    <row r="119" spans="1:21">
      <c r="A119" t="s">
        <v>3480</v>
      </c>
      <c r="B119" t="s">
        <v>3479</v>
      </c>
      <c r="C119" t="s">
        <v>4038</v>
      </c>
      <c r="D119" t="s">
        <v>14</v>
      </c>
      <c r="E119" t="s">
        <v>14</v>
      </c>
      <c r="F119" t="s">
        <v>4195</v>
      </c>
      <c r="G119" t="s">
        <v>127</v>
      </c>
      <c r="H119" t="s">
        <v>3257</v>
      </c>
      <c r="I119" t="s">
        <v>1811</v>
      </c>
      <c r="J119" t="s">
        <v>1766</v>
      </c>
      <c r="K119" t="s">
        <v>1098</v>
      </c>
      <c r="L119" t="s">
        <v>14</v>
      </c>
      <c r="M119" t="s">
        <v>14</v>
      </c>
      <c r="N119" t="s">
        <v>14</v>
      </c>
      <c r="O119" t="s">
        <v>14</v>
      </c>
      <c r="P119" t="s">
        <v>14</v>
      </c>
      <c r="Q119" t="s">
        <v>14</v>
      </c>
      <c r="R119" t="s">
        <v>14</v>
      </c>
      <c r="S119" t="s">
        <v>3819</v>
      </c>
      <c r="T119" t="s">
        <v>1834</v>
      </c>
      <c r="U119" t="s">
        <v>14</v>
      </c>
    </row>
    <row r="120" spans="1:21">
      <c r="A120" t="s">
        <v>3256</v>
      </c>
      <c r="B120" t="s">
        <v>3255</v>
      </c>
      <c r="C120" t="s">
        <v>4038</v>
      </c>
      <c r="D120" t="s">
        <v>14</v>
      </c>
      <c r="E120" t="s">
        <v>14</v>
      </c>
      <c r="F120" t="s">
        <v>14</v>
      </c>
      <c r="G120" t="s">
        <v>14</v>
      </c>
      <c r="H120" t="s">
        <v>3257</v>
      </c>
      <c r="I120" t="s">
        <v>1811</v>
      </c>
      <c r="J120" t="s">
        <v>1766</v>
      </c>
      <c r="K120" t="s">
        <v>1098</v>
      </c>
      <c r="L120" t="s">
        <v>14</v>
      </c>
      <c r="M120" t="s">
        <v>14</v>
      </c>
      <c r="N120" t="s">
        <v>14</v>
      </c>
      <c r="O120" t="s">
        <v>14</v>
      </c>
      <c r="P120" t="s">
        <v>14</v>
      </c>
      <c r="Q120" t="s">
        <v>14</v>
      </c>
      <c r="R120" t="s">
        <v>14</v>
      </c>
      <c r="S120" t="s">
        <v>1000</v>
      </c>
      <c r="T120" t="s">
        <v>13</v>
      </c>
      <c r="U120" t="s">
        <v>14</v>
      </c>
    </row>
    <row r="121" spans="1:21">
      <c r="A121" t="s">
        <v>4197</v>
      </c>
      <c r="B121" t="s">
        <v>4196</v>
      </c>
      <c r="C121" t="s">
        <v>4038</v>
      </c>
      <c r="D121" t="s">
        <v>14</v>
      </c>
      <c r="E121" t="s">
        <v>14</v>
      </c>
      <c r="F121" t="s">
        <v>4198</v>
      </c>
      <c r="G121" t="s">
        <v>131</v>
      </c>
      <c r="H121" t="s">
        <v>4199</v>
      </c>
      <c r="I121" t="s">
        <v>14</v>
      </c>
      <c r="J121" t="s">
        <v>14</v>
      </c>
      <c r="K121" t="s">
        <v>14</v>
      </c>
      <c r="L121" t="s">
        <v>466</v>
      </c>
      <c r="M121" t="s">
        <v>14</v>
      </c>
      <c r="N121" t="s">
        <v>14</v>
      </c>
      <c r="O121" t="s">
        <v>14</v>
      </c>
      <c r="P121" t="s">
        <v>14</v>
      </c>
      <c r="Q121" t="s">
        <v>14</v>
      </c>
      <c r="R121" t="s">
        <v>14</v>
      </c>
      <c r="S121" t="s">
        <v>1000</v>
      </c>
      <c r="T121" t="s">
        <v>13</v>
      </c>
      <c r="U121" t="s">
        <v>14</v>
      </c>
    </row>
    <row r="122" spans="1:21">
      <c r="A122" t="s">
        <v>3279</v>
      </c>
      <c r="B122" t="s">
        <v>3278</v>
      </c>
      <c r="C122" t="s">
        <v>4034</v>
      </c>
      <c r="D122" t="s">
        <v>14</v>
      </c>
      <c r="E122" t="s">
        <v>14</v>
      </c>
      <c r="F122" t="s">
        <v>14</v>
      </c>
      <c r="G122" t="s">
        <v>14</v>
      </c>
      <c r="H122" t="s">
        <v>3280</v>
      </c>
      <c r="I122" t="s">
        <v>1811</v>
      </c>
      <c r="J122" t="s">
        <v>14</v>
      </c>
      <c r="K122" t="s">
        <v>1079</v>
      </c>
      <c r="L122" t="s">
        <v>14</v>
      </c>
      <c r="M122" t="s">
        <v>14</v>
      </c>
      <c r="N122" t="s">
        <v>14</v>
      </c>
      <c r="O122" t="s">
        <v>14</v>
      </c>
      <c r="P122" t="s">
        <v>14</v>
      </c>
      <c r="Q122" t="s">
        <v>14</v>
      </c>
      <c r="R122" t="s">
        <v>14</v>
      </c>
      <c r="S122" t="s">
        <v>1000</v>
      </c>
      <c r="T122" t="s">
        <v>13</v>
      </c>
      <c r="U122" t="s">
        <v>4200</v>
      </c>
    </row>
    <row r="123" spans="1:21">
      <c r="A123" t="s">
        <v>2508</v>
      </c>
      <c r="B123" t="s">
        <v>2507</v>
      </c>
      <c r="C123" t="s">
        <v>4034</v>
      </c>
      <c r="D123" t="s">
        <v>14</v>
      </c>
      <c r="E123" t="s">
        <v>14</v>
      </c>
      <c r="F123" t="s">
        <v>4201</v>
      </c>
      <c r="G123" t="s">
        <v>134</v>
      </c>
      <c r="H123" t="s">
        <v>3565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  <c r="O123" t="s">
        <v>14</v>
      </c>
      <c r="P123" t="s">
        <v>14</v>
      </c>
      <c r="Q123" t="s">
        <v>14</v>
      </c>
      <c r="R123" t="s">
        <v>14</v>
      </c>
      <c r="S123" t="s">
        <v>3743</v>
      </c>
      <c r="T123" t="s">
        <v>17</v>
      </c>
      <c r="U123" t="s">
        <v>14</v>
      </c>
    </row>
    <row r="124" spans="1:21">
      <c r="A124" t="s">
        <v>4203</v>
      </c>
      <c r="B124" t="s">
        <v>4202</v>
      </c>
      <c r="C124" t="s">
        <v>4034</v>
      </c>
      <c r="D124" t="s">
        <v>14</v>
      </c>
      <c r="E124" t="s">
        <v>14</v>
      </c>
      <c r="F124" t="s">
        <v>14</v>
      </c>
      <c r="G124" t="s">
        <v>14</v>
      </c>
      <c r="H124" t="s">
        <v>4204</v>
      </c>
      <c r="I124" t="s">
        <v>14</v>
      </c>
      <c r="J124" t="s">
        <v>14</v>
      </c>
      <c r="K124" t="s">
        <v>14</v>
      </c>
      <c r="L124" t="s">
        <v>14</v>
      </c>
      <c r="M124" t="s">
        <v>14</v>
      </c>
      <c r="N124" t="s">
        <v>14</v>
      </c>
      <c r="O124" t="s">
        <v>14</v>
      </c>
      <c r="P124" t="s">
        <v>14</v>
      </c>
      <c r="Q124" t="s">
        <v>14</v>
      </c>
      <c r="R124" t="s">
        <v>14</v>
      </c>
      <c r="S124" t="s">
        <v>1000</v>
      </c>
      <c r="T124" t="s">
        <v>19</v>
      </c>
      <c r="U124" t="s">
        <v>14</v>
      </c>
    </row>
    <row r="125" spans="1:21">
      <c r="A125" t="s">
        <v>3469</v>
      </c>
      <c r="B125" t="s">
        <v>3468</v>
      </c>
      <c r="C125" t="s">
        <v>4034</v>
      </c>
      <c r="D125" t="s">
        <v>14</v>
      </c>
      <c r="E125" t="s">
        <v>14</v>
      </c>
      <c r="F125" t="s">
        <v>4205</v>
      </c>
      <c r="G125" t="s">
        <v>128</v>
      </c>
      <c r="H125" t="s">
        <v>3470</v>
      </c>
      <c r="I125" t="s">
        <v>2042</v>
      </c>
      <c r="J125" t="s">
        <v>1766</v>
      </c>
      <c r="K125" t="s">
        <v>1115</v>
      </c>
      <c r="L125" t="s">
        <v>14</v>
      </c>
      <c r="M125" t="s">
        <v>14</v>
      </c>
      <c r="N125" t="s">
        <v>14</v>
      </c>
      <c r="O125" t="s">
        <v>14</v>
      </c>
      <c r="P125" t="s">
        <v>14</v>
      </c>
      <c r="Q125" t="s">
        <v>14</v>
      </c>
      <c r="R125" t="s">
        <v>14</v>
      </c>
      <c r="S125" t="s">
        <v>3924</v>
      </c>
      <c r="T125" t="s">
        <v>1927</v>
      </c>
      <c r="U125" t="s">
        <v>14</v>
      </c>
    </row>
    <row r="126" spans="1:21">
      <c r="A126" t="s">
        <v>2538</v>
      </c>
      <c r="B126" t="s">
        <v>2537</v>
      </c>
      <c r="C126" t="s">
        <v>4038</v>
      </c>
      <c r="D126" t="s">
        <v>14</v>
      </c>
      <c r="E126" t="s">
        <v>14</v>
      </c>
      <c r="F126" t="s">
        <v>4206</v>
      </c>
      <c r="G126" t="s">
        <v>127</v>
      </c>
      <c r="H126" t="s">
        <v>3160</v>
      </c>
      <c r="I126" t="s">
        <v>14</v>
      </c>
      <c r="J126" t="s">
        <v>14</v>
      </c>
      <c r="K126" t="s">
        <v>25</v>
      </c>
      <c r="L126" t="s">
        <v>14</v>
      </c>
      <c r="M126" t="s">
        <v>4207</v>
      </c>
      <c r="N126" t="s">
        <v>3160</v>
      </c>
      <c r="O126" t="s">
        <v>4208</v>
      </c>
      <c r="P126" t="s">
        <v>3925</v>
      </c>
      <c r="Q126" t="s">
        <v>14</v>
      </c>
      <c r="R126" t="s">
        <v>14</v>
      </c>
      <c r="S126" t="s">
        <v>3924</v>
      </c>
      <c r="T126" t="s">
        <v>1927</v>
      </c>
      <c r="U126" t="s">
        <v>14</v>
      </c>
    </row>
    <row r="127" spans="1:21">
      <c r="A127" t="s">
        <v>4210</v>
      </c>
      <c r="B127" t="s">
        <v>4209</v>
      </c>
      <c r="C127" t="s">
        <v>4034</v>
      </c>
      <c r="D127" t="s">
        <v>14</v>
      </c>
      <c r="E127" t="s">
        <v>14</v>
      </c>
      <c r="F127" t="s">
        <v>4211</v>
      </c>
      <c r="G127" t="s">
        <v>135</v>
      </c>
      <c r="H127" t="s">
        <v>4212</v>
      </c>
      <c r="I127" t="s">
        <v>14</v>
      </c>
      <c r="J127" t="s">
        <v>14</v>
      </c>
      <c r="K127" t="s">
        <v>3009</v>
      </c>
      <c r="L127" t="s">
        <v>14</v>
      </c>
      <c r="M127" t="s">
        <v>14</v>
      </c>
      <c r="N127" t="s">
        <v>14</v>
      </c>
      <c r="O127" t="s">
        <v>14</v>
      </c>
      <c r="P127" t="s">
        <v>14</v>
      </c>
      <c r="Q127" t="s">
        <v>14</v>
      </c>
      <c r="R127" t="s">
        <v>14</v>
      </c>
      <c r="S127" t="s">
        <v>3796</v>
      </c>
      <c r="T127" t="s">
        <v>22</v>
      </c>
      <c r="U127" t="s">
        <v>14</v>
      </c>
    </row>
    <row r="128" spans="1:21">
      <c r="A128" t="s">
        <v>3447</v>
      </c>
      <c r="B128" t="s">
        <v>3446</v>
      </c>
      <c r="C128" t="s">
        <v>4034</v>
      </c>
      <c r="D128" t="s">
        <v>14</v>
      </c>
      <c r="E128" t="s">
        <v>14</v>
      </c>
      <c r="F128" t="s">
        <v>14</v>
      </c>
      <c r="G128" t="s">
        <v>14</v>
      </c>
      <c r="H128" t="s">
        <v>3448</v>
      </c>
      <c r="I128" t="s">
        <v>1811</v>
      </c>
      <c r="J128" t="s">
        <v>14</v>
      </c>
      <c r="K128" t="s">
        <v>1079</v>
      </c>
      <c r="L128" t="s">
        <v>14</v>
      </c>
      <c r="M128" t="s">
        <v>14</v>
      </c>
      <c r="N128" t="s">
        <v>14</v>
      </c>
      <c r="O128" t="s">
        <v>4213</v>
      </c>
      <c r="P128" t="s">
        <v>3448</v>
      </c>
      <c r="Q128" t="s">
        <v>14</v>
      </c>
      <c r="R128" t="s">
        <v>14</v>
      </c>
      <c r="S128" t="s">
        <v>4214</v>
      </c>
      <c r="T128" t="s">
        <v>1927</v>
      </c>
      <c r="U128" t="s">
        <v>4215</v>
      </c>
    </row>
    <row r="129" spans="1:21">
      <c r="A129" t="s">
        <v>2133</v>
      </c>
      <c r="B129" t="s">
        <v>2132</v>
      </c>
      <c r="C129" t="s">
        <v>14</v>
      </c>
      <c r="D129" t="s">
        <v>14</v>
      </c>
      <c r="E129" t="s">
        <v>14</v>
      </c>
      <c r="F129" t="s">
        <v>14</v>
      </c>
      <c r="G129" t="s">
        <v>14</v>
      </c>
      <c r="H129" t="s">
        <v>3097</v>
      </c>
      <c r="I129" t="s">
        <v>1764</v>
      </c>
      <c r="J129" t="s">
        <v>1766</v>
      </c>
      <c r="K129" t="s">
        <v>1004</v>
      </c>
      <c r="L129" t="s">
        <v>14</v>
      </c>
      <c r="M129" t="s">
        <v>14</v>
      </c>
      <c r="N129" t="s">
        <v>14</v>
      </c>
      <c r="O129" t="s">
        <v>14</v>
      </c>
      <c r="P129" t="s">
        <v>14</v>
      </c>
      <c r="Q129" t="s">
        <v>14</v>
      </c>
      <c r="R129" t="s">
        <v>14</v>
      </c>
      <c r="S129" t="s">
        <v>1000</v>
      </c>
      <c r="T129" t="s">
        <v>13</v>
      </c>
      <c r="U129" t="s">
        <v>14</v>
      </c>
    </row>
    <row r="130" spans="1:21">
      <c r="A130" t="s">
        <v>2481</v>
      </c>
      <c r="B130" t="s">
        <v>2480</v>
      </c>
      <c r="C130" t="s">
        <v>4038</v>
      </c>
      <c r="D130" t="s">
        <v>14</v>
      </c>
      <c r="E130" t="s">
        <v>14</v>
      </c>
      <c r="F130" t="s">
        <v>4216</v>
      </c>
      <c r="G130" t="s">
        <v>134</v>
      </c>
      <c r="H130" t="s">
        <v>3100</v>
      </c>
      <c r="I130" t="s">
        <v>14</v>
      </c>
      <c r="J130" t="s">
        <v>14</v>
      </c>
      <c r="K130" t="s">
        <v>14</v>
      </c>
      <c r="L130" t="s">
        <v>14</v>
      </c>
      <c r="M130" t="s">
        <v>14</v>
      </c>
      <c r="N130" t="s">
        <v>14</v>
      </c>
      <c r="O130" t="s">
        <v>14</v>
      </c>
      <c r="P130" t="s">
        <v>14</v>
      </c>
      <c r="Q130" t="s">
        <v>14</v>
      </c>
      <c r="R130" t="s">
        <v>14</v>
      </c>
      <c r="S130" t="s">
        <v>3857</v>
      </c>
      <c r="T130" t="s">
        <v>22</v>
      </c>
      <c r="U130" t="s">
        <v>14</v>
      </c>
    </row>
    <row r="131" spans="1:21">
      <c r="A131" t="s">
        <v>1819</v>
      </c>
      <c r="B131" t="s">
        <v>1441</v>
      </c>
      <c r="C131" t="s">
        <v>4034</v>
      </c>
      <c r="D131" t="s">
        <v>14</v>
      </c>
      <c r="E131" t="s">
        <v>14</v>
      </c>
      <c r="F131" t="s">
        <v>4217</v>
      </c>
      <c r="G131" t="s">
        <v>129</v>
      </c>
      <c r="H131" t="s">
        <v>3387</v>
      </c>
      <c r="I131" t="s">
        <v>1773</v>
      </c>
      <c r="J131" t="s">
        <v>1766</v>
      </c>
      <c r="K131" t="s">
        <v>1079</v>
      </c>
      <c r="L131" t="s">
        <v>14</v>
      </c>
      <c r="M131" t="s">
        <v>14</v>
      </c>
      <c r="N131" t="s">
        <v>14</v>
      </c>
      <c r="O131" t="s">
        <v>14</v>
      </c>
      <c r="P131" t="s">
        <v>14</v>
      </c>
      <c r="Q131" t="s">
        <v>14</v>
      </c>
      <c r="R131" t="s">
        <v>14</v>
      </c>
      <c r="S131" t="s">
        <v>1000</v>
      </c>
      <c r="T131" t="s">
        <v>20</v>
      </c>
      <c r="U131" t="s">
        <v>4218</v>
      </c>
    </row>
    <row r="132" spans="1:21">
      <c r="A132" t="s">
        <v>4220</v>
      </c>
      <c r="B132" t="s">
        <v>4219</v>
      </c>
      <c r="C132" t="s">
        <v>4038</v>
      </c>
      <c r="D132" t="s">
        <v>14</v>
      </c>
      <c r="E132" t="s">
        <v>14</v>
      </c>
      <c r="F132" t="s">
        <v>4221</v>
      </c>
      <c r="G132" t="s">
        <v>153</v>
      </c>
      <c r="H132" t="s">
        <v>4222</v>
      </c>
      <c r="I132" t="s">
        <v>14</v>
      </c>
      <c r="J132" t="s">
        <v>14</v>
      </c>
      <c r="K132" t="s">
        <v>14</v>
      </c>
      <c r="L132" t="s">
        <v>14</v>
      </c>
      <c r="M132" t="s">
        <v>14</v>
      </c>
      <c r="N132" t="s">
        <v>14</v>
      </c>
      <c r="O132" t="s">
        <v>14</v>
      </c>
      <c r="P132" t="s">
        <v>14</v>
      </c>
      <c r="Q132" t="s">
        <v>14</v>
      </c>
      <c r="R132" t="s">
        <v>14</v>
      </c>
      <c r="S132" t="s">
        <v>3707</v>
      </c>
      <c r="T132" t="s">
        <v>17</v>
      </c>
      <c r="U132" t="s">
        <v>14</v>
      </c>
    </row>
    <row r="133" spans="1:21">
      <c r="A133" t="s">
        <v>2902</v>
      </c>
      <c r="B133" t="s">
        <v>2901</v>
      </c>
      <c r="C133" t="s">
        <v>4034</v>
      </c>
      <c r="D133" t="s">
        <v>14</v>
      </c>
      <c r="E133" t="s">
        <v>14</v>
      </c>
      <c r="F133" t="s">
        <v>4223</v>
      </c>
      <c r="G133" t="s">
        <v>130</v>
      </c>
      <c r="H133" t="s">
        <v>3592</v>
      </c>
      <c r="I133" t="s">
        <v>14</v>
      </c>
      <c r="J133" t="s">
        <v>14</v>
      </c>
      <c r="K133" t="s">
        <v>14</v>
      </c>
      <c r="L133" t="s">
        <v>14</v>
      </c>
      <c r="M133" t="s">
        <v>14</v>
      </c>
      <c r="N133" t="s">
        <v>14</v>
      </c>
      <c r="O133" t="s">
        <v>14</v>
      </c>
      <c r="P133" t="s">
        <v>14</v>
      </c>
      <c r="Q133" t="s">
        <v>14</v>
      </c>
      <c r="R133" t="s">
        <v>14</v>
      </c>
      <c r="S133" t="s">
        <v>3813</v>
      </c>
      <c r="T133" t="s">
        <v>1834</v>
      </c>
      <c r="U133" t="s">
        <v>14</v>
      </c>
    </row>
    <row r="134" spans="1:21">
      <c r="A134" t="s">
        <v>3185</v>
      </c>
      <c r="B134" t="s">
        <v>3184</v>
      </c>
      <c r="C134" t="s">
        <v>4034</v>
      </c>
      <c r="D134" t="s">
        <v>14</v>
      </c>
      <c r="E134" t="s">
        <v>14</v>
      </c>
      <c r="F134" t="s">
        <v>4224</v>
      </c>
      <c r="G134" t="s">
        <v>132</v>
      </c>
      <c r="H134" t="s">
        <v>3186</v>
      </c>
      <c r="I134" t="s">
        <v>14</v>
      </c>
      <c r="J134" t="s">
        <v>14</v>
      </c>
      <c r="K134" t="s">
        <v>14</v>
      </c>
      <c r="L134" t="s">
        <v>466</v>
      </c>
      <c r="M134" t="s">
        <v>14</v>
      </c>
      <c r="N134" t="s">
        <v>14</v>
      </c>
      <c r="O134" t="s">
        <v>14</v>
      </c>
      <c r="P134" t="s">
        <v>14</v>
      </c>
      <c r="Q134" t="s">
        <v>14</v>
      </c>
      <c r="R134" t="s">
        <v>14</v>
      </c>
      <c r="S134" t="s">
        <v>1000</v>
      </c>
      <c r="T134" t="s">
        <v>13</v>
      </c>
      <c r="U134" t="s">
        <v>14</v>
      </c>
    </row>
    <row r="135" spans="1:21">
      <c r="A135" t="s">
        <v>2318</v>
      </c>
      <c r="B135" t="s">
        <v>2317</v>
      </c>
      <c r="C135" t="s">
        <v>4034</v>
      </c>
      <c r="D135" t="s">
        <v>14</v>
      </c>
      <c r="E135" t="s">
        <v>14</v>
      </c>
      <c r="F135" t="s">
        <v>4225</v>
      </c>
      <c r="G135" t="s">
        <v>132</v>
      </c>
      <c r="H135" t="s">
        <v>3618</v>
      </c>
      <c r="I135" t="s">
        <v>14</v>
      </c>
      <c r="J135" t="s">
        <v>14</v>
      </c>
      <c r="K135" t="s">
        <v>14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3743</v>
      </c>
      <c r="T135" t="s">
        <v>18</v>
      </c>
      <c r="U135" t="s">
        <v>14</v>
      </c>
    </row>
    <row r="136" spans="1:21">
      <c r="A136" t="s">
        <v>2613</v>
      </c>
      <c r="B136" t="s">
        <v>2612</v>
      </c>
      <c r="C136" t="s">
        <v>4034</v>
      </c>
      <c r="D136" t="s">
        <v>14</v>
      </c>
      <c r="E136" t="s">
        <v>14</v>
      </c>
      <c r="F136" t="s">
        <v>4226</v>
      </c>
      <c r="G136" t="s">
        <v>133</v>
      </c>
      <c r="H136" t="s">
        <v>3514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 t="s">
        <v>14</v>
      </c>
      <c r="O136" t="s">
        <v>14</v>
      </c>
      <c r="P136" t="s">
        <v>14</v>
      </c>
      <c r="Q136" t="s">
        <v>14</v>
      </c>
      <c r="R136" t="s">
        <v>14</v>
      </c>
      <c r="S136" t="s">
        <v>1000</v>
      </c>
      <c r="T136" t="s">
        <v>18</v>
      </c>
      <c r="U136" t="s">
        <v>14</v>
      </c>
    </row>
    <row r="137" spans="1:21">
      <c r="A137" t="s">
        <v>4228</v>
      </c>
      <c r="B137" t="s">
        <v>4227</v>
      </c>
      <c r="C137" t="s">
        <v>4038</v>
      </c>
      <c r="D137" t="s">
        <v>14</v>
      </c>
      <c r="E137" t="s">
        <v>14</v>
      </c>
      <c r="F137" t="s">
        <v>4229</v>
      </c>
      <c r="G137" t="s">
        <v>133</v>
      </c>
      <c r="H137" t="s">
        <v>4230</v>
      </c>
      <c r="I137" t="s">
        <v>14</v>
      </c>
      <c r="J137" t="s">
        <v>14</v>
      </c>
      <c r="K137" t="s">
        <v>14</v>
      </c>
      <c r="L137" t="s">
        <v>14</v>
      </c>
      <c r="M137" t="s">
        <v>14</v>
      </c>
      <c r="N137" t="s">
        <v>14</v>
      </c>
      <c r="O137" t="s">
        <v>14</v>
      </c>
      <c r="P137" t="s">
        <v>14</v>
      </c>
      <c r="Q137" t="s">
        <v>14</v>
      </c>
      <c r="R137" t="s">
        <v>14</v>
      </c>
      <c r="S137" t="s">
        <v>1000</v>
      </c>
      <c r="T137" t="s">
        <v>18</v>
      </c>
      <c r="U137" t="s">
        <v>14</v>
      </c>
    </row>
    <row r="138" spans="1:21">
      <c r="A138" t="s">
        <v>2178</v>
      </c>
      <c r="B138" t="s">
        <v>2177</v>
      </c>
      <c r="C138" t="s">
        <v>4038</v>
      </c>
      <c r="D138" t="s">
        <v>14</v>
      </c>
      <c r="E138" t="s">
        <v>14</v>
      </c>
      <c r="F138" t="s">
        <v>4231</v>
      </c>
      <c r="G138" t="s">
        <v>129</v>
      </c>
      <c r="H138" t="s">
        <v>3044</v>
      </c>
      <c r="I138" t="s">
        <v>14</v>
      </c>
      <c r="J138" t="s">
        <v>14</v>
      </c>
      <c r="K138" t="s">
        <v>14</v>
      </c>
      <c r="L138" t="s">
        <v>14</v>
      </c>
      <c r="M138" t="s">
        <v>14</v>
      </c>
      <c r="N138" t="s">
        <v>14</v>
      </c>
      <c r="O138" t="s">
        <v>14</v>
      </c>
      <c r="P138" t="s">
        <v>14</v>
      </c>
      <c r="Q138" t="s">
        <v>14</v>
      </c>
      <c r="R138" t="s">
        <v>14</v>
      </c>
      <c r="S138" t="s">
        <v>3813</v>
      </c>
      <c r="T138" t="s">
        <v>1834</v>
      </c>
      <c r="U138" t="s">
        <v>14</v>
      </c>
    </row>
    <row r="139" spans="1:21">
      <c r="A139" t="s">
        <v>2104</v>
      </c>
      <c r="B139" t="s">
        <v>2103</v>
      </c>
      <c r="C139" t="s">
        <v>4038</v>
      </c>
      <c r="D139" t="s">
        <v>14</v>
      </c>
      <c r="E139" t="s">
        <v>14</v>
      </c>
      <c r="F139" t="s">
        <v>4232</v>
      </c>
      <c r="G139" t="s">
        <v>133</v>
      </c>
      <c r="H139" t="s">
        <v>3131</v>
      </c>
      <c r="I139" t="s">
        <v>14</v>
      </c>
      <c r="J139" t="s">
        <v>14</v>
      </c>
      <c r="K139" t="s">
        <v>14</v>
      </c>
      <c r="L139" t="s">
        <v>14</v>
      </c>
      <c r="M139" t="s">
        <v>14</v>
      </c>
      <c r="N139" t="s">
        <v>14</v>
      </c>
      <c r="O139" t="s">
        <v>14</v>
      </c>
      <c r="P139" t="s">
        <v>14</v>
      </c>
      <c r="Q139" t="s">
        <v>14</v>
      </c>
      <c r="R139" t="s">
        <v>14</v>
      </c>
      <c r="S139" t="s">
        <v>3849</v>
      </c>
      <c r="T139" t="s">
        <v>16</v>
      </c>
      <c r="U139" t="s">
        <v>14</v>
      </c>
    </row>
    <row r="140" spans="1:21">
      <c r="A140" t="s">
        <v>2673</v>
      </c>
      <c r="B140" t="s">
        <v>2672</v>
      </c>
      <c r="C140" t="s">
        <v>4038</v>
      </c>
      <c r="D140" t="s">
        <v>14</v>
      </c>
      <c r="E140" t="s">
        <v>14</v>
      </c>
      <c r="F140" t="s">
        <v>14</v>
      </c>
      <c r="G140" t="s">
        <v>14</v>
      </c>
      <c r="H140" t="s">
        <v>3063</v>
      </c>
      <c r="I140" t="s">
        <v>1789</v>
      </c>
      <c r="J140" t="s">
        <v>1766</v>
      </c>
      <c r="K140" t="s">
        <v>2346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 t="s">
        <v>14</v>
      </c>
      <c r="R140" t="s">
        <v>14</v>
      </c>
      <c r="S140" t="s">
        <v>1000</v>
      </c>
      <c r="T140" t="s">
        <v>20</v>
      </c>
      <c r="U140" t="s">
        <v>14</v>
      </c>
    </row>
    <row r="141" spans="1:21">
      <c r="A141" t="s">
        <v>1803</v>
      </c>
      <c r="B141" t="s">
        <v>1802</v>
      </c>
      <c r="C141" t="s">
        <v>4034</v>
      </c>
      <c r="D141" t="s">
        <v>14</v>
      </c>
      <c r="E141" t="s">
        <v>14</v>
      </c>
      <c r="F141" t="s">
        <v>14</v>
      </c>
      <c r="G141" t="s">
        <v>14</v>
      </c>
      <c r="H141" t="s">
        <v>3654</v>
      </c>
      <c r="I141" t="s">
        <v>4233</v>
      </c>
      <c r="J141" t="s">
        <v>14</v>
      </c>
      <c r="K141" t="s">
        <v>4234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3838</v>
      </c>
      <c r="T141" t="s">
        <v>16</v>
      </c>
      <c r="U141" t="s">
        <v>124</v>
      </c>
    </row>
    <row r="142" spans="1:21">
      <c r="A142" t="s">
        <v>2239</v>
      </c>
      <c r="B142" t="s">
        <v>2238</v>
      </c>
      <c r="C142" t="s">
        <v>4034</v>
      </c>
      <c r="D142" t="s">
        <v>14</v>
      </c>
      <c r="E142" t="s">
        <v>14</v>
      </c>
      <c r="F142" t="s">
        <v>4235</v>
      </c>
      <c r="G142" t="s">
        <v>128</v>
      </c>
      <c r="H142" t="s">
        <v>3395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  <c r="O142" t="s">
        <v>14</v>
      </c>
      <c r="P142" t="s">
        <v>14</v>
      </c>
      <c r="Q142" t="s">
        <v>14</v>
      </c>
      <c r="R142" t="s">
        <v>14</v>
      </c>
      <c r="S142" t="s">
        <v>3683</v>
      </c>
      <c r="T142" t="s">
        <v>1834</v>
      </c>
      <c r="U142" t="s">
        <v>14</v>
      </c>
    </row>
    <row r="143" spans="1:21">
      <c r="A143" t="s">
        <v>3458</v>
      </c>
      <c r="B143" t="s">
        <v>3457</v>
      </c>
      <c r="C143" t="s">
        <v>4038</v>
      </c>
      <c r="D143" t="s">
        <v>14</v>
      </c>
      <c r="E143" t="s">
        <v>14</v>
      </c>
      <c r="F143" t="s">
        <v>4236</v>
      </c>
      <c r="G143" t="s">
        <v>127</v>
      </c>
      <c r="H143" t="s">
        <v>3459</v>
      </c>
      <c r="I143" t="s">
        <v>2042</v>
      </c>
      <c r="J143" t="s">
        <v>1766</v>
      </c>
      <c r="K143" t="s">
        <v>1098</v>
      </c>
      <c r="L143" t="s">
        <v>14</v>
      </c>
      <c r="M143" t="s">
        <v>14</v>
      </c>
      <c r="N143" t="s">
        <v>14</v>
      </c>
      <c r="O143" t="s">
        <v>14</v>
      </c>
      <c r="P143" t="s">
        <v>14</v>
      </c>
      <c r="Q143" t="s">
        <v>14</v>
      </c>
      <c r="R143" t="s">
        <v>14</v>
      </c>
      <c r="S143" t="s">
        <v>3683</v>
      </c>
      <c r="T143" t="s">
        <v>1927</v>
      </c>
      <c r="U143" t="s">
        <v>14</v>
      </c>
    </row>
    <row r="144" spans="1:21">
      <c r="A144" t="s">
        <v>4238</v>
      </c>
      <c r="B144" t="s">
        <v>4237</v>
      </c>
      <c r="C144" t="s">
        <v>4038</v>
      </c>
      <c r="D144" t="s">
        <v>14</v>
      </c>
      <c r="E144" t="s">
        <v>14</v>
      </c>
      <c r="F144" t="s">
        <v>4239</v>
      </c>
      <c r="G144" t="s">
        <v>153</v>
      </c>
      <c r="H144" t="s">
        <v>4240</v>
      </c>
      <c r="I144" t="s">
        <v>1773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  <c r="O144" t="s">
        <v>14</v>
      </c>
      <c r="P144" t="s">
        <v>14</v>
      </c>
      <c r="Q144" t="s">
        <v>14</v>
      </c>
      <c r="R144" t="s">
        <v>14</v>
      </c>
      <c r="S144" t="s">
        <v>3711</v>
      </c>
      <c r="T144" t="s">
        <v>17</v>
      </c>
      <c r="U144" t="s">
        <v>14</v>
      </c>
    </row>
    <row r="145" spans="1:21">
      <c r="A145" t="s">
        <v>3444</v>
      </c>
      <c r="B145" t="s">
        <v>3443</v>
      </c>
      <c r="C145" t="s">
        <v>4034</v>
      </c>
      <c r="D145" t="s">
        <v>14</v>
      </c>
      <c r="E145" t="s">
        <v>14</v>
      </c>
      <c r="F145" t="s">
        <v>4241</v>
      </c>
      <c r="G145" t="s">
        <v>126</v>
      </c>
      <c r="H145" t="s">
        <v>3445</v>
      </c>
      <c r="I145" t="s">
        <v>4147</v>
      </c>
      <c r="J145" t="s">
        <v>1426</v>
      </c>
      <c r="K145" t="s">
        <v>1079</v>
      </c>
      <c r="L145" t="s">
        <v>14</v>
      </c>
      <c r="M145" t="s">
        <v>14</v>
      </c>
      <c r="N145" t="s">
        <v>14</v>
      </c>
      <c r="O145" t="s">
        <v>14</v>
      </c>
      <c r="P145" t="s">
        <v>14</v>
      </c>
      <c r="Q145" t="s">
        <v>14</v>
      </c>
      <c r="R145" t="s">
        <v>14</v>
      </c>
      <c r="S145" t="s">
        <v>3683</v>
      </c>
      <c r="T145" t="s">
        <v>1927</v>
      </c>
      <c r="U145" t="s">
        <v>14</v>
      </c>
    </row>
    <row r="146" spans="1:21">
      <c r="A146" t="s">
        <v>2945</v>
      </c>
      <c r="B146" t="s">
        <v>2944</v>
      </c>
      <c r="C146" t="s">
        <v>4034</v>
      </c>
      <c r="D146" t="s">
        <v>14</v>
      </c>
      <c r="E146" t="s">
        <v>14</v>
      </c>
      <c r="F146" t="s">
        <v>4242</v>
      </c>
      <c r="G146" t="s">
        <v>127</v>
      </c>
      <c r="H146" t="s">
        <v>3183</v>
      </c>
      <c r="I146" t="s">
        <v>1811</v>
      </c>
      <c r="J146" t="s">
        <v>1766</v>
      </c>
      <c r="K146" t="s">
        <v>1040</v>
      </c>
      <c r="L146" t="s">
        <v>14</v>
      </c>
      <c r="M146" t="s">
        <v>4243</v>
      </c>
      <c r="N146" t="s">
        <v>3965</v>
      </c>
      <c r="O146" t="s">
        <v>14</v>
      </c>
      <c r="P146" t="s">
        <v>3183</v>
      </c>
      <c r="Q146" t="s">
        <v>14</v>
      </c>
      <c r="R146" t="s">
        <v>14</v>
      </c>
      <c r="S146" t="s">
        <v>3813</v>
      </c>
      <c r="T146" t="s">
        <v>1927</v>
      </c>
      <c r="U146" t="s">
        <v>124</v>
      </c>
    </row>
    <row r="147" spans="1:21">
      <c r="A147" t="s">
        <v>3438</v>
      </c>
      <c r="B147" t="s">
        <v>3437</v>
      </c>
      <c r="C147" t="s">
        <v>4038</v>
      </c>
      <c r="D147" t="s">
        <v>14</v>
      </c>
      <c r="E147" t="s">
        <v>14</v>
      </c>
      <c r="F147" t="s">
        <v>4206</v>
      </c>
      <c r="G147" t="s">
        <v>127</v>
      </c>
      <c r="H147" t="s">
        <v>3098</v>
      </c>
      <c r="I147" t="s">
        <v>1811</v>
      </c>
      <c r="J147" t="s">
        <v>1766</v>
      </c>
      <c r="K147" t="s">
        <v>1079</v>
      </c>
      <c r="L147" t="s">
        <v>14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  <c r="R147" t="s">
        <v>14</v>
      </c>
      <c r="S147" t="s">
        <v>3683</v>
      </c>
      <c r="T147" t="s">
        <v>1927</v>
      </c>
      <c r="U147" t="s">
        <v>14</v>
      </c>
    </row>
    <row r="148" spans="1:21">
      <c r="A148" t="s">
        <v>2108</v>
      </c>
      <c r="B148" t="s">
        <v>2107</v>
      </c>
      <c r="C148" t="s">
        <v>4034</v>
      </c>
      <c r="D148" t="s">
        <v>14</v>
      </c>
      <c r="E148" t="s">
        <v>14</v>
      </c>
      <c r="F148" t="s">
        <v>4244</v>
      </c>
      <c r="G148" t="s">
        <v>132</v>
      </c>
      <c r="H148" t="s">
        <v>3051</v>
      </c>
      <c r="I148" t="s">
        <v>14</v>
      </c>
      <c r="J148" t="s">
        <v>14</v>
      </c>
      <c r="K148" t="s">
        <v>14</v>
      </c>
      <c r="L148" t="s">
        <v>14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  <c r="R148" t="s">
        <v>14</v>
      </c>
      <c r="S148" t="s">
        <v>1000</v>
      </c>
      <c r="T148" t="s">
        <v>13</v>
      </c>
      <c r="U148" t="s">
        <v>14</v>
      </c>
    </row>
    <row r="149" spans="1:21">
      <c r="A149" t="s">
        <v>1814</v>
      </c>
      <c r="B149" t="s">
        <v>1433</v>
      </c>
      <c r="C149" t="s">
        <v>4038</v>
      </c>
      <c r="D149" t="s">
        <v>14</v>
      </c>
      <c r="E149" t="s">
        <v>14</v>
      </c>
      <c r="F149" t="s">
        <v>14</v>
      </c>
      <c r="G149" t="s">
        <v>14</v>
      </c>
      <c r="H149" t="s">
        <v>3098</v>
      </c>
      <c r="I149" t="s">
        <v>1789</v>
      </c>
      <c r="J149" t="s">
        <v>1766</v>
      </c>
      <c r="K149" t="s">
        <v>467</v>
      </c>
      <c r="L149" t="s">
        <v>14</v>
      </c>
      <c r="M149" t="s">
        <v>14</v>
      </c>
      <c r="N149" t="s">
        <v>14</v>
      </c>
      <c r="O149" t="s">
        <v>14</v>
      </c>
      <c r="P149" t="s">
        <v>14</v>
      </c>
      <c r="Q149" t="s">
        <v>14</v>
      </c>
      <c r="R149" t="s">
        <v>14</v>
      </c>
      <c r="S149" t="s">
        <v>1000</v>
      </c>
      <c r="T149" t="s">
        <v>20</v>
      </c>
      <c r="U149" t="s">
        <v>14</v>
      </c>
    </row>
    <row r="150" spans="1:21">
      <c r="A150" t="s">
        <v>3297</v>
      </c>
      <c r="B150" t="s">
        <v>3296</v>
      </c>
      <c r="C150" t="s">
        <v>4034</v>
      </c>
      <c r="D150" t="s">
        <v>14</v>
      </c>
      <c r="E150" t="s">
        <v>14</v>
      </c>
      <c r="F150" t="s">
        <v>4245</v>
      </c>
      <c r="G150" t="s">
        <v>129</v>
      </c>
      <c r="H150" t="s">
        <v>3298</v>
      </c>
      <c r="I150" t="s">
        <v>1811</v>
      </c>
      <c r="J150" t="s">
        <v>1766</v>
      </c>
      <c r="K150" t="s">
        <v>1079</v>
      </c>
      <c r="L150" t="s">
        <v>14</v>
      </c>
      <c r="M150" t="s">
        <v>14</v>
      </c>
      <c r="N150" t="s">
        <v>14</v>
      </c>
      <c r="O150" t="s">
        <v>14</v>
      </c>
      <c r="P150" t="s">
        <v>14</v>
      </c>
      <c r="Q150" t="s">
        <v>14</v>
      </c>
      <c r="R150" t="s">
        <v>14</v>
      </c>
      <c r="S150" t="s">
        <v>3904</v>
      </c>
      <c r="T150" t="s">
        <v>1821</v>
      </c>
      <c r="U150" t="s">
        <v>14</v>
      </c>
    </row>
    <row r="151" spans="1:21">
      <c r="A151" t="s">
        <v>4247</v>
      </c>
      <c r="B151" t="s">
        <v>4246</v>
      </c>
      <c r="C151" t="s">
        <v>4038</v>
      </c>
      <c r="D151" t="s">
        <v>14</v>
      </c>
      <c r="E151" t="s">
        <v>14</v>
      </c>
      <c r="F151" t="s">
        <v>4248</v>
      </c>
      <c r="G151" t="s">
        <v>134</v>
      </c>
      <c r="H151" t="s">
        <v>4249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 t="s">
        <v>14</v>
      </c>
      <c r="O151" t="s">
        <v>14</v>
      </c>
      <c r="P151" t="s">
        <v>14</v>
      </c>
      <c r="Q151" t="s">
        <v>14</v>
      </c>
      <c r="R151" t="s">
        <v>14</v>
      </c>
      <c r="S151" t="s">
        <v>3711</v>
      </c>
      <c r="T151" t="s">
        <v>17</v>
      </c>
      <c r="U151" t="s">
        <v>14</v>
      </c>
    </row>
    <row r="152" spans="1:21">
      <c r="A152" t="s">
        <v>3472</v>
      </c>
      <c r="B152" t="s">
        <v>3471</v>
      </c>
      <c r="C152" t="s">
        <v>4034</v>
      </c>
      <c r="D152" t="s">
        <v>14</v>
      </c>
      <c r="E152" t="s">
        <v>14</v>
      </c>
      <c r="F152" t="s">
        <v>4250</v>
      </c>
      <c r="G152" t="s">
        <v>128</v>
      </c>
      <c r="H152" t="s">
        <v>3473</v>
      </c>
      <c r="I152" t="s">
        <v>4147</v>
      </c>
      <c r="J152" t="s">
        <v>1766</v>
      </c>
      <c r="K152" t="s">
        <v>1079</v>
      </c>
      <c r="L152" t="s">
        <v>14</v>
      </c>
      <c r="M152" t="s">
        <v>14</v>
      </c>
      <c r="N152" t="s">
        <v>14</v>
      </c>
      <c r="O152" t="s">
        <v>14</v>
      </c>
      <c r="P152" t="s">
        <v>14</v>
      </c>
      <c r="Q152" t="s">
        <v>14</v>
      </c>
      <c r="R152" t="s">
        <v>14</v>
      </c>
      <c r="S152" t="s">
        <v>3683</v>
      </c>
      <c r="T152" t="s">
        <v>1821</v>
      </c>
      <c r="U152" t="s">
        <v>14</v>
      </c>
    </row>
    <row r="153" spans="1:21">
      <c r="A153" t="s">
        <v>2504</v>
      </c>
      <c r="B153" t="s">
        <v>2503</v>
      </c>
      <c r="C153" t="s">
        <v>4034</v>
      </c>
      <c r="D153" t="s">
        <v>14</v>
      </c>
      <c r="E153" t="s">
        <v>14</v>
      </c>
      <c r="F153" t="s">
        <v>4251</v>
      </c>
      <c r="G153" t="s">
        <v>133</v>
      </c>
      <c r="H153" t="s">
        <v>3121</v>
      </c>
      <c r="I153" t="s">
        <v>1811</v>
      </c>
      <c r="J153" t="s">
        <v>1766</v>
      </c>
      <c r="K153" t="s">
        <v>1104</v>
      </c>
      <c r="L153" t="s">
        <v>14</v>
      </c>
      <c r="M153" t="s">
        <v>4252</v>
      </c>
      <c r="N153" t="s">
        <v>3121</v>
      </c>
      <c r="O153" t="s">
        <v>4253</v>
      </c>
      <c r="P153" t="s">
        <v>3975</v>
      </c>
      <c r="Q153" t="s">
        <v>14</v>
      </c>
      <c r="R153" t="s">
        <v>14</v>
      </c>
      <c r="S153" t="s">
        <v>1000</v>
      </c>
      <c r="T153" t="s">
        <v>16</v>
      </c>
      <c r="U153" t="s">
        <v>124</v>
      </c>
    </row>
    <row r="154" spans="1:21">
      <c r="A154" t="s">
        <v>1906</v>
      </c>
      <c r="B154" t="s">
        <v>1905</v>
      </c>
      <c r="C154" t="s">
        <v>4038</v>
      </c>
      <c r="D154" t="s">
        <v>14</v>
      </c>
      <c r="E154" t="s">
        <v>14</v>
      </c>
      <c r="F154" t="s">
        <v>4254</v>
      </c>
      <c r="G154" t="s">
        <v>132</v>
      </c>
      <c r="H154" t="s">
        <v>3057</v>
      </c>
      <c r="I154" t="s">
        <v>14</v>
      </c>
      <c r="J154" t="s">
        <v>14</v>
      </c>
      <c r="K154" t="s">
        <v>14</v>
      </c>
      <c r="L154" t="s">
        <v>14</v>
      </c>
      <c r="M154" t="s">
        <v>14</v>
      </c>
      <c r="N154" t="s">
        <v>14</v>
      </c>
      <c r="O154" t="s">
        <v>14</v>
      </c>
      <c r="P154" t="s">
        <v>14</v>
      </c>
      <c r="Q154" t="s">
        <v>14</v>
      </c>
      <c r="R154" t="s">
        <v>14</v>
      </c>
      <c r="S154" t="s">
        <v>3707</v>
      </c>
      <c r="T154" t="s">
        <v>13</v>
      </c>
      <c r="U154" t="s">
        <v>14</v>
      </c>
    </row>
    <row r="155" spans="1:21">
      <c r="A155" t="s">
        <v>2286</v>
      </c>
      <c r="B155" t="s">
        <v>2285</v>
      </c>
      <c r="C155" t="s">
        <v>4034</v>
      </c>
      <c r="D155" t="s">
        <v>14</v>
      </c>
      <c r="E155" t="s">
        <v>14</v>
      </c>
      <c r="F155" t="s">
        <v>4255</v>
      </c>
      <c r="G155" t="s">
        <v>131</v>
      </c>
      <c r="H155" t="s">
        <v>3099</v>
      </c>
      <c r="I155" t="s">
        <v>1811</v>
      </c>
      <c r="J155" t="s">
        <v>1766</v>
      </c>
      <c r="K155" t="s">
        <v>1038</v>
      </c>
      <c r="L155" t="s">
        <v>14</v>
      </c>
      <c r="M155" t="s">
        <v>14</v>
      </c>
      <c r="N155" t="s">
        <v>14</v>
      </c>
      <c r="O155" t="s">
        <v>14</v>
      </c>
      <c r="P155" t="s">
        <v>14</v>
      </c>
      <c r="Q155" t="s">
        <v>14</v>
      </c>
      <c r="R155" t="s">
        <v>14</v>
      </c>
      <c r="S155" t="s">
        <v>1000</v>
      </c>
      <c r="T155" t="s">
        <v>13</v>
      </c>
      <c r="U155" t="s">
        <v>4256</v>
      </c>
    </row>
    <row r="156" spans="1:21">
      <c r="A156" t="s">
        <v>2648</v>
      </c>
      <c r="B156" t="s">
        <v>2647</v>
      </c>
      <c r="C156" t="s">
        <v>4038</v>
      </c>
      <c r="D156" t="s">
        <v>14</v>
      </c>
      <c r="E156" t="s">
        <v>14</v>
      </c>
      <c r="F156" t="s">
        <v>4257</v>
      </c>
      <c r="G156" t="s">
        <v>132</v>
      </c>
      <c r="H156" t="s">
        <v>3653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  <c r="O156" t="s">
        <v>14</v>
      </c>
      <c r="P156" t="s">
        <v>14</v>
      </c>
      <c r="Q156" t="s">
        <v>14</v>
      </c>
      <c r="R156" t="s">
        <v>14</v>
      </c>
      <c r="S156" t="s">
        <v>3743</v>
      </c>
      <c r="T156" t="s">
        <v>13</v>
      </c>
      <c r="U156" t="s">
        <v>14</v>
      </c>
    </row>
    <row r="157" spans="1:21">
      <c r="A157" t="s">
        <v>2795</v>
      </c>
      <c r="B157" t="s">
        <v>2794</v>
      </c>
      <c r="C157" t="s">
        <v>4038</v>
      </c>
      <c r="D157" t="s">
        <v>14</v>
      </c>
      <c r="E157" t="s">
        <v>14</v>
      </c>
      <c r="F157" t="s">
        <v>4258</v>
      </c>
      <c r="G157" t="s">
        <v>153</v>
      </c>
      <c r="H157" t="s">
        <v>3624</v>
      </c>
      <c r="I157" t="s">
        <v>14</v>
      </c>
      <c r="J157" t="s">
        <v>14</v>
      </c>
      <c r="K157" t="s">
        <v>14</v>
      </c>
      <c r="L157" t="s">
        <v>14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  <c r="R157" t="s">
        <v>14</v>
      </c>
      <c r="S157" t="s">
        <v>1000</v>
      </c>
      <c r="T157" t="s">
        <v>17</v>
      </c>
      <c r="U157" t="s">
        <v>14</v>
      </c>
    </row>
    <row r="158" spans="1:21">
      <c r="A158" t="s">
        <v>3467</v>
      </c>
      <c r="B158" t="s">
        <v>3466</v>
      </c>
      <c r="C158" t="s">
        <v>4038</v>
      </c>
      <c r="D158" t="s">
        <v>14</v>
      </c>
      <c r="E158" t="s">
        <v>14</v>
      </c>
      <c r="F158" t="s">
        <v>4259</v>
      </c>
      <c r="G158" t="s">
        <v>142</v>
      </c>
      <c r="H158" t="s">
        <v>3395</v>
      </c>
      <c r="I158" t="s">
        <v>2042</v>
      </c>
      <c r="J158" t="s">
        <v>1766</v>
      </c>
      <c r="K158" t="s">
        <v>1104</v>
      </c>
      <c r="L158" t="s">
        <v>14</v>
      </c>
      <c r="M158" t="s">
        <v>14</v>
      </c>
      <c r="N158" t="s">
        <v>14</v>
      </c>
      <c r="O158" t="s">
        <v>14</v>
      </c>
      <c r="P158" t="s">
        <v>14</v>
      </c>
      <c r="Q158" t="s">
        <v>14</v>
      </c>
      <c r="R158" t="s">
        <v>14</v>
      </c>
      <c r="S158" t="s">
        <v>3683</v>
      </c>
      <c r="T158" t="s">
        <v>1927</v>
      </c>
      <c r="U158" t="s">
        <v>14</v>
      </c>
    </row>
    <row r="159" spans="1:21">
      <c r="A159" t="s">
        <v>2746</v>
      </c>
      <c r="B159" t="s">
        <v>2745</v>
      </c>
      <c r="C159" t="s">
        <v>4038</v>
      </c>
      <c r="D159" t="s">
        <v>14</v>
      </c>
      <c r="E159" t="s">
        <v>14</v>
      </c>
      <c r="F159" t="s">
        <v>4260</v>
      </c>
      <c r="G159" t="s">
        <v>134</v>
      </c>
      <c r="H159" t="s">
        <v>3481</v>
      </c>
      <c r="I159" t="s">
        <v>14</v>
      </c>
      <c r="J159" t="s">
        <v>14</v>
      </c>
      <c r="K159" t="s">
        <v>14</v>
      </c>
      <c r="L159" t="s">
        <v>14</v>
      </c>
      <c r="M159" t="s">
        <v>14</v>
      </c>
      <c r="N159" t="s">
        <v>14</v>
      </c>
      <c r="O159" t="s">
        <v>14</v>
      </c>
      <c r="P159" t="s">
        <v>14</v>
      </c>
      <c r="Q159" t="s">
        <v>14</v>
      </c>
      <c r="R159" t="s">
        <v>14</v>
      </c>
      <c r="S159" t="s">
        <v>1000</v>
      </c>
      <c r="T159" t="s">
        <v>16</v>
      </c>
      <c r="U159" t="s">
        <v>14</v>
      </c>
    </row>
    <row r="160" spans="1:21">
      <c r="A160" t="s">
        <v>3250</v>
      </c>
      <c r="B160" t="s">
        <v>3249</v>
      </c>
      <c r="C160" t="s">
        <v>4034</v>
      </c>
      <c r="D160" t="s">
        <v>14</v>
      </c>
      <c r="E160" t="s">
        <v>14</v>
      </c>
      <c r="F160" t="s">
        <v>4261</v>
      </c>
      <c r="G160" t="s">
        <v>133</v>
      </c>
      <c r="H160" t="s">
        <v>3251</v>
      </c>
      <c r="I160" t="s">
        <v>1773</v>
      </c>
      <c r="J160" t="s">
        <v>1766</v>
      </c>
      <c r="K160" t="s">
        <v>1079</v>
      </c>
      <c r="L160" t="s">
        <v>14</v>
      </c>
      <c r="M160" t="s">
        <v>14</v>
      </c>
      <c r="N160" t="s">
        <v>14</v>
      </c>
      <c r="O160" t="s">
        <v>14</v>
      </c>
      <c r="P160" t="s">
        <v>14</v>
      </c>
      <c r="Q160" t="s">
        <v>14</v>
      </c>
      <c r="R160" t="s">
        <v>14</v>
      </c>
      <c r="S160" t="s">
        <v>3697</v>
      </c>
      <c r="T160" t="s">
        <v>17</v>
      </c>
      <c r="U160" t="s">
        <v>14</v>
      </c>
    </row>
    <row r="161" spans="1:21">
      <c r="A161" t="s">
        <v>2866</v>
      </c>
      <c r="B161" t="s">
        <v>2865</v>
      </c>
      <c r="C161" t="s">
        <v>4034</v>
      </c>
      <c r="D161" t="s">
        <v>14</v>
      </c>
      <c r="E161" t="s">
        <v>14</v>
      </c>
      <c r="F161" t="s">
        <v>4262</v>
      </c>
      <c r="G161" t="s">
        <v>129</v>
      </c>
      <c r="H161" t="s">
        <v>3376</v>
      </c>
      <c r="I161" t="s">
        <v>4142</v>
      </c>
      <c r="J161" t="s">
        <v>1766</v>
      </c>
      <c r="K161" t="s">
        <v>1079</v>
      </c>
      <c r="L161" t="s">
        <v>14</v>
      </c>
      <c r="M161" t="s">
        <v>14</v>
      </c>
      <c r="N161" t="s">
        <v>14</v>
      </c>
      <c r="O161" t="s">
        <v>14</v>
      </c>
      <c r="P161" t="s">
        <v>14</v>
      </c>
      <c r="Q161" t="s">
        <v>14</v>
      </c>
      <c r="R161" t="s">
        <v>14</v>
      </c>
      <c r="S161" t="s">
        <v>1000</v>
      </c>
      <c r="T161" t="s">
        <v>20</v>
      </c>
      <c r="U161" t="s">
        <v>14</v>
      </c>
    </row>
    <row r="162" spans="1:21">
      <c r="A162" t="s">
        <v>2260</v>
      </c>
      <c r="B162" t="s">
        <v>2259</v>
      </c>
      <c r="C162" t="s">
        <v>4038</v>
      </c>
      <c r="D162" t="s">
        <v>14</v>
      </c>
      <c r="E162" t="s">
        <v>14</v>
      </c>
      <c r="F162" t="s">
        <v>4263</v>
      </c>
      <c r="G162" t="s">
        <v>129</v>
      </c>
      <c r="H162" t="s">
        <v>3108</v>
      </c>
      <c r="I162" t="s">
        <v>14</v>
      </c>
      <c r="J162" t="s">
        <v>14</v>
      </c>
      <c r="K162" t="s">
        <v>14</v>
      </c>
      <c r="L162" t="s">
        <v>14</v>
      </c>
      <c r="M162" t="s">
        <v>14</v>
      </c>
      <c r="N162" t="s">
        <v>14</v>
      </c>
      <c r="O162" t="s">
        <v>14</v>
      </c>
      <c r="P162" t="s">
        <v>14</v>
      </c>
      <c r="Q162" t="s">
        <v>14</v>
      </c>
      <c r="R162" t="s">
        <v>14</v>
      </c>
      <c r="S162" t="s">
        <v>3842</v>
      </c>
      <c r="T162" t="s">
        <v>1834</v>
      </c>
      <c r="U162" t="s">
        <v>14</v>
      </c>
    </row>
    <row r="163" spans="1:21">
      <c r="A163" t="s">
        <v>1866</v>
      </c>
      <c r="B163" t="s">
        <v>1865</v>
      </c>
      <c r="C163" t="s">
        <v>4034</v>
      </c>
      <c r="D163" t="s">
        <v>14</v>
      </c>
      <c r="E163" t="s">
        <v>14</v>
      </c>
      <c r="F163" t="s">
        <v>14</v>
      </c>
      <c r="G163" t="s">
        <v>14</v>
      </c>
      <c r="H163" t="s">
        <v>3113</v>
      </c>
      <c r="I163" t="s">
        <v>1764</v>
      </c>
      <c r="J163" t="s">
        <v>1766</v>
      </c>
      <c r="K163" t="s">
        <v>2401</v>
      </c>
      <c r="L163" t="s">
        <v>14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  <c r="R163" t="s">
        <v>14</v>
      </c>
      <c r="S163" t="s">
        <v>1000</v>
      </c>
      <c r="T163" t="s">
        <v>20</v>
      </c>
      <c r="U163" t="s">
        <v>14</v>
      </c>
    </row>
    <row r="164" spans="1:21">
      <c r="A164" t="s">
        <v>2424</v>
      </c>
      <c r="B164" t="s">
        <v>2423</v>
      </c>
      <c r="C164" t="s">
        <v>4038</v>
      </c>
      <c r="D164" t="s">
        <v>14</v>
      </c>
      <c r="E164" t="s">
        <v>14</v>
      </c>
      <c r="F164" t="s">
        <v>4264</v>
      </c>
      <c r="G164" t="s">
        <v>132</v>
      </c>
      <c r="H164" t="s">
        <v>3119</v>
      </c>
      <c r="I164" t="s">
        <v>1811</v>
      </c>
      <c r="J164" t="s">
        <v>1766</v>
      </c>
      <c r="K164" t="s">
        <v>1104</v>
      </c>
      <c r="L164" t="s">
        <v>14</v>
      </c>
      <c r="M164" t="s">
        <v>14</v>
      </c>
      <c r="N164" t="s">
        <v>14</v>
      </c>
      <c r="O164" t="s">
        <v>4265</v>
      </c>
      <c r="P164" t="s">
        <v>3119</v>
      </c>
      <c r="Q164" t="s">
        <v>14</v>
      </c>
      <c r="R164" t="s">
        <v>14</v>
      </c>
      <c r="S164" t="s">
        <v>3977</v>
      </c>
      <c r="T164" t="s">
        <v>16</v>
      </c>
      <c r="U164" t="s">
        <v>14</v>
      </c>
    </row>
    <row r="165" spans="1:21">
      <c r="A165" t="s">
        <v>3199</v>
      </c>
      <c r="B165" t="s">
        <v>3198</v>
      </c>
      <c r="C165" t="s">
        <v>4038</v>
      </c>
      <c r="D165" t="s">
        <v>14</v>
      </c>
      <c r="E165" t="s">
        <v>14</v>
      </c>
      <c r="F165" t="s">
        <v>14</v>
      </c>
      <c r="G165" t="s">
        <v>14</v>
      </c>
      <c r="H165" t="s">
        <v>3200</v>
      </c>
      <c r="I165" t="s">
        <v>1773</v>
      </c>
      <c r="J165" t="s">
        <v>1766</v>
      </c>
      <c r="K165" t="s">
        <v>1104</v>
      </c>
      <c r="L165" t="s">
        <v>14</v>
      </c>
      <c r="M165" t="s">
        <v>14</v>
      </c>
      <c r="N165" t="s">
        <v>14</v>
      </c>
      <c r="O165" t="s">
        <v>14</v>
      </c>
      <c r="P165" t="s">
        <v>14</v>
      </c>
      <c r="Q165" t="s">
        <v>14</v>
      </c>
      <c r="R165" t="s">
        <v>14</v>
      </c>
      <c r="S165" t="s">
        <v>1000</v>
      </c>
      <c r="T165" t="s">
        <v>18</v>
      </c>
      <c r="U165" t="s">
        <v>14</v>
      </c>
    </row>
    <row r="166" spans="1:21">
      <c r="A166" t="s">
        <v>2254</v>
      </c>
      <c r="B166" t="s">
        <v>2253</v>
      </c>
      <c r="C166" t="s">
        <v>4038</v>
      </c>
      <c r="D166" t="s">
        <v>14</v>
      </c>
      <c r="E166" t="s">
        <v>14</v>
      </c>
      <c r="F166" t="s">
        <v>4266</v>
      </c>
      <c r="G166" t="s">
        <v>132</v>
      </c>
      <c r="H166" t="s">
        <v>3054</v>
      </c>
      <c r="I166" t="s">
        <v>14</v>
      </c>
      <c r="J166" t="s">
        <v>14</v>
      </c>
      <c r="K166" t="s">
        <v>14</v>
      </c>
      <c r="L166" t="s">
        <v>14</v>
      </c>
      <c r="M166" t="s">
        <v>14</v>
      </c>
      <c r="N166" t="s">
        <v>14</v>
      </c>
      <c r="O166" t="s">
        <v>14</v>
      </c>
      <c r="P166" t="s">
        <v>14</v>
      </c>
      <c r="Q166" t="s">
        <v>14</v>
      </c>
      <c r="R166" t="s">
        <v>14</v>
      </c>
      <c r="S166" t="s">
        <v>1000</v>
      </c>
      <c r="T166" t="s">
        <v>18</v>
      </c>
      <c r="U166" t="s">
        <v>14</v>
      </c>
    </row>
    <row r="167" spans="1:21">
      <c r="A167" t="s">
        <v>2704</v>
      </c>
      <c r="B167" t="s">
        <v>2703</v>
      </c>
      <c r="C167" t="s">
        <v>4034</v>
      </c>
      <c r="D167" t="s">
        <v>14</v>
      </c>
      <c r="E167" t="s">
        <v>14</v>
      </c>
      <c r="F167" t="s">
        <v>4111</v>
      </c>
      <c r="G167" t="s">
        <v>133</v>
      </c>
      <c r="H167" t="s">
        <v>3623</v>
      </c>
      <c r="I167" t="s">
        <v>14</v>
      </c>
      <c r="J167" t="s">
        <v>14</v>
      </c>
      <c r="K167" t="s">
        <v>14</v>
      </c>
      <c r="L167" t="s">
        <v>14</v>
      </c>
      <c r="M167" t="s">
        <v>14</v>
      </c>
      <c r="N167" t="s">
        <v>14</v>
      </c>
      <c r="O167" t="s">
        <v>14</v>
      </c>
      <c r="P167" t="s">
        <v>14</v>
      </c>
      <c r="Q167" t="s">
        <v>14</v>
      </c>
      <c r="R167" t="s">
        <v>14</v>
      </c>
      <c r="S167" t="s">
        <v>3838</v>
      </c>
      <c r="T167" t="s">
        <v>16</v>
      </c>
      <c r="U167" t="s">
        <v>14</v>
      </c>
    </row>
    <row r="168" spans="1:21">
      <c r="A168" t="s">
        <v>2941</v>
      </c>
      <c r="B168" t="s">
        <v>2940</v>
      </c>
      <c r="C168" t="s">
        <v>4034</v>
      </c>
      <c r="D168" t="s">
        <v>14</v>
      </c>
      <c r="E168" t="s">
        <v>14</v>
      </c>
      <c r="F168" t="s">
        <v>1110</v>
      </c>
      <c r="G168" t="s">
        <v>128</v>
      </c>
      <c r="H168" t="s">
        <v>4267</v>
      </c>
      <c r="I168" t="s">
        <v>14</v>
      </c>
      <c r="J168" t="s">
        <v>14</v>
      </c>
      <c r="K168" t="s">
        <v>14</v>
      </c>
      <c r="L168" t="s">
        <v>14</v>
      </c>
      <c r="M168" t="s">
        <v>14</v>
      </c>
      <c r="N168" t="s">
        <v>14</v>
      </c>
      <c r="O168" t="s">
        <v>14</v>
      </c>
      <c r="P168" t="s">
        <v>14</v>
      </c>
      <c r="Q168" t="s">
        <v>14</v>
      </c>
      <c r="R168" t="s">
        <v>14</v>
      </c>
      <c r="S168" t="s">
        <v>3686</v>
      </c>
      <c r="T168" t="s">
        <v>1834</v>
      </c>
      <c r="U168" t="s">
        <v>14</v>
      </c>
    </row>
    <row r="169" spans="1:21">
      <c r="A169" t="s">
        <v>2368</v>
      </c>
      <c r="B169" t="s">
        <v>2367</v>
      </c>
      <c r="C169" t="s">
        <v>4034</v>
      </c>
      <c r="D169" t="s">
        <v>14</v>
      </c>
      <c r="E169" t="s">
        <v>14</v>
      </c>
      <c r="F169" t="s">
        <v>4268</v>
      </c>
      <c r="G169" t="s">
        <v>132</v>
      </c>
      <c r="H169" t="s">
        <v>3649</v>
      </c>
      <c r="I169" t="s">
        <v>14</v>
      </c>
      <c r="J169" t="s">
        <v>14</v>
      </c>
      <c r="K169" t="s">
        <v>14</v>
      </c>
      <c r="L169" t="s">
        <v>14</v>
      </c>
      <c r="M169" t="s">
        <v>14</v>
      </c>
      <c r="N169" t="s">
        <v>14</v>
      </c>
      <c r="O169" t="s">
        <v>14</v>
      </c>
      <c r="P169" t="s">
        <v>14</v>
      </c>
      <c r="Q169" t="s">
        <v>14</v>
      </c>
      <c r="R169" t="s">
        <v>14</v>
      </c>
      <c r="S169" t="s">
        <v>3838</v>
      </c>
      <c r="T169" t="s">
        <v>13</v>
      </c>
      <c r="U169" t="s">
        <v>14</v>
      </c>
    </row>
    <row r="170" spans="1:21">
      <c r="A170" t="s">
        <v>12</v>
      </c>
      <c r="B170" t="s">
        <v>3505</v>
      </c>
      <c r="C170" t="s">
        <v>4034</v>
      </c>
      <c r="D170" t="s">
        <v>14</v>
      </c>
      <c r="E170" t="s">
        <v>14</v>
      </c>
      <c r="F170" t="s">
        <v>14</v>
      </c>
      <c r="G170" t="s">
        <v>14</v>
      </c>
      <c r="H170" t="s">
        <v>3507</v>
      </c>
      <c r="I170" t="s">
        <v>14</v>
      </c>
      <c r="J170" t="s">
        <v>14</v>
      </c>
      <c r="K170" t="s">
        <v>14</v>
      </c>
      <c r="L170" t="s">
        <v>14</v>
      </c>
      <c r="M170" t="s">
        <v>14</v>
      </c>
      <c r="N170" t="s">
        <v>14</v>
      </c>
      <c r="O170" t="s">
        <v>14</v>
      </c>
      <c r="P170" t="s">
        <v>14</v>
      </c>
      <c r="Q170" t="s">
        <v>14</v>
      </c>
      <c r="R170" t="s">
        <v>14</v>
      </c>
      <c r="S170" t="s">
        <v>1000</v>
      </c>
      <c r="T170" t="s">
        <v>19</v>
      </c>
      <c r="U170" t="s">
        <v>14</v>
      </c>
    </row>
    <row r="171" spans="1:21">
      <c r="A171" t="s">
        <v>2374</v>
      </c>
      <c r="B171" t="s">
        <v>2373</v>
      </c>
      <c r="C171" t="s">
        <v>4038</v>
      </c>
      <c r="D171" t="s">
        <v>14</v>
      </c>
      <c r="E171" t="s">
        <v>14</v>
      </c>
      <c r="F171" t="s">
        <v>4269</v>
      </c>
      <c r="G171" t="s">
        <v>134</v>
      </c>
      <c r="H171" t="s">
        <v>3584</v>
      </c>
      <c r="I171" t="s">
        <v>14</v>
      </c>
      <c r="J171" t="s">
        <v>14</v>
      </c>
      <c r="K171" t="s">
        <v>14</v>
      </c>
      <c r="L171" t="s">
        <v>14</v>
      </c>
      <c r="M171" t="s">
        <v>14</v>
      </c>
      <c r="N171" t="s">
        <v>14</v>
      </c>
      <c r="O171" t="s">
        <v>14</v>
      </c>
      <c r="P171" t="s">
        <v>14</v>
      </c>
      <c r="Q171" t="s">
        <v>14</v>
      </c>
      <c r="R171" t="s">
        <v>14</v>
      </c>
      <c r="S171" t="s">
        <v>1000</v>
      </c>
      <c r="T171" t="s">
        <v>16</v>
      </c>
      <c r="U171" t="s">
        <v>14</v>
      </c>
    </row>
    <row r="172" spans="1:21">
      <c r="A172" t="s">
        <v>3219</v>
      </c>
      <c r="B172" t="s">
        <v>3218</v>
      </c>
      <c r="C172" t="s">
        <v>4038</v>
      </c>
      <c r="D172" t="s">
        <v>14</v>
      </c>
      <c r="E172" t="s">
        <v>14</v>
      </c>
      <c r="F172" t="s">
        <v>4270</v>
      </c>
      <c r="G172" t="s">
        <v>131</v>
      </c>
      <c r="H172" t="s">
        <v>3220</v>
      </c>
      <c r="I172" t="s">
        <v>1789</v>
      </c>
      <c r="J172" t="s">
        <v>1766</v>
      </c>
      <c r="K172" t="s">
        <v>1079</v>
      </c>
      <c r="L172" t="s">
        <v>14</v>
      </c>
      <c r="M172" t="s">
        <v>14</v>
      </c>
      <c r="N172" t="s">
        <v>14</v>
      </c>
      <c r="O172" t="s">
        <v>14</v>
      </c>
      <c r="P172" t="s">
        <v>14</v>
      </c>
      <c r="Q172" t="s">
        <v>14</v>
      </c>
      <c r="R172" t="s">
        <v>14</v>
      </c>
      <c r="S172" t="s">
        <v>1000</v>
      </c>
      <c r="T172" t="s">
        <v>13</v>
      </c>
      <c r="U172" t="s">
        <v>14</v>
      </c>
    </row>
    <row r="173" spans="1:21">
      <c r="A173" t="s">
        <v>3392</v>
      </c>
      <c r="B173" t="s">
        <v>3391</v>
      </c>
      <c r="C173" t="s">
        <v>4038</v>
      </c>
      <c r="D173" t="s">
        <v>14</v>
      </c>
      <c r="E173" t="s">
        <v>14</v>
      </c>
      <c r="F173" t="s">
        <v>14</v>
      </c>
      <c r="G173" t="s">
        <v>14</v>
      </c>
      <c r="H173" t="s">
        <v>3393</v>
      </c>
      <c r="I173" t="s">
        <v>14</v>
      </c>
      <c r="J173" t="s">
        <v>14</v>
      </c>
      <c r="K173" t="s">
        <v>14</v>
      </c>
      <c r="L173" t="s">
        <v>14</v>
      </c>
      <c r="M173" t="s">
        <v>14</v>
      </c>
      <c r="N173" t="s">
        <v>14</v>
      </c>
      <c r="O173" t="s">
        <v>14</v>
      </c>
      <c r="P173" t="s">
        <v>14</v>
      </c>
      <c r="Q173" t="s">
        <v>14</v>
      </c>
      <c r="R173" t="s">
        <v>14</v>
      </c>
      <c r="S173" t="s">
        <v>1000</v>
      </c>
      <c r="T173" t="s">
        <v>16</v>
      </c>
      <c r="U173" t="s">
        <v>14</v>
      </c>
    </row>
    <row r="174" spans="1:21">
      <c r="A174" t="s">
        <v>4272</v>
      </c>
      <c r="B174" t="s">
        <v>4271</v>
      </c>
      <c r="C174" t="s">
        <v>4034</v>
      </c>
      <c r="D174" t="s">
        <v>14</v>
      </c>
      <c r="E174" t="s">
        <v>14</v>
      </c>
      <c r="F174" t="s">
        <v>4273</v>
      </c>
      <c r="G174" t="s">
        <v>133</v>
      </c>
      <c r="H174" t="s">
        <v>4274</v>
      </c>
      <c r="I174" t="s">
        <v>1773</v>
      </c>
      <c r="J174" t="s">
        <v>14</v>
      </c>
      <c r="K174" t="s">
        <v>14</v>
      </c>
      <c r="L174" t="s">
        <v>14</v>
      </c>
      <c r="M174" t="s">
        <v>14</v>
      </c>
      <c r="N174" t="s">
        <v>14</v>
      </c>
      <c r="O174" t="s">
        <v>14</v>
      </c>
      <c r="P174" t="s">
        <v>14</v>
      </c>
      <c r="Q174" t="s">
        <v>14</v>
      </c>
      <c r="R174" t="s">
        <v>14</v>
      </c>
      <c r="S174" t="s">
        <v>1001</v>
      </c>
      <c r="T174" t="s">
        <v>18</v>
      </c>
      <c r="U174" t="s">
        <v>14</v>
      </c>
    </row>
    <row r="175" spans="1:21">
      <c r="A175" t="s">
        <v>2547</v>
      </c>
      <c r="B175" t="s">
        <v>2546</v>
      </c>
      <c r="C175" t="s">
        <v>4034</v>
      </c>
      <c r="D175" t="s">
        <v>14</v>
      </c>
      <c r="E175" t="s">
        <v>14</v>
      </c>
      <c r="F175" t="s">
        <v>4275</v>
      </c>
      <c r="G175" t="s">
        <v>131</v>
      </c>
      <c r="H175" t="s">
        <v>3151</v>
      </c>
      <c r="I175" t="s">
        <v>14</v>
      </c>
      <c r="J175" t="s">
        <v>14</v>
      </c>
      <c r="K175" t="s">
        <v>14</v>
      </c>
      <c r="L175" t="s">
        <v>466</v>
      </c>
      <c r="M175" t="s">
        <v>14</v>
      </c>
      <c r="N175" t="s">
        <v>14</v>
      </c>
      <c r="O175" t="s">
        <v>14</v>
      </c>
      <c r="P175" t="s">
        <v>14</v>
      </c>
      <c r="Q175" t="s">
        <v>14</v>
      </c>
      <c r="R175" t="s">
        <v>14</v>
      </c>
      <c r="S175" t="s">
        <v>1000</v>
      </c>
      <c r="T175" t="s">
        <v>13</v>
      </c>
      <c r="U175" t="s">
        <v>14</v>
      </c>
    </row>
    <row r="176" spans="1:21">
      <c r="A176" t="s">
        <v>3241</v>
      </c>
      <c r="B176" t="s">
        <v>3240</v>
      </c>
      <c r="C176" t="s">
        <v>4038</v>
      </c>
      <c r="D176" t="s">
        <v>14</v>
      </c>
      <c r="E176" t="s">
        <v>14</v>
      </c>
      <c r="F176" t="s">
        <v>1574</v>
      </c>
      <c r="G176" t="s">
        <v>130</v>
      </c>
      <c r="H176" t="s">
        <v>3242</v>
      </c>
      <c r="I176" t="s">
        <v>1811</v>
      </c>
      <c r="J176" t="s">
        <v>1766</v>
      </c>
      <c r="K176" t="s">
        <v>1140</v>
      </c>
      <c r="L176" t="s">
        <v>14</v>
      </c>
      <c r="M176" t="s">
        <v>14</v>
      </c>
      <c r="N176" t="s">
        <v>14</v>
      </c>
      <c r="O176" t="s">
        <v>14</v>
      </c>
      <c r="P176" t="s">
        <v>14</v>
      </c>
      <c r="Q176" t="s">
        <v>14</v>
      </c>
      <c r="R176" t="s">
        <v>14</v>
      </c>
      <c r="S176" t="s">
        <v>1000</v>
      </c>
      <c r="T176" t="s">
        <v>20</v>
      </c>
      <c r="U176" t="s">
        <v>14</v>
      </c>
    </row>
    <row r="177" spans="1:21">
      <c r="A177" t="s">
        <v>3247</v>
      </c>
      <c r="B177" t="s">
        <v>3246</v>
      </c>
      <c r="C177" t="s">
        <v>4034</v>
      </c>
      <c r="D177" t="s">
        <v>14</v>
      </c>
      <c r="E177" t="s">
        <v>14</v>
      </c>
      <c r="F177" t="s">
        <v>4276</v>
      </c>
      <c r="G177" t="s">
        <v>131</v>
      </c>
      <c r="H177" t="s">
        <v>3248</v>
      </c>
      <c r="I177" t="s">
        <v>2042</v>
      </c>
      <c r="J177" t="s">
        <v>1766</v>
      </c>
      <c r="K177" t="s">
        <v>1115</v>
      </c>
      <c r="L177" t="s">
        <v>14</v>
      </c>
      <c r="M177" t="s">
        <v>14</v>
      </c>
      <c r="N177" t="s">
        <v>14</v>
      </c>
      <c r="O177" t="s">
        <v>14</v>
      </c>
      <c r="P177" t="s">
        <v>14</v>
      </c>
      <c r="Q177" t="s">
        <v>14</v>
      </c>
      <c r="R177" t="s">
        <v>14</v>
      </c>
      <c r="S177" t="s">
        <v>1000</v>
      </c>
      <c r="T177" t="s">
        <v>13</v>
      </c>
      <c r="U177" t="s">
        <v>14</v>
      </c>
    </row>
    <row r="178" spans="1:21">
      <c r="A178" t="s">
        <v>2779</v>
      </c>
      <c r="B178" t="s">
        <v>2778</v>
      </c>
      <c r="C178" t="s">
        <v>4038</v>
      </c>
      <c r="D178" t="s">
        <v>14</v>
      </c>
      <c r="E178" t="s">
        <v>14</v>
      </c>
      <c r="F178" t="s">
        <v>4277</v>
      </c>
      <c r="G178" t="s">
        <v>134</v>
      </c>
      <c r="H178" t="s">
        <v>3177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 t="s">
        <v>14</v>
      </c>
      <c r="O178" t="s">
        <v>14</v>
      </c>
      <c r="P178" t="s">
        <v>14</v>
      </c>
      <c r="Q178" t="s">
        <v>14</v>
      </c>
      <c r="R178" t="s">
        <v>14</v>
      </c>
      <c r="S178" t="s">
        <v>1000</v>
      </c>
      <c r="T178" t="s">
        <v>17</v>
      </c>
      <c r="U178" t="s">
        <v>14</v>
      </c>
    </row>
    <row r="179" spans="1:21">
      <c r="A179" t="s">
        <v>4279</v>
      </c>
      <c r="B179" t="s">
        <v>4278</v>
      </c>
      <c r="C179" t="s">
        <v>4034</v>
      </c>
      <c r="D179" t="s">
        <v>14</v>
      </c>
      <c r="E179" t="s">
        <v>14</v>
      </c>
      <c r="F179" t="s">
        <v>4280</v>
      </c>
      <c r="G179" t="s">
        <v>129</v>
      </c>
      <c r="H179" t="s">
        <v>4281</v>
      </c>
      <c r="I179" t="s">
        <v>1811</v>
      </c>
      <c r="J179" t="s">
        <v>14</v>
      </c>
      <c r="K179" t="s">
        <v>3009</v>
      </c>
      <c r="L179" t="s">
        <v>466</v>
      </c>
      <c r="M179" t="s">
        <v>14</v>
      </c>
      <c r="N179" t="s">
        <v>14</v>
      </c>
      <c r="O179" t="s">
        <v>14</v>
      </c>
      <c r="P179" t="s">
        <v>14</v>
      </c>
      <c r="Q179" t="s">
        <v>14</v>
      </c>
      <c r="R179" t="s">
        <v>14</v>
      </c>
      <c r="S179" t="s">
        <v>3711</v>
      </c>
      <c r="T179" t="s">
        <v>20</v>
      </c>
      <c r="U179" t="s">
        <v>14</v>
      </c>
    </row>
    <row r="180" spans="1:21">
      <c r="A180" t="s">
        <v>2609</v>
      </c>
      <c r="B180" t="s">
        <v>2608</v>
      </c>
      <c r="C180" t="s">
        <v>4034</v>
      </c>
      <c r="D180" t="s">
        <v>14</v>
      </c>
      <c r="E180" t="s">
        <v>14</v>
      </c>
      <c r="F180" t="s">
        <v>4282</v>
      </c>
      <c r="G180" t="s">
        <v>128</v>
      </c>
      <c r="H180" t="s">
        <v>3304</v>
      </c>
      <c r="I180" t="s">
        <v>14</v>
      </c>
      <c r="J180" t="s">
        <v>14</v>
      </c>
      <c r="K180" t="s">
        <v>14</v>
      </c>
      <c r="L180" t="s">
        <v>14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  <c r="R180" t="s">
        <v>14</v>
      </c>
      <c r="S180" t="s">
        <v>3728</v>
      </c>
      <c r="T180" t="s">
        <v>1834</v>
      </c>
      <c r="U180" t="s">
        <v>14</v>
      </c>
    </row>
    <row r="181" spans="1:21">
      <c r="A181" t="s">
        <v>4284</v>
      </c>
      <c r="B181" t="s">
        <v>4283</v>
      </c>
      <c r="C181" t="s">
        <v>4034</v>
      </c>
      <c r="D181" t="s">
        <v>14</v>
      </c>
      <c r="E181" t="s">
        <v>14</v>
      </c>
      <c r="F181" t="s">
        <v>4285</v>
      </c>
      <c r="G181" t="s">
        <v>134</v>
      </c>
      <c r="H181" t="s">
        <v>4286</v>
      </c>
      <c r="I181" t="s">
        <v>14</v>
      </c>
      <c r="J181" t="s">
        <v>14</v>
      </c>
      <c r="K181" t="s">
        <v>14</v>
      </c>
      <c r="L181" t="s">
        <v>14</v>
      </c>
      <c r="M181" t="s">
        <v>14</v>
      </c>
      <c r="N181" t="s">
        <v>14</v>
      </c>
      <c r="O181" t="s">
        <v>14</v>
      </c>
      <c r="P181" t="s">
        <v>14</v>
      </c>
      <c r="Q181" t="s">
        <v>14</v>
      </c>
      <c r="R181" t="s">
        <v>14</v>
      </c>
      <c r="S181" t="s">
        <v>1000</v>
      </c>
      <c r="T181" t="s">
        <v>16</v>
      </c>
      <c r="U181" t="s">
        <v>14</v>
      </c>
    </row>
    <row r="182" spans="1:21">
      <c r="A182" t="s">
        <v>2246</v>
      </c>
      <c r="B182" t="s">
        <v>2245</v>
      </c>
      <c r="C182" t="s">
        <v>4034</v>
      </c>
      <c r="D182" t="s">
        <v>14</v>
      </c>
      <c r="E182" t="s">
        <v>14</v>
      </c>
      <c r="F182" t="s">
        <v>4287</v>
      </c>
      <c r="G182" t="s">
        <v>132</v>
      </c>
      <c r="H182" t="s">
        <v>3171</v>
      </c>
      <c r="I182" t="s">
        <v>14</v>
      </c>
      <c r="J182" t="s">
        <v>14</v>
      </c>
      <c r="K182" t="s">
        <v>14</v>
      </c>
      <c r="L182" t="s">
        <v>14</v>
      </c>
      <c r="M182" t="s">
        <v>14</v>
      </c>
      <c r="N182" t="s">
        <v>14</v>
      </c>
      <c r="O182" t="s">
        <v>14</v>
      </c>
      <c r="P182" t="s">
        <v>14</v>
      </c>
      <c r="Q182" t="s">
        <v>14</v>
      </c>
      <c r="R182" t="s">
        <v>14</v>
      </c>
      <c r="S182" t="s">
        <v>1000</v>
      </c>
      <c r="T182" t="s">
        <v>18</v>
      </c>
      <c r="U182" t="s">
        <v>14</v>
      </c>
    </row>
    <row r="183" spans="1:21">
      <c r="A183" t="s">
        <v>3524</v>
      </c>
      <c r="B183" t="s">
        <v>3523</v>
      </c>
      <c r="C183" t="s">
        <v>4034</v>
      </c>
      <c r="D183" t="s">
        <v>14</v>
      </c>
      <c r="E183" t="s">
        <v>14</v>
      </c>
      <c r="F183" t="s">
        <v>14</v>
      </c>
      <c r="G183" t="s">
        <v>14</v>
      </c>
      <c r="H183" t="s">
        <v>3525</v>
      </c>
      <c r="I183" t="s">
        <v>14</v>
      </c>
      <c r="J183" t="s">
        <v>14</v>
      </c>
      <c r="K183" t="s">
        <v>14</v>
      </c>
      <c r="L183" t="s">
        <v>14</v>
      </c>
      <c r="M183" t="s">
        <v>14</v>
      </c>
      <c r="N183" t="s">
        <v>14</v>
      </c>
      <c r="O183" t="s">
        <v>14</v>
      </c>
      <c r="P183" t="s">
        <v>14</v>
      </c>
      <c r="Q183" t="s">
        <v>14</v>
      </c>
      <c r="R183" t="s">
        <v>14</v>
      </c>
      <c r="S183" t="s">
        <v>1000</v>
      </c>
      <c r="T183" t="s">
        <v>19</v>
      </c>
      <c r="U183" t="s">
        <v>14</v>
      </c>
    </row>
    <row r="184" spans="1:21">
      <c r="A184" t="s">
        <v>3412</v>
      </c>
      <c r="B184" t="s">
        <v>3411</v>
      </c>
      <c r="C184" t="s">
        <v>14</v>
      </c>
      <c r="D184" t="s">
        <v>14</v>
      </c>
      <c r="E184" t="s">
        <v>14</v>
      </c>
      <c r="F184" t="s">
        <v>14</v>
      </c>
      <c r="G184" t="s">
        <v>14</v>
      </c>
      <c r="H184" t="s">
        <v>3413</v>
      </c>
      <c r="I184" t="s">
        <v>1811</v>
      </c>
      <c r="J184" t="s">
        <v>1766</v>
      </c>
      <c r="K184" t="s">
        <v>1098</v>
      </c>
      <c r="L184" t="s">
        <v>14</v>
      </c>
      <c r="M184" t="s">
        <v>14</v>
      </c>
      <c r="N184" t="s">
        <v>14</v>
      </c>
      <c r="O184" t="s">
        <v>14</v>
      </c>
      <c r="P184" t="s">
        <v>14</v>
      </c>
      <c r="Q184" t="s">
        <v>14</v>
      </c>
      <c r="R184" t="s">
        <v>14</v>
      </c>
      <c r="S184" t="s">
        <v>4118</v>
      </c>
      <c r="T184" t="s">
        <v>1927</v>
      </c>
      <c r="U184" t="s">
        <v>14</v>
      </c>
    </row>
    <row r="185" spans="1:21">
      <c r="A185" t="s">
        <v>1892</v>
      </c>
      <c r="B185" t="s">
        <v>1891</v>
      </c>
      <c r="C185" t="s">
        <v>4038</v>
      </c>
      <c r="D185" t="s">
        <v>14</v>
      </c>
      <c r="E185" t="s">
        <v>14</v>
      </c>
      <c r="F185" t="s">
        <v>4288</v>
      </c>
      <c r="G185" t="s">
        <v>130</v>
      </c>
      <c r="H185" t="s">
        <v>3579</v>
      </c>
      <c r="I185" t="s">
        <v>14</v>
      </c>
      <c r="J185" t="s">
        <v>14</v>
      </c>
      <c r="K185" t="s">
        <v>14</v>
      </c>
      <c r="L185" t="s">
        <v>466</v>
      </c>
      <c r="M185" t="s">
        <v>14</v>
      </c>
      <c r="N185" t="s">
        <v>14</v>
      </c>
      <c r="O185" t="s">
        <v>14</v>
      </c>
      <c r="P185" t="s">
        <v>14</v>
      </c>
      <c r="Q185" t="s">
        <v>14</v>
      </c>
      <c r="R185" t="s">
        <v>14</v>
      </c>
      <c r="S185" t="s">
        <v>1000</v>
      </c>
      <c r="T185" t="s">
        <v>20</v>
      </c>
      <c r="U185" t="s">
        <v>14</v>
      </c>
    </row>
    <row r="186" spans="1:21">
      <c r="A186" t="s">
        <v>3487</v>
      </c>
      <c r="B186" t="s">
        <v>3486</v>
      </c>
      <c r="C186" t="s">
        <v>4038</v>
      </c>
      <c r="D186" t="s">
        <v>14</v>
      </c>
      <c r="E186" t="s">
        <v>14</v>
      </c>
      <c r="F186" t="s">
        <v>14</v>
      </c>
      <c r="G186" t="s">
        <v>14</v>
      </c>
      <c r="H186" t="s">
        <v>3488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  <c r="R186" t="s">
        <v>14</v>
      </c>
      <c r="S186" t="s">
        <v>1000</v>
      </c>
      <c r="T186" t="s">
        <v>19</v>
      </c>
      <c r="U186" t="s">
        <v>14</v>
      </c>
    </row>
    <row r="187" spans="1:21">
      <c r="A187" t="s">
        <v>1909</v>
      </c>
      <c r="B187" t="s">
        <v>1908</v>
      </c>
      <c r="C187" t="s">
        <v>4034</v>
      </c>
      <c r="D187" t="s">
        <v>14</v>
      </c>
      <c r="E187" t="s">
        <v>14</v>
      </c>
      <c r="F187" t="s">
        <v>4289</v>
      </c>
      <c r="G187" t="s">
        <v>133</v>
      </c>
      <c r="H187" t="s">
        <v>3522</v>
      </c>
      <c r="I187" t="s">
        <v>14</v>
      </c>
      <c r="J187" t="s">
        <v>14</v>
      </c>
      <c r="K187" t="s">
        <v>14</v>
      </c>
      <c r="L187" t="s">
        <v>14</v>
      </c>
      <c r="M187" t="s">
        <v>14</v>
      </c>
      <c r="N187" t="s">
        <v>14</v>
      </c>
      <c r="O187" t="s">
        <v>14</v>
      </c>
      <c r="P187" t="s">
        <v>14</v>
      </c>
      <c r="Q187" t="s">
        <v>14</v>
      </c>
      <c r="R187" t="s">
        <v>14</v>
      </c>
      <c r="S187" t="s">
        <v>1002</v>
      </c>
      <c r="T187" t="s">
        <v>16</v>
      </c>
      <c r="U187" t="s">
        <v>14</v>
      </c>
    </row>
    <row r="188" spans="1:21">
      <c r="A188" t="s">
        <v>1788</v>
      </c>
      <c r="B188" t="s">
        <v>1787</v>
      </c>
      <c r="C188" t="s">
        <v>4038</v>
      </c>
      <c r="D188" t="s">
        <v>14</v>
      </c>
      <c r="E188" t="s">
        <v>14</v>
      </c>
      <c r="F188" t="s">
        <v>4290</v>
      </c>
      <c r="G188" t="s">
        <v>130</v>
      </c>
      <c r="H188" t="s">
        <v>3371</v>
      </c>
      <c r="I188" t="s">
        <v>1789</v>
      </c>
      <c r="J188" t="s">
        <v>1766</v>
      </c>
      <c r="K188" t="s">
        <v>1083</v>
      </c>
      <c r="L188" t="s">
        <v>14</v>
      </c>
      <c r="M188" t="s">
        <v>14</v>
      </c>
      <c r="N188" t="s">
        <v>14</v>
      </c>
      <c r="O188" t="s">
        <v>14</v>
      </c>
      <c r="P188" t="s">
        <v>14</v>
      </c>
      <c r="Q188" t="s">
        <v>14</v>
      </c>
      <c r="R188" t="s">
        <v>14</v>
      </c>
      <c r="S188" t="s">
        <v>1000</v>
      </c>
      <c r="T188" t="s">
        <v>20</v>
      </c>
      <c r="U188" t="s">
        <v>4291</v>
      </c>
    </row>
    <row r="189" spans="1:21">
      <c r="A189" t="s">
        <v>2788</v>
      </c>
      <c r="B189" t="s">
        <v>2787</v>
      </c>
      <c r="C189" t="s">
        <v>4038</v>
      </c>
      <c r="D189" t="s">
        <v>14</v>
      </c>
      <c r="E189" t="s">
        <v>14</v>
      </c>
      <c r="F189" t="s">
        <v>4292</v>
      </c>
      <c r="G189" t="s">
        <v>132</v>
      </c>
      <c r="H189" t="s">
        <v>3516</v>
      </c>
      <c r="I189" t="s">
        <v>14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  <c r="O189" t="s">
        <v>14</v>
      </c>
      <c r="P189" t="s">
        <v>14</v>
      </c>
      <c r="Q189" t="s">
        <v>14</v>
      </c>
      <c r="R189" t="s">
        <v>14</v>
      </c>
      <c r="S189" t="s">
        <v>1000</v>
      </c>
      <c r="T189" t="s">
        <v>18</v>
      </c>
      <c r="U189" t="s">
        <v>14</v>
      </c>
    </row>
    <row r="190" spans="1:21">
      <c r="A190" t="s">
        <v>2785</v>
      </c>
      <c r="B190" t="s">
        <v>2784</v>
      </c>
      <c r="C190" t="s">
        <v>4038</v>
      </c>
      <c r="D190" t="s">
        <v>14</v>
      </c>
      <c r="E190" t="s">
        <v>14</v>
      </c>
      <c r="F190" t="s">
        <v>14</v>
      </c>
      <c r="G190" t="s">
        <v>14</v>
      </c>
      <c r="H190" t="s">
        <v>3028</v>
      </c>
      <c r="I190" t="s">
        <v>14</v>
      </c>
      <c r="J190" t="s">
        <v>14</v>
      </c>
      <c r="K190" t="s">
        <v>14</v>
      </c>
      <c r="L190" t="s">
        <v>14</v>
      </c>
      <c r="M190" t="s">
        <v>14</v>
      </c>
      <c r="N190" t="s">
        <v>14</v>
      </c>
      <c r="O190" t="s">
        <v>14</v>
      </c>
      <c r="P190" t="s">
        <v>14</v>
      </c>
      <c r="Q190" t="s">
        <v>14</v>
      </c>
      <c r="R190" t="s">
        <v>14</v>
      </c>
      <c r="S190" t="s">
        <v>1000</v>
      </c>
      <c r="T190" t="s">
        <v>18</v>
      </c>
      <c r="U190" t="s">
        <v>14</v>
      </c>
    </row>
    <row r="191" spans="1:21">
      <c r="A191" t="s">
        <v>2444</v>
      </c>
      <c r="B191" t="s">
        <v>2443</v>
      </c>
      <c r="C191" t="s">
        <v>4034</v>
      </c>
      <c r="D191" t="s">
        <v>14</v>
      </c>
      <c r="E191" t="s">
        <v>14</v>
      </c>
      <c r="F191" t="s">
        <v>4293</v>
      </c>
      <c r="G191" t="s">
        <v>129</v>
      </c>
      <c r="H191" t="s">
        <v>3533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 t="s">
        <v>14</v>
      </c>
      <c r="O191" t="s">
        <v>14</v>
      </c>
      <c r="P191" t="s">
        <v>14</v>
      </c>
      <c r="Q191" t="s">
        <v>14</v>
      </c>
      <c r="R191" t="s">
        <v>14</v>
      </c>
      <c r="S191" t="s">
        <v>3819</v>
      </c>
      <c r="T191" t="s">
        <v>1834</v>
      </c>
      <c r="U191" t="s">
        <v>14</v>
      </c>
    </row>
    <row r="192" spans="1:21">
      <c r="A192" t="s">
        <v>3081</v>
      </c>
      <c r="B192" t="s">
        <v>3080</v>
      </c>
      <c r="C192" t="s">
        <v>4038</v>
      </c>
      <c r="D192" t="s">
        <v>14</v>
      </c>
      <c r="E192" t="s">
        <v>14</v>
      </c>
      <c r="F192" t="s">
        <v>14</v>
      </c>
      <c r="G192" t="s">
        <v>14</v>
      </c>
      <c r="H192" t="s">
        <v>3082</v>
      </c>
      <c r="I192" t="s">
        <v>1789</v>
      </c>
      <c r="J192" t="s">
        <v>1766</v>
      </c>
      <c r="K192" t="s">
        <v>2228</v>
      </c>
      <c r="L192" t="s">
        <v>14</v>
      </c>
      <c r="M192" t="s">
        <v>14</v>
      </c>
      <c r="N192" t="s">
        <v>14</v>
      </c>
      <c r="O192" t="s">
        <v>14</v>
      </c>
      <c r="P192" t="s">
        <v>14</v>
      </c>
      <c r="Q192" t="s">
        <v>14</v>
      </c>
      <c r="R192" t="s">
        <v>14</v>
      </c>
      <c r="S192" t="s">
        <v>1000</v>
      </c>
      <c r="T192" t="s">
        <v>20</v>
      </c>
      <c r="U192" t="s">
        <v>14</v>
      </c>
    </row>
    <row r="193" spans="1:21">
      <c r="A193" t="s">
        <v>4295</v>
      </c>
      <c r="B193" t="s">
        <v>4294</v>
      </c>
      <c r="C193" t="s">
        <v>4038</v>
      </c>
      <c r="D193" t="s">
        <v>14</v>
      </c>
      <c r="E193" t="s">
        <v>14</v>
      </c>
      <c r="F193" t="s">
        <v>4296</v>
      </c>
      <c r="G193" t="s">
        <v>135</v>
      </c>
      <c r="H193" t="s">
        <v>4297</v>
      </c>
      <c r="I193" t="s">
        <v>14</v>
      </c>
      <c r="J193" t="s">
        <v>14</v>
      </c>
      <c r="K193" t="s">
        <v>14</v>
      </c>
      <c r="L193" t="s">
        <v>14</v>
      </c>
      <c r="M193" t="s">
        <v>14</v>
      </c>
      <c r="N193" t="s">
        <v>14</v>
      </c>
      <c r="O193" t="s">
        <v>14</v>
      </c>
      <c r="P193" t="s">
        <v>14</v>
      </c>
      <c r="Q193" t="s">
        <v>14</v>
      </c>
      <c r="R193" t="s">
        <v>14</v>
      </c>
      <c r="S193" t="s">
        <v>3796</v>
      </c>
      <c r="T193" t="s">
        <v>21</v>
      </c>
      <c r="U193" t="s">
        <v>14</v>
      </c>
    </row>
    <row r="194" spans="1:21">
      <c r="A194" t="s">
        <v>2389</v>
      </c>
      <c r="B194" t="s">
        <v>2388</v>
      </c>
      <c r="C194" t="s">
        <v>4034</v>
      </c>
      <c r="D194" t="s">
        <v>14</v>
      </c>
      <c r="E194" t="s">
        <v>14</v>
      </c>
      <c r="F194" t="s">
        <v>4298</v>
      </c>
      <c r="G194" t="s">
        <v>131</v>
      </c>
      <c r="H194" t="s">
        <v>3509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  <c r="O194" t="s">
        <v>14</v>
      </c>
      <c r="P194" t="s">
        <v>14</v>
      </c>
      <c r="Q194" t="s">
        <v>14</v>
      </c>
      <c r="R194" t="s">
        <v>14</v>
      </c>
      <c r="S194" t="s">
        <v>1000</v>
      </c>
      <c r="T194" t="s">
        <v>20</v>
      </c>
      <c r="U194" t="s">
        <v>14</v>
      </c>
    </row>
    <row r="195" spans="1:21">
      <c r="A195" t="s">
        <v>3347</v>
      </c>
      <c r="B195" t="s">
        <v>3346</v>
      </c>
      <c r="C195" t="s">
        <v>4038</v>
      </c>
      <c r="D195" t="s">
        <v>14</v>
      </c>
      <c r="E195" t="s">
        <v>14</v>
      </c>
      <c r="F195" t="s">
        <v>4299</v>
      </c>
      <c r="G195" t="s">
        <v>129</v>
      </c>
      <c r="H195" t="s">
        <v>3348</v>
      </c>
      <c r="I195" t="s">
        <v>1789</v>
      </c>
      <c r="J195" t="s">
        <v>1422</v>
      </c>
      <c r="K195" t="s">
        <v>1079</v>
      </c>
      <c r="L195" t="s">
        <v>14</v>
      </c>
      <c r="M195" t="s">
        <v>14</v>
      </c>
      <c r="N195" t="s">
        <v>14</v>
      </c>
      <c r="O195" t="s">
        <v>14</v>
      </c>
      <c r="P195" t="s">
        <v>14</v>
      </c>
      <c r="Q195" t="s">
        <v>14</v>
      </c>
      <c r="R195" t="s">
        <v>14</v>
      </c>
      <c r="S195" t="s">
        <v>1000</v>
      </c>
      <c r="T195" t="s">
        <v>20</v>
      </c>
      <c r="U195" t="s">
        <v>14</v>
      </c>
    </row>
    <row r="196" spans="1:21">
      <c r="A196" t="s">
        <v>1879</v>
      </c>
      <c r="B196" t="s">
        <v>1878</v>
      </c>
      <c r="C196" t="s">
        <v>4038</v>
      </c>
      <c r="D196" t="s">
        <v>14</v>
      </c>
      <c r="E196" t="s">
        <v>14</v>
      </c>
      <c r="F196" t="s">
        <v>4300</v>
      </c>
      <c r="G196" t="s">
        <v>133</v>
      </c>
      <c r="H196" t="s">
        <v>3575</v>
      </c>
      <c r="I196" t="s">
        <v>14</v>
      </c>
      <c r="J196" t="s">
        <v>14</v>
      </c>
      <c r="K196" t="s">
        <v>14</v>
      </c>
      <c r="L196" t="s">
        <v>14</v>
      </c>
      <c r="M196" t="s">
        <v>14</v>
      </c>
      <c r="N196" t="s">
        <v>14</v>
      </c>
      <c r="O196" t="s">
        <v>14</v>
      </c>
      <c r="P196" t="s">
        <v>14</v>
      </c>
      <c r="Q196" t="s">
        <v>14</v>
      </c>
      <c r="R196" t="s">
        <v>14</v>
      </c>
      <c r="S196" t="s">
        <v>1000</v>
      </c>
      <c r="T196" t="s">
        <v>18</v>
      </c>
      <c r="U196" t="s">
        <v>14</v>
      </c>
    </row>
    <row r="197" spans="1:21">
      <c r="A197" t="s">
        <v>2360</v>
      </c>
      <c r="B197" t="s">
        <v>2359</v>
      </c>
      <c r="C197" t="s">
        <v>14</v>
      </c>
      <c r="D197" t="s">
        <v>14</v>
      </c>
      <c r="E197" t="s">
        <v>14</v>
      </c>
      <c r="F197" t="s">
        <v>14</v>
      </c>
      <c r="G197" t="s">
        <v>14</v>
      </c>
      <c r="H197" t="s">
        <v>3149</v>
      </c>
      <c r="I197" t="s">
        <v>1782</v>
      </c>
      <c r="J197" t="s">
        <v>1766</v>
      </c>
      <c r="K197" t="s">
        <v>1471</v>
      </c>
      <c r="L197" t="s">
        <v>14</v>
      </c>
      <c r="M197" t="s">
        <v>14</v>
      </c>
      <c r="N197" t="s">
        <v>14</v>
      </c>
      <c r="O197" t="s">
        <v>14</v>
      </c>
      <c r="P197" t="s">
        <v>14</v>
      </c>
      <c r="Q197" t="s">
        <v>14</v>
      </c>
      <c r="R197" t="s">
        <v>14</v>
      </c>
      <c r="S197" t="s">
        <v>1000</v>
      </c>
      <c r="T197" t="s">
        <v>18</v>
      </c>
      <c r="U197" t="s">
        <v>14</v>
      </c>
    </row>
    <row r="198" spans="1:21">
      <c r="A198" t="s">
        <v>4302</v>
      </c>
      <c r="B198" t="s">
        <v>4301</v>
      </c>
      <c r="C198" t="s">
        <v>4038</v>
      </c>
      <c r="D198" t="s">
        <v>14</v>
      </c>
      <c r="E198" t="s">
        <v>14</v>
      </c>
      <c r="F198" t="s">
        <v>4303</v>
      </c>
      <c r="G198" t="s">
        <v>131</v>
      </c>
      <c r="H198" t="s">
        <v>4304</v>
      </c>
      <c r="I198" t="s">
        <v>14</v>
      </c>
      <c r="J198" t="s">
        <v>14</v>
      </c>
      <c r="K198" t="s">
        <v>14</v>
      </c>
      <c r="L198" t="s">
        <v>466</v>
      </c>
      <c r="M198" t="s">
        <v>14</v>
      </c>
      <c r="N198" t="s">
        <v>14</v>
      </c>
      <c r="O198" t="s">
        <v>14</v>
      </c>
      <c r="P198" t="s">
        <v>14</v>
      </c>
      <c r="Q198" t="s">
        <v>14</v>
      </c>
      <c r="R198" t="s">
        <v>14</v>
      </c>
      <c r="S198" t="s">
        <v>3707</v>
      </c>
      <c r="T198" t="s">
        <v>13</v>
      </c>
      <c r="U198" t="s">
        <v>14</v>
      </c>
    </row>
    <row r="199" spans="1:21">
      <c r="A199" t="s">
        <v>2231</v>
      </c>
      <c r="B199" t="s">
        <v>2230</v>
      </c>
      <c r="C199" t="s">
        <v>4034</v>
      </c>
      <c r="D199" t="s">
        <v>14</v>
      </c>
      <c r="E199" t="s">
        <v>14</v>
      </c>
      <c r="F199" t="s">
        <v>4305</v>
      </c>
      <c r="G199" t="s">
        <v>130</v>
      </c>
      <c r="H199" t="s">
        <v>3142</v>
      </c>
      <c r="I199" t="s">
        <v>14</v>
      </c>
      <c r="J199" t="s">
        <v>14</v>
      </c>
      <c r="K199" t="s">
        <v>14</v>
      </c>
      <c r="L199" t="s">
        <v>466</v>
      </c>
      <c r="M199" t="s">
        <v>14</v>
      </c>
      <c r="N199" t="s">
        <v>14</v>
      </c>
      <c r="O199" t="s">
        <v>14</v>
      </c>
      <c r="P199" t="s">
        <v>14</v>
      </c>
      <c r="Q199" t="s">
        <v>14</v>
      </c>
      <c r="R199" t="s">
        <v>14</v>
      </c>
      <c r="S199" t="s">
        <v>1000</v>
      </c>
      <c r="T199" t="s">
        <v>20</v>
      </c>
      <c r="U199" t="s">
        <v>14</v>
      </c>
    </row>
    <row r="200" spans="1:21">
      <c r="A200" t="s">
        <v>2521</v>
      </c>
      <c r="B200" t="s">
        <v>2520</v>
      </c>
      <c r="C200" t="s">
        <v>4038</v>
      </c>
      <c r="D200" t="s">
        <v>14</v>
      </c>
      <c r="E200" t="s">
        <v>14</v>
      </c>
      <c r="F200" t="s">
        <v>4306</v>
      </c>
      <c r="G200" t="s">
        <v>127</v>
      </c>
      <c r="H200" t="s">
        <v>3518</v>
      </c>
      <c r="I200" t="s">
        <v>14</v>
      </c>
      <c r="J200" t="s">
        <v>14</v>
      </c>
      <c r="K200" t="s">
        <v>14</v>
      </c>
      <c r="L200" t="s">
        <v>14</v>
      </c>
      <c r="M200" t="s">
        <v>14</v>
      </c>
      <c r="N200" t="s">
        <v>14</v>
      </c>
      <c r="O200" t="s">
        <v>14</v>
      </c>
      <c r="P200" t="s">
        <v>14</v>
      </c>
      <c r="Q200" t="s">
        <v>14</v>
      </c>
      <c r="R200" t="s">
        <v>14</v>
      </c>
      <c r="S200" t="s">
        <v>3813</v>
      </c>
      <c r="T200" t="s">
        <v>1834</v>
      </c>
      <c r="U200" t="s">
        <v>14</v>
      </c>
    </row>
    <row r="201" spans="1:21">
      <c r="A201" t="s">
        <v>2188</v>
      </c>
      <c r="B201" t="s">
        <v>2187</v>
      </c>
      <c r="C201" t="s">
        <v>4034</v>
      </c>
      <c r="D201" t="s">
        <v>14</v>
      </c>
      <c r="E201" t="s">
        <v>14</v>
      </c>
      <c r="F201" t="s">
        <v>4307</v>
      </c>
      <c r="G201" t="s">
        <v>130</v>
      </c>
      <c r="H201" t="s">
        <v>3287</v>
      </c>
      <c r="I201" t="s">
        <v>14</v>
      </c>
      <c r="J201" t="s">
        <v>14</v>
      </c>
      <c r="K201" t="s">
        <v>3009</v>
      </c>
      <c r="L201" t="s">
        <v>466</v>
      </c>
      <c r="M201" t="s">
        <v>14</v>
      </c>
      <c r="N201" t="s">
        <v>14</v>
      </c>
      <c r="O201" t="s">
        <v>14</v>
      </c>
      <c r="P201" t="s">
        <v>14</v>
      </c>
      <c r="Q201" t="s">
        <v>14</v>
      </c>
      <c r="R201" t="s">
        <v>14</v>
      </c>
      <c r="S201" t="s">
        <v>1000</v>
      </c>
      <c r="T201" t="s">
        <v>20</v>
      </c>
      <c r="U201" t="s">
        <v>14</v>
      </c>
    </row>
    <row r="202" spans="1:21">
      <c r="A202" t="s">
        <v>2199</v>
      </c>
      <c r="B202" t="s">
        <v>2198</v>
      </c>
      <c r="C202" t="s">
        <v>4034</v>
      </c>
      <c r="D202" t="s">
        <v>14</v>
      </c>
      <c r="E202" t="s">
        <v>14</v>
      </c>
      <c r="F202" t="s">
        <v>4308</v>
      </c>
      <c r="G202" t="s">
        <v>131</v>
      </c>
      <c r="H202" t="s">
        <v>3137</v>
      </c>
      <c r="I202" t="s">
        <v>14</v>
      </c>
      <c r="J202" t="s">
        <v>14</v>
      </c>
      <c r="K202" t="s">
        <v>14</v>
      </c>
      <c r="L202" t="s">
        <v>14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  <c r="R202" t="s">
        <v>14</v>
      </c>
      <c r="S202" t="s">
        <v>1000</v>
      </c>
      <c r="T202" t="s">
        <v>20</v>
      </c>
      <c r="U202" t="s">
        <v>14</v>
      </c>
    </row>
    <row r="203" spans="1:21">
      <c r="A203" t="s">
        <v>1855</v>
      </c>
      <c r="B203" t="s">
        <v>1854</v>
      </c>
      <c r="C203" t="s">
        <v>4034</v>
      </c>
      <c r="D203" t="s">
        <v>14</v>
      </c>
      <c r="E203" t="s">
        <v>14</v>
      </c>
      <c r="F203" t="s">
        <v>14</v>
      </c>
      <c r="G203" t="s">
        <v>14</v>
      </c>
      <c r="H203" t="s">
        <v>3090</v>
      </c>
      <c r="I203" t="s">
        <v>1856</v>
      </c>
      <c r="J203" t="s">
        <v>1766</v>
      </c>
      <c r="K203" t="s">
        <v>4309</v>
      </c>
      <c r="L203" t="s">
        <v>14</v>
      </c>
      <c r="M203" t="s">
        <v>14</v>
      </c>
      <c r="N203" t="s">
        <v>14</v>
      </c>
      <c r="O203" t="s">
        <v>14</v>
      </c>
      <c r="P203" t="s">
        <v>3090</v>
      </c>
      <c r="Q203" t="s">
        <v>14</v>
      </c>
      <c r="R203" t="s">
        <v>14</v>
      </c>
      <c r="S203" t="s">
        <v>3665</v>
      </c>
      <c r="T203" t="s">
        <v>13</v>
      </c>
      <c r="U203" t="s">
        <v>4051</v>
      </c>
    </row>
    <row r="204" spans="1:21">
      <c r="A204" t="s">
        <v>3365</v>
      </c>
      <c r="B204" t="s">
        <v>3364</v>
      </c>
      <c r="C204" t="s">
        <v>4038</v>
      </c>
      <c r="D204" t="s">
        <v>14</v>
      </c>
      <c r="E204" t="s">
        <v>14</v>
      </c>
      <c r="F204" t="s">
        <v>14</v>
      </c>
      <c r="G204" t="s">
        <v>14</v>
      </c>
      <c r="H204" t="s">
        <v>3366</v>
      </c>
      <c r="I204" t="s">
        <v>1789</v>
      </c>
      <c r="J204" t="s">
        <v>1766</v>
      </c>
      <c r="K204" t="s">
        <v>1079</v>
      </c>
      <c r="L204" t="s">
        <v>14</v>
      </c>
      <c r="M204" t="s">
        <v>14</v>
      </c>
      <c r="N204" t="s">
        <v>14</v>
      </c>
      <c r="O204" t="s">
        <v>14</v>
      </c>
      <c r="P204" t="s">
        <v>14</v>
      </c>
      <c r="Q204" t="s">
        <v>14</v>
      </c>
      <c r="R204" t="s">
        <v>14</v>
      </c>
      <c r="S204" t="s">
        <v>1000</v>
      </c>
      <c r="T204" t="s">
        <v>13</v>
      </c>
      <c r="U204" t="s">
        <v>14</v>
      </c>
    </row>
    <row r="205" spans="1:21">
      <c r="A205" t="s">
        <v>3345</v>
      </c>
      <c r="B205" t="s">
        <v>3344</v>
      </c>
      <c r="C205" t="s">
        <v>4038</v>
      </c>
      <c r="D205" t="s">
        <v>14</v>
      </c>
      <c r="E205" t="s">
        <v>14</v>
      </c>
      <c r="F205" t="s">
        <v>4310</v>
      </c>
      <c r="G205" t="s">
        <v>130</v>
      </c>
      <c r="H205" t="s">
        <v>3333</v>
      </c>
      <c r="I205" t="s">
        <v>1789</v>
      </c>
      <c r="J205" t="s">
        <v>1766</v>
      </c>
      <c r="K205" t="s">
        <v>1079</v>
      </c>
      <c r="L205" t="s">
        <v>14</v>
      </c>
      <c r="M205" t="s">
        <v>14</v>
      </c>
      <c r="N205" t="s">
        <v>14</v>
      </c>
      <c r="O205" t="s">
        <v>14</v>
      </c>
      <c r="P205" t="s">
        <v>14</v>
      </c>
      <c r="Q205" t="s">
        <v>14</v>
      </c>
      <c r="R205" t="s">
        <v>14</v>
      </c>
      <c r="S205" t="s">
        <v>3707</v>
      </c>
      <c r="T205" t="s">
        <v>20</v>
      </c>
      <c r="U205" t="s">
        <v>14</v>
      </c>
    </row>
    <row r="206" spans="1:21">
      <c r="A206" t="s">
        <v>2269</v>
      </c>
      <c r="B206" t="s">
        <v>2268</v>
      </c>
      <c r="C206" t="s">
        <v>4038</v>
      </c>
      <c r="D206" t="s">
        <v>14</v>
      </c>
      <c r="E206" t="s">
        <v>14</v>
      </c>
      <c r="F206" t="s">
        <v>14</v>
      </c>
      <c r="G206" t="s">
        <v>14</v>
      </c>
      <c r="H206" t="s">
        <v>3026</v>
      </c>
      <c r="I206" t="s">
        <v>14</v>
      </c>
      <c r="J206" t="s">
        <v>14</v>
      </c>
      <c r="K206" t="s">
        <v>14</v>
      </c>
      <c r="L206" t="s">
        <v>14</v>
      </c>
      <c r="M206" t="s">
        <v>14</v>
      </c>
      <c r="N206" t="s">
        <v>14</v>
      </c>
      <c r="O206" t="s">
        <v>14</v>
      </c>
      <c r="P206" t="s">
        <v>14</v>
      </c>
      <c r="Q206" t="s">
        <v>14</v>
      </c>
      <c r="R206" t="s">
        <v>14</v>
      </c>
      <c r="S206" t="s">
        <v>3707</v>
      </c>
      <c r="T206" t="s">
        <v>16</v>
      </c>
      <c r="U206" t="s">
        <v>14</v>
      </c>
    </row>
    <row r="207" spans="1:21">
      <c r="A207" t="s">
        <v>3332</v>
      </c>
      <c r="B207" t="s">
        <v>3331</v>
      </c>
      <c r="C207" t="s">
        <v>4034</v>
      </c>
      <c r="D207" t="s">
        <v>14</v>
      </c>
      <c r="E207" t="s">
        <v>14</v>
      </c>
      <c r="F207" t="s">
        <v>4311</v>
      </c>
      <c r="G207" t="s">
        <v>132</v>
      </c>
      <c r="H207" t="s">
        <v>3333</v>
      </c>
      <c r="I207" t="s">
        <v>1789</v>
      </c>
      <c r="J207" t="s">
        <v>1766</v>
      </c>
      <c r="K207" t="s">
        <v>1079</v>
      </c>
      <c r="L207" t="s">
        <v>14</v>
      </c>
      <c r="M207" t="s">
        <v>14</v>
      </c>
      <c r="N207" t="s">
        <v>14</v>
      </c>
      <c r="O207" t="s">
        <v>14</v>
      </c>
      <c r="P207" t="s">
        <v>14</v>
      </c>
      <c r="Q207" t="s">
        <v>14</v>
      </c>
      <c r="R207" t="s">
        <v>14</v>
      </c>
      <c r="S207" t="s">
        <v>3707</v>
      </c>
      <c r="T207" t="s">
        <v>20</v>
      </c>
      <c r="U207" t="s">
        <v>14</v>
      </c>
    </row>
    <row r="208" spans="1:21">
      <c r="A208" t="s">
        <v>4313</v>
      </c>
      <c r="B208" t="s">
        <v>4312</v>
      </c>
      <c r="C208" t="s">
        <v>4034</v>
      </c>
      <c r="D208" t="s">
        <v>14</v>
      </c>
      <c r="E208" t="s">
        <v>14</v>
      </c>
      <c r="F208" t="s">
        <v>4314</v>
      </c>
      <c r="G208" t="s">
        <v>131</v>
      </c>
      <c r="H208" t="s">
        <v>4315</v>
      </c>
      <c r="I208" t="s">
        <v>14</v>
      </c>
      <c r="J208" t="s">
        <v>14</v>
      </c>
      <c r="K208" t="s">
        <v>14</v>
      </c>
      <c r="L208" t="s">
        <v>466</v>
      </c>
      <c r="M208" t="s">
        <v>14</v>
      </c>
      <c r="N208" t="s">
        <v>14</v>
      </c>
      <c r="O208" t="s">
        <v>14</v>
      </c>
      <c r="P208" t="s">
        <v>14</v>
      </c>
      <c r="Q208" t="s">
        <v>14</v>
      </c>
      <c r="R208" t="s">
        <v>14</v>
      </c>
      <c r="S208" t="s">
        <v>3707</v>
      </c>
      <c r="T208" t="s">
        <v>13</v>
      </c>
      <c r="U208" t="s">
        <v>14</v>
      </c>
    </row>
    <row r="209" spans="1:21">
      <c r="A209" t="s">
        <v>2918</v>
      </c>
      <c r="B209" t="s">
        <v>2917</v>
      </c>
      <c r="C209" t="s">
        <v>4034</v>
      </c>
      <c r="D209" t="s">
        <v>14</v>
      </c>
      <c r="E209" t="s">
        <v>14</v>
      </c>
      <c r="F209" t="s">
        <v>4316</v>
      </c>
      <c r="G209" t="s">
        <v>128</v>
      </c>
      <c r="H209" t="s">
        <v>3404</v>
      </c>
      <c r="I209" t="s">
        <v>14</v>
      </c>
      <c r="J209" t="s">
        <v>14</v>
      </c>
      <c r="K209" t="s">
        <v>14</v>
      </c>
      <c r="L209" t="s">
        <v>14</v>
      </c>
      <c r="M209" t="s">
        <v>14</v>
      </c>
      <c r="N209" t="s">
        <v>14</v>
      </c>
      <c r="O209" t="s">
        <v>14</v>
      </c>
      <c r="P209" t="s">
        <v>14</v>
      </c>
      <c r="Q209" t="s">
        <v>14</v>
      </c>
      <c r="R209" t="s">
        <v>14</v>
      </c>
      <c r="S209" t="s">
        <v>3686</v>
      </c>
      <c r="T209" t="s">
        <v>1834</v>
      </c>
      <c r="U209" t="s">
        <v>14</v>
      </c>
    </row>
    <row r="210" spans="1:21">
      <c r="A210" t="s">
        <v>3403</v>
      </c>
      <c r="B210" t="s">
        <v>3402</v>
      </c>
      <c r="C210" t="s">
        <v>4038</v>
      </c>
      <c r="D210" t="s">
        <v>14</v>
      </c>
      <c r="E210" t="s">
        <v>14</v>
      </c>
      <c r="F210" t="s">
        <v>4317</v>
      </c>
      <c r="G210" t="s">
        <v>127</v>
      </c>
      <c r="H210" t="s">
        <v>3404</v>
      </c>
      <c r="I210" t="s">
        <v>1773</v>
      </c>
      <c r="J210" t="s">
        <v>1766</v>
      </c>
      <c r="K210" t="s">
        <v>1079</v>
      </c>
      <c r="L210" t="s">
        <v>14</v>
      </c>
      <c r="M210" t="s">
        <v>14</v>
      </c>
      <c r="N210" t="s">
        <v>14</v>
      </c>
      <c r="O210" t="s">
        <v>14</v>
      </c>
      <c r="P210" t="s">
        <v>14</v>
      </c>
      <c r="Q210" t="s">
        <v>14</v>
      </c>
      <c r="R210" t="s">
        <v>14</v>
      </c>
      <c r="S210" t="s">
        <v>3686</v>
      </c>
      <c r="T210" t="s">
        <v>1927</v>
      </c>
      <c r="U210" t="s">
        <v>14</v>
      </c>
    </row>
    <row r="211" spans="1:21">
      <c r="A211" t="s">
        <v>2892</v>
      </c>
      <c r="B211" t="s">
        <v>2891</v>
      </c>
      <c r="C211" t="s">
        <v>4038</v>
      </c>
      <c r="D211" t="s">
        <v>14</v>
      </c>
      <c r="E211" t="s">
        <v>14</v>
      </c>
      <c r="F211" t="s">
        <v>4318</v>
      </c>
      <c r="G211" t="s">
        <v>129</v>
      </c>
      <c r="H211" t="s">
        <v>3165</v>
      </c>
      <c r="I211" t="s">
        <v>14</v>
      </c>
      <c r="J211" t="s">
        <v>14</v>
      </c>
      <c r="K211" t="s">
        <v>14</v>
      </c>
      <c r="L211" t="s">
        <v>14</v>
      </c>
      <c r="M211" t="s">
        <v>14</v>
      </c>
      <c r="N211" t="s">
        <v>14</v>
      </c>
      <c r="O211" t="s">
        <v>14</v>
      </c>
      <c r="P211" t="s">
        <v>14</v>
      </c>
      <c r="Q211" t="s">
        <v>14</v>
      </c>
      <c r="R211" t="s">
        <v>14</v>
      </c>
      <c r="S211" t="s">
        <v>3686</v>
      </c>
      <c r="T211" t="s">
        <v>1834</v>
      </c>
      <c r="U211" t="s">
        <v>14</v>
      </c>
    </row>
    <row r="212" spans="1:21">
      <c r="A212" t="s">
        <v>2337</v>
      </c>
      <c r="B212" t="s">
        <v>2336</v>
      </c>
      <c r="C212" t="s">
        <v>4038</v>
      </c>
      <c r="D212" t="s">
        <v>14</v>
      </c>
      <c r="E212" t="s">
        <v>14</v>
      </c>
      <c r="F212" t="s">
        <v>4318</v>
      </c>
      <c r="G212" t="s">
        <v>129</v>
      </c>
      <c r="H212" t="s">
        <v>3165</v>
      </c>
      <c r="I212" t="s">
        <v>14</v>
      </c>
      <c r="J212" t="s">
        <v>14</v>
      </c>
      <c r="K212" t="s">
        <v>14</v>
      </c>
      <c r="L212" t="s">
        <v>14</v>
      </c>
      <c r="M212" t="s">
        <v>14</v>
      </c>
      <c r="N212" t="s">
        <v>14</v>
      </c>
      <c r="O212" t="s">
        <v>14</v>
      </c>
      <c r="P212" t="s">
        <v>14</v>
      </c>
      <c r="Q212" t="s">
        <v>14</v>
      </c>
      <c r="R212" t="s">
        <v>14</v>
      </c>
      <c r="S212" t="s">
        <v>3686</v>
      </c>
      <c r="T212" t="s">
        <v>1834</v>
      </c>
      <c r="U212" t="s">
        <v>14</v>
      </c>
    </row>
    <row r="213" spans="1:21">
      <c r="A213" t="s">
        <v>3072</v>
      </c>
      <c r="B213" t="s">
        <v>3071</v>
      </c>
      <c r="C213" t="s">
        <v>4038</v>
      </c>
      <c r="D213" t="s">
        <v>14</v>
      </c>
      <c r="E213" t="s">
        <v>14</v>
      </c>
      <c r="F213" t="s">
        <v>14</v>
      </c>
      <c r="G213" t="s">
        <v>14</v>
      </c>
      <c r="H213" t="s">
        <v>3073</v>
      </c>
      <c r="I213" t="s">
        <v>14</v>
      </c>
      <c r="J213" t="s">
        <v>14</v>
      </c>
      <c r="K213" t="s">
        <v>14</v>
      </c>
      <c r="L213" t="s">
        <v>14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  <c r="R213" t="s">
        <v>14</v>
      </c>
      <c r="S213" t="s">
        <v>3707</v>
      </c>
      <c r="T213" t="s">
        <v>19</v>
      </c>
      <c r="U213" t="s">
        <v>14</v>
      </c>
    </row>
    <row r="214" spans="1:21">
      <c r="A214" t="s">
        <v>4320</v>
      </c>
      <c r="B214" t="s">
        <v>4319</v>
      </c>
      <c r="C214" t="s">
        <v>4034</v>
      </c>
      <c r="D214" t="s">
        <v>14</v>
      </c>
      <c r="E214" t="s">
        <v>14</v>
      </c>
      <c r="F214" t="s">
        <v>4321</v>
      </c>
      <c r="G214" t="s">
        <v>132</v>
      </c>
      <c r="H214" t="s">
        <v>4322</v>
      </c>
      <c r="I214" t="s">
        <v>14</v>
      </c>
      <c r="J214" t="s">
        <v>14</v>
      </c>
      <c r="K214" t="s">
        <v>14</v>
      </c>
      <c r="L214" t="s">
        <v>466</v>
      </c>
      <c r="M214" t="s">
        <v>14</v>
      </c>
      <c r="N214" t="s">
        <v>14</v>
      </c>
      <c r="O214" t="s">
        <v>14</v>
      </c>
      <c r="P214" t="s">
        <v>14</v>
      </c>
      <c r="Q214" t="s">
        <v>14</v>
      </c>
      <c r="R214" t="s">
        <v>14</v>
      </c>
      <c r="S214" t="s">
        <v>1000</v>
      </c>
      <c r="T214" t="s">
        <v>13</v>
      </c>
      <c r="U214" t="s">
        <v>14</v>
      </c>
    </row>
    <row r="215" spans="1:21">
      <c r="A215" t="s">
        <v>1825</v>
      </c>
      <c r="B215" t="s">
        <v>1449</v>
      </c>
      <c r="C215" t="s">
        <v>4034</v>
      </c>
      <c r="D215" t="s">
        <v>14</v>
      </c>
      <c r="E215" t="s">
        <v>14</v>
      </c>
      <c r="F215" t="s">
        <v>14</v>
      </c>
      <c r="G215" t="s">
        <v>14</v>
      </c>
      <c r="H215" t="s">
        <v>3096</v>
      </c>
      <c r="I215" t="s">
        <v>14</v>
      </c>
      <c r="J215" t="s">
        <v>14</v>
      </c>
      <c r="K215" t="s">
        <v>4323</v>
      </c>
      <c r="L215" t="s">
        <v>14</v>
      </c>
      <c r="M215" t="s">
        <v>14</v>
      </c>
      <c r="N215" t="s">
        <v>3096</v>
      </c>
      <c r="O215" t="s">
        <v>14</v>
      </c>
      <c r="P215" t="s">
        <v>3096</v>
      </c>
      <c r="Q215" t="s">
        <v>14</v>
      </c>
      <c r="R215" t="s">
        <v>14</v>
      </c>
      <c r="S215" t="s">
        <v>1000</v>
      </c>
      <c r="T215" t="s">
        <v>13</v>
      </c>
      <c r="U215" t="s">
        <v>14</v>
      </c>
    </row>
    <row r="216" spans="1:21">
      <c r="A216" t="s">
        <v>2884</v>
      </c>
      <c r="B216" t="s">
        <v>2883</v>
      </c>
      <c r="C216" t="s">
        <v>4034</v>
      </c>
      <c r="D216" t="s">
        <v>14</v>
      </c>
      <c r="E216" t="s">
        <v>14</v>
      </c>
      <c r="F216" t="s">
        <v>4324</v>
      </c>
      <c r="G216" t="s">
        <v>129</v>
      </c>
      <c r="H216" t="s">
        <v>3381</v>
      </c>
      <c r="I216" t="s">
        <v>1773</v>
      </c>
      <c r="J216" t="s">
        <v>1422</v>
      </c>
      <c r="K216" t="s">
        <v>1098</v>
      </c>
      <c r="L216" t="s">
        <v>14</v>
      </c>
      <c r="M216" t="s">
        <v>14</v>
      </c>
      <c r="N216" t="s">
        <v>14</v>
      </c>
      <c r="O216" t="s">
        <v>14</v>
      </c>
      <c r="P216" t="s">
        <v>14</v>
      </c>
      <c r="Q216" t="s">
        <v>14</v>
      </c>
      <c r="R216" t="s">
        <v>14</v>
      </c>
      <c r="S216" t="s">
        <v>1000</v>
      </c>
      <c r="T216" t="s">
        <v>20</v>
      </c>
      <c r="U216" t="s">
        <v>4050</v>
      </c>
    </row>
    <row r="217" spans="1:21">
      <c r="A217" t="s">
        <v>2378</v>
      </c>
      <c r="B217" t="s">
        <v>2377</v>
      </c>
      <c r="C217" t="s">
        <v>4034</v>
      </c>
      <c r="D217" t="s">
        <v>14</v>
      </c>
      <c r="E217" t="s">
        <v>14</v>
      </c>
      <c r="F217" t="s">
        <v>14</v>
      </c>
      <c r="G217" t="s">
        <v>14</v>
      </c>
      <c r="H217" t="s">
        <v>3117</v>
      </c>
      <c r="I217" t="s">
        <v>1811</v>
      </c>
      <c r="J217" t="s">
        <v>1766</v>
      </c>
      <c r="K217" t="s">
        <v>1104</v>
      </c>
      <c r="L217" t="s">
        <v>14</v>
      </c>
      <c r="M217" t="s">
        <v>14</v>
      </c>
      <c r="N217" t="s">
        <v>14</v>
      </c>
      <c r="O217" t="s">
        <v>4325</v>
      </c>
      <c r="P217" t="s">
        <v>3117</v>
      </c>
      <c r="Q217" t="s">
        <v>14</v>
      </c>
      <c r="R217" t="s">
        <v>14</v>
      </c>
      <c r="S217" t="s">
        <v>3977</v>
      </c>
      <c r="T217" t="s">
        <v>16</v>
      </c>
      <c r="U217" t="s">
        <v>124</v>
      </c>
    </row>
    <row r="218" spans="1:21">
      <c r="A218" t="s">
        <v>2569</v>
      </c>
      <c r="B218" t="s">
        <v>2568</v>
      </c>
      <c r="C218" t="s">
        <v>4034</v>
      </c>
      <c r="D218" t="s">
        <v>14</v>
      </c>
      <c r="E218" t="s">
        <v>14</v>
      </c>
      <c r="F218" t="s">
        <v>4326</v>
      </c>
      <c r="G218" t="s">
        <v>131</v>
      </c>
      <c r="H218" t="s">
        <v>3037</v>
      </c>
      <c r="I218" t="s">
        <v>14</v>
      </c>
      <c r="J218" t="s">
        <v>14</v>
      </c>
      <c r="K218" t="s">
        <v>14</v>
      </c>
      <c r="L218" t="s">
        <v>466</v>
      </c>
      <c r="M218" t="s">
        <v>14</v>
      </c>
      <c r="N218" t="s">
        <v>14</v>
      </c>
      <c r="O218" t="s">
        <v>14</v>
      </c>
      <c r="P218" t="s">
        <v>14</v>
      </c>
      <c r="Q218" t="s">
        <v>14</v>
      </c>
      <c r="R218" t="s">
        <v>14</v>
      </c>
      <c r="S218" t="s">
        <v>1000</v>
      </c>
      <c r="T218" t="s">
        <v>20</v>
      </c>
      <c r="U218" t="s">
        <v>14</v>
      </c>
    </row>
    <row r="219" spans="1:21">
      <c r="A219" t="s">
        <v>2690</v>
      </c>
      <c r="B219" t="s">
        <v>2689</v>
      </c>
      <c r="C219" t="s">
        <v>4034</v>
      </c>
      <c r="D219" t="s">
        <v>14</v>
      </c>
      <c r="E219" t="s">
        <v>14</v>
      </c>
      <c r="F219" t="s">
        <v>4327</v>
      </c>
      <c r="G219" t="s">
        <v>130</v>
      </c>
      <c r="H219" t="s">
        <v>3040</v>
      </c>
      <c r="I219" t="s">
        <v>14</v>
      </c>
      <c r="J219" t="s">
        <v>14</v>
      </c>
      <c r="K219" t="s">
        <v>15</v>
      </c>
      <c r="L219" t="s">
        <v>14</v>
      </c>
      <c r="M219" t="s">
        <v>14</v>
      </c>
      <c r="N219" t="s">
        <v>14</v>
      </c>
      <c r="O219" t="s">
        <v>14</v>
      </c>
      <c r="P219" t="s">
        <v>14</v>
      </c>
      <c r="Q219" t="s">
        <v>14</v>
      </c>
      <c r="R219" t="s">
        <v>14</v>
      </c>
      <c r="S219" t="s">
        <v>1000</v>
      </c>
      <c r="T219" t="s">
        <v>20</v>
      </c>
      <c r="U219" t="s">
        <v>14</v>
      </c>
    </row>
    <row r="220" spans="1:21">
      <c r="A220" t="s">
        <v>2328</v>
      </c>
      <c r="B220" t="s">
        <v>2327</v>
      </c>
      <c r="C220" t="s">
        <v>4034</v>
      </c>
      <c r="D220" t="s">
        <v>14</v>
      </c>
      <c r="E220" t="s">
        <v>14</v>
      </c>
      <c r="F220" t="s">
        <v>4328</v>
      </c>
      <c r="G220" t="s">
        <v>132</v>
      </c>
      <c r="H220" t="s">
        <v>3380</v>
      </c>
      <c r="I220" t="s">
        <v>14</v>
      </c>
      <c r="J220" t="s">
        <v>14</v>
      </c>
      <c r="K220" t="s">
        <v>14</v>
      </c>
      <c r="L220" t="s">
        <v>466</v>
      </c>
      <c r="M220" t="s">
        <v>14</v>
      </c>
      <c r="N220" t="s">
        <v>14</v>
      </c>
      <c r="O220" t="s">
        <v>14</v>
      </c>
      <c r="P220" t="s">
        <v>14</v>
      </c>
      <c r="Q220" t="s">
        <v>14</v>
      </c>
      <c r="R220" t="s">
        <v>14</v>
      </c>
      <c r="S220" t="s">
        <v>1000</v>
      </c>
      <c r="T220" t="s">
        <v>13</v>
      </c>
      <c r="U220" t="s">
        <v>14</v>
      </c>
    </row>
    <row r="221" spans="1:21">
      <c r="A221" t="s">
        <v>3601</v>
      </c>
      <c r="B221" t="s">
        <v>3600</v>
      </c>
      <c r="C221" t="s">
        <v>4038</v>
      </c>
      <c r="D221" t="s">
        <v>14</v>
      </c>
      <c r="E221" t="s">
        <v>14</v>
      </c>
      <c r="F221" t="s">
        <v>14</v>
      </c>
      <c r="G221" t="s">
        <v>14</v>
      </c>
      <c r="H221" t="s">
        <v>3602</v>
      </c>
      <c r="I221" t="s">
        <v>14</v>
      </c>
      <c r="J221" t="s">
        <v>14</v>
      </c>
      <c r="K221" t="s">
        <v>14</v>
      </c>
      <c r="L221" t="s">
        <v>14</v>
      </c>
      <c r="M221" t="s">
        <v>14</v>
      </c>
      <c r="N221" t="s">
        <v>14</v>
      </c>
      <c r="O221" t="s">
        <v>14</v>
      </c>
      <c r="P221" t="s">
        <v>14</v>
      </c>
      <c r="Q221" t="s">
        <v>14</v>
      </c>
      <c r="R221" t="s">
        <v>14</v>
      </c>
      <c r="S221" t="s">
        <v>1000</v>
      </c>
      <c r="T221" t="s">
        <v>19</v>
      </c>
      <c r="U221" t="s">
        <v>14</v>
      </c>
    </row>
    <row r="222" spans="1:21">
      <c r="A222" t="s">
        <v>3586</v>
      </c>
      <c r="B222" t="s">
        <v>3585</v>
      </c>
      <c r="C222" t="s">
        <v>4038</v>
      </c>
      <c r="D222" t="s">
        <v>14</v>
      </c>
      <c r="E222" t="s">
        <v>14</v>
      </c>
      <c r="F222" t="s">
        <v>14</v>
      </c>
      <c r="G222" t="s">
        <v>14</v>
      </c>
      <c r="H222" t="s">
        <v>3587</v>
      </c>
      <c r="I222" t="s">
        <v>14</v>
      </c>
      <c r="J222" t="s">
        <v>14</v>
      </c>
      <c r="K222" t="s">
        <v>14</v>
      </c>
      <c r="L222" t="s">
        <v>14</v>
      </c>
      <c r="M222" t="s">
        <v>14</v>
      </c>
      <c r="N222" t="s">
        <v>14</v>
      </c>
      <c r="O222" t="s">
        <v>14</v>
      </c>
      <c r="P222" t="s">
        <v>14</v>
      </c>
      <c r="Q222" t="s">
        <v>14</v>
      </c>
      <c r="R222" t="s">
        <v>14</v>
      </c>
      <c r="S222" t="s">
        <v>3697</v>
      </c>
      <c r="T222" t="s">
        <v>19</v>
      </c>
      <c r="U222" t="s">
        <v>14</v>
      </c>
    </row>
    <row r="223" spans="1:21">
      <c r="A223" t="s">
        <v>3422</v>
      </c>
      <c r="B223" t="s">
        <v>3421</v>
      </c>
      <c r="C223" t="s">
        <v>4034</v>
      </c>
      <c r="D223" t="s">
        <v>14</v>
      </c>
      <c r="E223" t="s">
        <v>14</v>
      </c>
      <c r="F223" t="s">
        <v>4329</v>
      </c>
      <c r="G223" t="s">
        <v>127</v>
      </c>
      <c r="H223" t="s">
        <v>3423</v>
      </c>
      <c r="I223" t="s">
        <v>2042</v>
      </c>
      <c r="J223" t="s">
        <v>1766</v>
      </c>
      <c r="K223" t="s">
        <v>1115</v>
      </c>
      <c r="L223" t="s">
        <v>14</v>
      </c>
      <c r="M223" t="s">
        <v>14</v>
      </c>
      <c r="N223" t="s">
        <v>14</v>
      </c>
      <c r="O223" t="s">
        <v>14</v>
      </c>
      <c r="P223" t="s">
        <v>14</v>
      </c>
      <c r="Q223" t="s">
        <v>14</v>
      </c>
      <c r="R223" t="s">
        <v>14</v>
      </c>
      <c r="S223" t="s">
        <v>3686</v>
      </c>
      <c r="T223" t="s">
        <v>1927</v>
      </c>
      <c r="U223" t="s">
        <v>14</v>
      </c>
    </row>
    <row r="224" spans="1:21">
      <c r="A224" t="s">
        <v>3527</v>
      </c>
      <c r="B224" t="s">
        <v>3526</v>
      </c>
      <c r="C224" t="s">
        <v>4038</v>
      </c>
      <c r="D224" t="s">
        <v>14</v>
      </c>
      <c r="E224" t="s">
        <v>14</v>
      </c>
      <c r="F224" t="s">
        <v>14</v>
      </c>
      <c r="G224" t="s">
        <v>14</v>
      </c>
      <c r="H224" t="s">
        <v>3528</v>
      </c>
      <c r="I224" t="s">
        <v>14</v>
      </c>
      <c r="J224" t="s">
        <v>14</v>
      </c>
      <c r="K224" t="s">
        <v>14</v>
      </c>
      <c r="L224" t="s">
        <v>14</v>
      </c>
      <c r="M224" t="s">
        <v>14</v>
      </c>
      <c r="N224" t="s">
        <v>14</v>
      </c>
      <c r="O224" t="s">
        <v>14</v>
      </c>
      <c r="P224" t="s">
        <v>14</v>
      </c>
      <c r="Q224" t="s">
        <v>14</v>
      </c>
      <c r="R224" t="s">
        <v>14</v>
      </c>
      <c r="S224" t="s">
        <v>3796</v>
      </c>
      <c r="T224" t="s">
        <v>3794</v>
      </c>
      <c r="U224" t="s">
        <v>14</v>
      </c>
    </row>
    <row r="225" spans="1:21">
      <c r="A225" t="s">
        <v>2563</v>
      </c>
      <c r="B225" t="s">
        <v>2562</v>
      </c>
      <c r="C225" t="s">
        <v>4034</v>
      </c>
      <c r="D225" t="s">
        <v>14</v>
      </c>
      <c r="E225" t="s">
        <v>14</v>
      </c>
      <c r="F225" t="s">
        <v>4330</v>
      </c>
      <c r="G225" t="s">
        <v>131</v>
      </c>
      <c r="H225" t="s">
        <v>3047</v>
      </c>
      <c r="I225" t="s">
        <v>14</v>
      </c>
      <c r="J225" t="s">
        <v>14</v>
      </c>
      <c r="K225" t="s">
        <v>14</v>
      </c>
      <c r="L225" t="s">
        <v>466</v>
      </c>
      <c r="M225" t="s">
        <v>14</v>
      </c>
      <c r="N225" t="s">
        <v>14</v>
      </c>
      <c r="O225" t="s">
        <v>14</v>
      </c>
      <c r="P225" t="s">
        <v>14</v>
      </c>
      <c r="Q225" t="s">
        <v>14</v>
      </c>
      <c r="R225" t="s">
        <v>14</v>
      </c>
      <c r="S225" t="s">
        <v>1000</v>
      </c>
      <c r="T225" t="s">
        <v>20</v>
      </c>
      <c r="U225" t="s">
        <v>14</v>
      </c>
    </row>
    <row r="226" spans="1:21">
      <c r="A226" t="s">
        <v>2846</v>
      </c>
      <c r="B226" t="s">
        <v>2845</v>
      </c>
      <c r="C226" t="s">
        <v>4034</v>
      </c>
      <c r="D226" t="s">
        <v>14</v>
      </c>
      <c r="E226" t="s">
        <v>14</v>
      </c>
      <c r="F226" t="s">
        <v>4331</v>
      </c>
      <c r="G226" t="s">
        <v>128</v>
      </c>
      <c r="H226" t="s">
        <v>3508</v>
      </c>
      <c r="I226" t="s">
        <v>1773</v>
      </c>
      <c r="J226" t="s">
        <v>1766</v>
      </c>
      <c r="K226" t="s">
        <v>2848</v>
      </c>
      <c r="L226" t="s">
        <v>14</v>
      </c>
      <c r="M226" t="s">
        <v>14</v>
      </c>
      <c r="N226" t="s">
        <v>14</v>
      </c>
      <c r="O226" t="s">
        <v>14</v>
      </c>
      <c r="P226" t="s">
        <v>3508</v>
      </c>
      <c r="Q226" t="s">
        <v>14</v>
      </c>
      <c r="R226" t="s">
        <v>14</v>
      </c>
      <c r="S226" t="s">
        <v>3924</v>
      </c>
      <c r="T226" t="s">
        <v>1834</v>
      </c>
      <c r="U226" t="s">
        <v>14</v>
      </c>
    </row>
    <row r="227" spans="1:21">
      <c r="A227" t="s">
        <v>3342</v>
      </c>
      <c r="B227" t="s">
        <v>3341</v>
      </c>
      <c r="C227" t="s">
        <v>14</v>
      </c>
      <c r="D227" t="s">
        <v>14</v>
      </c>
      <c r="E227" t="s">
        <v>14</v>
      </c>
      <c r="F227" t="s">
        <v>14</v>
      </c>
      <c r="G227" t="s">
        <v>14</v>
      </c>
      <c r="H227" t="s">
        <v>3343</v>
      </c>
      <c r="I227" t="s">
        <v>1811</v>
      </c>
      <c r="J227" t="s">
        <v>1766</v>
      </c>
      <c r="K227" t="s">
        <v>1079</v>
      </c>
      <c r="L227" t="s">
        <v>14</v>
      </c>
      <c r="M227" t="s">
        <v>14</v>
      </c>
      <c r="N227" t="s">
        <v>14</v>
      </c>
      <c r="O227" t="s">
        <v>14</v>
      </c>
      <c r="P227" t="s">
        <v>14</v>
      </c>
      <c r="Q227" t="s">
        <v>14</v>
      </c>
      <c r="R227" t="s">
        <v>14</v>
      </c>
      <c r="S227" t="s">
        <v>1000</v>
      </c>
      <c r="T227" t="s">
        <v>20</v>
      </c>
      <c r="U227" t="s">
        <v>14</v>
      </c>
    </row>
    <row r="228" spans="1:21">
      <c r="A228" t="s">
        <v>2461</v>
      </c>
      <c r="B228" t="s">
        <v>2460</v>
      </c>
      <c r="C228" t="s">
        <v>4038</v>
      </c>
      <c r="D228" t="s">
        <v>14</v>
      </c>
      <c r="E228" t="s">
        <v>14</v>
      </c>
      <c r="F228" t="s">
        <v>4332</v>
      </c>
      <c r="G228" t="s">
        <v>132</v>
      </c>
      <c r="H228" t="s">
        <v>3053</v>
      </c>
      <c r="I228" t="s">
        <v>14</v>
      </c>
      <c r="J228" t="s">
        <v>14</v>
      </c>
      <c r="K228" t="s">
        <v>14</v>
      </c>
      <c r="L228" t="s">
        <v>466</v>
      </c>
      <c r="M228" t="s">
        <v>14</v>
      </c>
      <c r="N228" t="s">
        <v>14</v>
      </c>
      <c r="O228" t="s">
        <v>14</v>
      </c>
      <c r="P228" t="s">
        <v>14</v>
      </c>
      <c r="Q228" t="s">
        <v>14</v>
      </c>
      <c r="R228" t="s">
        <v>14</v>
      </c>
      <c r="S228" t="s">
        <v>1000</v>
      </c>
      <c r="T228" t="s">
        <v>13</v>
      </c>
      <c r="U228" t="s">
        <v>14</v>
      </c>
    </row>
    <row r="229" spans="1:21">
      <c r="A229" t="s">
        <v>1833</v>
      </c>
      <c r="B229" t="s">
        <v>1461</v>
      </c>
      <c r="C229" t="s">
        <v>4034</v>
      </c>
      <c r="D229" t="s">
        <v>14</v>
      </c>
      <c r="E229" t="s">
        <v>14</v>
      </c>
      <c r="F229" t="s">
        <v>4333</v>
      </c>
      <c r="G229" t="s">
        <v>128</v>
      </c>
      <c r="H229" t="s">
        <v>3483</v>
      </c>
      <c r="I229" t="s">
        <v>1773</v>
      </c>
      <c r="J229" t="s">
        <v>1766</v>
      </c>
      <c r="K229" t="s">
        <v>1098</v>
      </c>
      <c r="L229" t="s">
        <v>14</v>
      </c>
      <c r="M229" t="s">
        <v>14</v>
      </c>
      <c r="N229" t="s">
        <v>14</v>
      </c>
      <c r="O229" t="s">
        <v>14</v>
      </c>
      <c r="P229" t="s">
        <v>14</v>
      </c>
      <c r="Q229" t="s">
        <v>14</v>
      </c>
      <c r="R229" t="s">
        <v>14</v>
      </c>
      <c r="S229" t="s">
        <v>3924</v>
      </c>
      <c r="T229" t="s">
        <v>1834</v>
      </c>
      <c r="U229" t="s">
        <v>14</v>
      </c>
    </row>
    <row r="230" spans="1:21">
      <c r="A230" t="s">
        <v>2930</v>
      </c>
      <c r="B230" t="s">
        <v>2929</v>
      </c>
      <c r="C230" t="s">
        <v>4038</v>
      </c>
      <c r="D230" t="s">
        <v>14</v>
      </c>
      <c r="E230" t="s">
        <v>14</v>
      </c>
      <c r="F230" t="s">
        <v>4334</v>
      </c>
      <c r="G230" t="s">
        <v>132</v>
      </c>
      <c r="H230" t="s">
        <v>3569</v>
      </c>
      <c r="I230" t="s">
        <v>14</v>
      </c>
      <c r="J230" t="s">
        <v>14</v>
      </c>
      <c r="K230" t="s">
        <v>14</v>
      </c>
      <c r="L230" t="s">
        <v>14</v>
      </c>
      <c r="M230" t="s">
        <v>14</v>
      </c>
      <c r="N230" t="s">
        <v>14</v>
      </c>
      <c r="O230" t="s">
        <v>14</v>
      </c>
      <c r="P230" t="s">
        <v>14</v>
      </c>
      <c r="Q230" t="s">
        <v>14</v>
      </c>
      <c r="R230" t="s">
        <v>14</v>
      </c>
      <c r="S230" t="s">
        <v>1000</v>
      </c>
      <c r="T230" t="s">
        <v>18</v>
      </c>
      <c r="U230" t="s">
        <v>14</v>
      </c>
    </row>
    <row r="231" spans="1:21">
      <c r="A231" t="s">
        <v>2322</v>
      </c>
      <c r="B231" t="s">
        <v>2321</v>
      </c>
      <c r="C231" t="s">
        <v>4038</v>
      </c>
      <c r="D231" t="s">
        <v>14</v>
      </c>
      <c r="E231" t="s">
        <v>14</v>
      </c>
      <c r="F231" t="s">
        <v>4335</v>
      </c>
      <c r="G231" t="s">
        <v>130</v>
      </c>
      <c r="H231" t="s">
        <v>3158</v>
      </c>
      <c r="I231" t="s">
        <v>14</v>
      </c>
      <c r="J231" t="s">
        <v>14</v>
      </c>
      <c r="K231" t="s">
        <v>3009</v>
      </c>
      <c r="L231" t="s">
        <v>466</v>
      </c>
      <c r="M231" t="s">
        <v>14</v>
      </c>
      <c r="N231" t="s">
        <v>14</v>
      </c>
      <c r="O231" t="s">
        <v>14</v>
      </c>
      <c r="P231" t="s">
        <v>14</v>
      </c>
      <c r="Q231" t="s">
        <v>14</v>
      </c>
      <c r="R231" t="s">
        <v>14</v>
      </c>
      <c r="S231" t="s">
        <v>1000</v>
      </c>
      <c r="T231" t="s">
        <v>20</v>
      </c>
      <c r="U231" t="s">
        <v>14</v>
      </c>
    </row>
    <row r="232" spans="1:21">
      <c r="A232" t="s">
        <v>2408</v>
      </c>
      <c r="B232" t="s">
        <v>2407</v>
      </c>
      <c r="C232" t="s">
        <v>4034</v>
      </c>
      <c r="D232" t="s">
        <v>14</v>
      </c>
      <c r="E232" t="s">
        <v>14</v>
      </c>
      <c r="F232" t="s">
        <v>4336</v>
      </c>
      <c r="G232" t="s">
        <v>132</v>
      </c>
      <c r="H232" t="s">
        <v>3038</v>
      </c>
      <c r="I232" t="s">
        <v>14</v>
      </c>
      <c r="J232" t="s">
        <v>14</v>
      </c>
      <c r="K232" t="s">
        <v>14</v>
      </c>
      <c r="L232" t="s">
        <v>466</v>
      </c>
      <c r="M232" t="s">
        <v>14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3711</v>
      </c>
      <c r="T232" t="s">
        <v>13</v>
      </c>
      <c r="U232" t="s">
        <v>14</v>
      </c>
    </row>
    <row r="233" spans="1:21">
      <c r="A233" t="s">
        <v>2824</v>
      </c>
      <c r="B233" t="s">
        <v>2823</v>
      </c>
      <c r="C233" t="s">
        <v>4034</v>
      </c>
      <c r="D233" t="s">
        <v>14</v>
      </c>
      <c r="E233" t="s">
        <v>14</v>
      </c>
      <c r="F233" t="s">
        <v>4337</v>
      </c>
      <c r="G233" t="s">
        <v>134</v>
      </c>
      <c r="H233" t="s">
        <v>3644</v>
      </c>
      <c r="I233" t="s">
        <v>14</v>
      </c>
      <c r="J233" t="s">
        <v>14</v>
      </c>
      <c r="K233" t="s">
        <v>14</v>
      </c>
      <c r="L233" t="s">
        <v>14</v>
      </c>
      <c r="M233" t="s">
        <v>14</v>
      </c>
      <c r="N233" t="s">
        <v>14</v>
      </c>
      <c r="O233" t="s">
        <v>14</v>
      </c>
      <c r="P233" t="s">
        <v>14</v>
      </c>
      <c r="Q233" t="s">
        <v>14</v>
      </c>
      <c r="R233" t="s">
        <v>14</v>
      </c>
      <c r="S233" t="s">
        <v>3707</v>
      </c>
      <c r="T233" t="s">
        <v>17</v>
      </c>
      <c r="U233" t="s">
        <v>14</v>
      </c>
    </row>
    <row r="234" spans="1:21">
      <c r="A234" t="s">
        <v>2915</v>
      </c>
      <c r="B234" t="s">
        <v>2914</v>
      </c>
      <c r="C234" t="s">
        <v>4038</v>
      </c>
      <c r="D234" t="s">
        <v>14</v>
      </c>
      <c r="E234" t="s">
        <v>14</v>
      </c>
      <c r="F234" t="s">
        <v>4338</v>
      </c>
      <c r="G234" t="s">
        <v>133</v>
      </c>
      <c r="H234" t="s">
        <v>3050</v>
      </c>
      <c r="I234" t="s">
        <v>14</v>
      </c>
      <c r="J234" t="s">
        <v>14</v>
      </c>
      <c r="K234" t="s">
        <v>14</v>
      </c>
      <c r="L234" t="s">
        <v>14</v>
      </c>
      <c r="M234" t="s">
        <v>14</v>
      </c>
      <c r="N234" t="s">
        <v>14</v>
      </c>
      <c r="O234" t="s">
        <v>14</v>
      </c>
      <c r="P234" t="s">
        <v>14</v>
      </c>
      <c r="Q234" t="s">
        <v>14</v>
      </c>
      <c r="R234" t="s">
        <v>14</v>
      </c>
      <c r="S234" t="s">
        <v>3787</v>
      </c>
      <c r="T234" t="s">
        <v>18</v>
      </c>
      <c r="U234" t="s">
        <v>14</v>
      </c>
    </row>
    <row r="235" spans="1:21">
      <c r="A235" t="s">
        <v>2921</v>
      </c>
      <c r="B235" t="s">
        <v>2920</v>
      </c>
      <c r="C235" t="s">
        <v>4034</v>
      </c>
      <c r="D235" t="s">
        <v>14</v>
      </c>
      <c r="E235" t="s">
        <v>14</v>
      </c>
      <c r="F235" t="s">
        <v>14</v>
      </c>
      <c r="G235" t="s">
        <v>14</v>
      </c>
      <c r="H235" t="s">
        <v>3132</v>
      </c>
      <c r="I235" t="s">
        <v>1811</v>
      </c>
      <c r="J235" t="s">
        <v>1766</v>
      </c>
      <c r="K235" t="s">
        <v>1005</v>
      </c>
      <c r="L235" t="s">
        <v>14</v>
      </c>
      <c r="M235" t="s">
        <v>14</v>
      </c>
      <c r="N235" t="s">
        <v>14</v>
      </c>
      <c r="O235" t="s">
        <v>14</v>
      </c>
      <c r="P235" t="s">
        <v>14</v>
      </c>
      <c r="Q235" t="s">
        <v>14</v>
      </c>
      <c r="R235" t="s">
        <v>14</v>
      </c>
      <c r="S235" t="s">
        <v>1000</v>
      </c>
      <c r="T235" t="s">
        <v>20</v>
      </c>
      <c r="U235" t="s">
        <v>14</v>
      </c>
    </row>
    <row r="236" spans="1:21">
      <c r="A236" t="s">
        <v>2899</v>
      </c>
      <c r="B236" t="s">
        <v>2898</v>
      </c>
      <c r="C236" t="s">
        <v>4038</v>
      </c>
      <c r="D236" t="s">
        <v>14</v>
      </c>
      <c r="E236" t="s">
        <v>14</v>
      </c>
      <c r="F236" t="s">
        <v>4339</v>
      </c>
      <c r="G236" t="s">
        <v>131</v>
      </c>
      <c r="H236" t="s">
        <v>3120</v>
      </c>
      <c r="I236" t="s">
        <v>1789</v>
      </c>
      <c r="J236" t="s">
        <v>14</v>
      </c>
      <c r="K236" t="s">
        <v>4340</v>
      </c>
      <c r="L236" t="s">
        <v>14</v>
      </c>
      <c r="M236" t="s">
        <v>4341</v>
      </c>
      <c r="N236" t="s">
        <v>3937</v>
      </c>
      <c r="O236" t="s">
        <v>4342</v>
      </c>
      <c r="P236" t="s">
        <v>3120</v>
      </c>
      <c r="Q236" t="s">
        <v>14</v>
      </c>
      <c r="R236" t="s">
        <v>14</v>
      </c>
      <c r="S236" t="s">
        <v>1000</v>
      </c>
      <c r="T236" t="s">
        <v>13</v>
      </c>
      <c r="U236" t="s">
        <v>125</v>
      </c>
    </row>
    <row r="237" spans="1:21">
      <c r="A237" t="s">
        <v>4344</v>
      </c>
      <c r="B237" t="s">
        <v>4343</v>
      </c>
      <c r="C237" t="s">
        <v>4034</v>
      </c>
      <c r="D237" t="s">
        <v>14</v>
      </c>
      <c r="E237" t="s">
        <v>14</v>
      </c>
      <c r="F237" t="s">
        <v>14</v>
      </c>
      <c r="G237" t="s">
        <v>14</v>
      </c>
      <c r="H237" t="s">
        <v>4345</v>
      </c>
      <c r="I237" t="s">
        <v>14</v>
      </c>
      <c r="J237" t="s">
        <v>14</v>
      </c>
      <c r="K237" t="s">
        <v>14</v>
      </c>
      <c r="L237" t="s">
        <v>14</v>
      </c>
      <c r="M237" t="s">
        <v>14</v>
      </c>
      <c r="N237" t="s">
        <v>14</v>
      </c>
      <c r="O237" t="s">
        <v>14</v>
      </c>
      <c r="P237" t="s">
        <v>14</v>
      </c>
      <c r="Q237" t="s">
        <v>14</v>
      </c>
      <c r="R237" t="s">
        <v>14</v>
      </c>
      <c r="S237" t="s">
        <v>3838</v>
      </c>
      <c r="T237" t="s">
        <v>16</v>
      </c>
      <c r="U237" t="s">
        <v>14</v>
      </c>
    </row>
    <row r="238" spans="1:21">
      <c r="A238" t="s">
        <v>3291</v>
      </c>
      <c r="B238" t="s">
        <v>3290</v>
      </c>
      <c r="C238" t="s">
        <v>4034</v>
      </c>
      <c r="D238" t="s">
        <v>14</v>
      </c>
      <c r="E238" t="s">
        <v>14</v>
      </c>
      <c r="F238" t="s">
        <v>4346</v>
      </c>
      <c r="G238" t="s">
        <v>131</v>
      </c>
      <c r="H238" t="s">
        <v>3292</v>
      </c>
      <c r="I238" t="s">
        <v>1811</v>
      </c>
      <c r="J238" t="s">
        <v>14</v>
      </c>
      <c r="K238" t="s">
        <v>14</v>
      </c>
      <c r="L238" t="s">
        <v>466</v>
      </c>
      <c r="M238" t="s">
        <v>14</v>
      </c>
      <c r="N238" t="s">
        <v>14</v>
      </c>
      <c r="O238" t="s">
        <v>14</v>
      </c>
      <c r="P238" t="s">
        <v>14</v>
      </c>
      <c r="Q238" t="s">
        <v>14</v>
      </c>
      <c r="R238" t="s">
        <v>14</v>
      </c>
      <c r="S238" t="s">
        <v>1000</v>
      </c>
      <c r="T238" t="s">
        <v>20</v>
      </c>
      <c r="U238" t="s">
        <v>14</v>
      </c>
    </row>
    <row r="239" spans="1:21">
      <c r="A239" t="s">
        <v>2371</v>
      </c>
      <c r="B239" t="s">
        <v>2370</v>
      </c>
      <c r="C239" t="s">
        <v>4038</v>
      </c>
      <c r="D239" t="s">
        <v>14</v>
      </c>
      <c r="E239" t="s">
        <v>14</v>
      </c>
      <c r="F239" t="s">
        <v>14</v>
      </c>
      <c r="G239" t="s">
        <v>14</v>
      </c>
      <c r="H239" t="s">
        <v>3115</v>
      </c>
      <c r="I239" t="s">
        <v>1789</v>
      </c>
      <c r="J239" t="s">
        <v>1766</v>
      </c>
      <c r="K239" t="s">
        <v>2346</v>
      </c>
      <c r="L239" t="s">
        <v>14</v>
      </c>
      <c r="M239" t="s">
        <v>14</v>
      </c>
      <c r="N239" t="s">
        <v>14</v>
      </c>
      <c r="O239" t="s">
        <v>14</v>
      </c>
      <c r="P239" t="s">
        <v>14</v>
      </c>
      <c r="Q239" t="s">
        <v>14</v>
      </c>
      <c r="R239" t="s">
        <v>14</v>
      </c>
      <c r="S239" t="s">
        <v>1000</v>
      </c>
      <c r="T239" t="s">
        <v>20</v>
      </c>
      <c r="U239" t="s">
        <v>14</v>
      </c>
    </row>
    <row r="240" spans="1:21">
      <c r="A240" t="s">
        <v>2560</v>
      </c>
      <c r="B240" t="s">
        <v>2559</v>
      </c>
      <c r="C240" t="s">
        <v>4034</v>
      </c>
      <c r="D240" t="s">
        <v>14</v>
      </c>
      <c r="E240" t="s">
        <v>14</v>
      </c>
      <c r="F240" t="s">
        <v>14</v>
      </c>
      <c r="G240" t="s">
        <v>14</v>
      </c>
      <c r="H240" t="s">
        <v>3095</v>
      </c>
      <c r="I240" t="s">
        <v>1811</v>
      </c>
      <c r="J240" t="s">
        <v>1766</v>
      </c>
      <c r="K240" t="s">
        <v>2346</v>
      </c>
      <c r="L240" t="s">
        <v>14</v>
      </c>
      <c r="M240" t="s">
        <v>14</v>
      </c>
      <c r="N240" t="s">
        <v>14</v>
      </c>
      <c r="O240" t="s">
        <v>14</v>
      </c>
      <c r="P240" t="s">
        <v>14</v>
      </c>
      <c r="Q240" t="s">
        <v>14</v>
      </c>
      <c r="R240" t="s">
        <v>14</v>
      </c>
      <c r="S240" t="s">
        <v>1000</v>
      </c>
      <c r="T240" t="s">
        <v>20</v>
      </c>
      <c r="U240" t="s">
        <v>14</v>
      </c>
    </row>
    <row r="241" spans="1:21">
      <c r="A241" t="s">
        <v>3605</v>
      </c>
      <c r="B241" t="s">
        <v>3604</v>
      </c>
      <c r="C241" t="s">
        <v>4034</v>
      </c>
      <c r="D241" t="s">
        <v>14</v>
      </c>
      <c r="E241" t="s">
        <v>14</v>
      </c>
      <c r="F241" t="s">
        <v>14</v>
      </c>
      <c r="G241" t="s">
        <v>14</v>
      </c>
      <c r="H241" t="s">
        <v>3606</v>
      </c>
      <c r="I241" t="s">
        <v>14</v>
      </c>
      <c r="J241" t="s">
        <v>14</v>
      </c>
      <c r="K241" t="s">
        <v>14</v>
      </c>
      <c r="L241" t="s">
        <v>14</v>
      </c>
      <c r="M241" t="s">
        <v>14</v>
      </c>
      <c r="N241" t="s">
        <v>14</v>
      </c>
      <c r="O241" t="s">
        <v>14</v>
      </c>
      <c r="P241" t="s">
        <v>14</v>
      </c>
      <c r="Q241" t="s">
        <v>14</v>
      </c>
      <c r="R241" t="s">
        <v>14</v>
      </c>
      <c r="S241" t="s">
        <v>1000</v>
      </c>
      <c r="T241" t="s">
        <v>19</v>
      </c>
      <c r="U241" t="s">
        <v>14</v>
      </c>
    </row>
    <row r="242" spans="1:21">
      <c r="A242" t="s">
        <v>2365</v>
      </c>
      <c r="B242" t="s">
        <v>2364</v>
      </c>
      <c r="C242" t="s">
        <v>4038</v>
      </c>
      <c r="D242" t="s">
        <v>14</v>
      </c>
      <c r="E242" t="s">
        <v>14</v>
      </c>
      <c r="F242" t="s">
        <v>4347</v>
      </c>
      <c r="G242" t="s">
        <v>126</v>
      </c>
      <c r="H242" t="s">
        <v>3502</v>
      </c>
      <c r="I242" t="s">
        <v>1773</v>
      </c>
      <c r="J242" t="s">
        <v>1766</v>
      </c>
      <c r="K242" t="s">
        <v>1098</v>
      </c>
      <c r="L242" t="s">
        <v>14</v>
      </c>
      <c r="M242" t="s">
        <v>14</v>
      </c>
      <c r="N242" t="s">
        <v>14</v>
      </c>
      <c r="O242" t="s">
        <v>14</v>
      </c>
      <c r="P242" t="s">
        <v>14</v>
      </c>
      <c r="Q242" t="s">
        <v>14</v>
      </c>
      <c r="R242" t="s">
        <v>14</v>
      </c>
      <c r="S242" t="s">
        <v>3686</v>
      </c>
      <c r="T242" t="s">
        <v>1927</v>
      </c>
      <c r="U242" t="s">
        <v>124</v>
      </c>
    </row>
    <row r="243" spans="1:21">
      <c r="A243" t="s">
        <v>2357</v>
      </c>
      <c r="B243" t="s">
        <v>2356</v>
      </c>
      <c r="C243" t="s">
        <v>4038</v>
      </c>
      <c r="D243" t="s">
        <v>14</v>
      </c>
      <c r="E243" t="s">
        <v>14</v>
      </c>
      <c r="F243" t="s">
        <v>4347</v>
      </c>
      <c r="G243" t="s">
        <v>126</v>
      </c>
      <c r="H243" t="s">
        <v>3504</v>
      </c>
      <c r="I243" t="s">
        <v>1773</v>
      </c>
      <c r="J243" t="s">
        <v>1766</v>
      </c>
      <c r="K243" t="s">
        <v>1098</v>
      </c>
      <c r="L243" t="s">
        <v>14</v>
      </c>
      <c r="M243" t="s">
        <v>14</v>
      </c>
      <c r="N243" t="s">
        <v>14</v>
      </c>
      <c r="O243" t="s">
        <v>14</v>
      </c>
      <c r="P243" t="s">
        <v>14</v>
      </c>
      <c r="Q243" t="s">
        <v>14</v>
      </c>
      <c r="R243" t="s">
        <v>14</v>
      </c>
      <c r="S243" t="s">
        <v>3686</v>
      </c>
      <c r="T243" t="s">
        <v>1927</v>
      </c>
      <c r="U243" t="s">
        <v>14</v>
      </c>
    </row>
    <row r="244" spans="1:21">
      <c r="A244" t="s">
        <v>3362</v>
      </c>
      <c r="B244" t="s">
        <v>3361</v>
      </c>
      <c r="C244" t="s">
        <v>4038</v>
      </c>
      <c r="D244" t="s">
        <v>14</v>
      </c>
      <c r="E244" t="s">
        <v>14</v>
      </c>
      <c r="F244" t="s">
        <v>4348</v>
      </c>
      <c r="G244" t="s">
        <v>129</v>
      </c>
      <c r="H244" t="s">
        <v>3363</v>
      </c>
      <c r="I244" t="s">
        <v>1811</v>
      </c>
      <c r="J244" t="s">
        <v>1766</v>
      </c>
      <c r="K244" t="s">
        <v>1140</v>
      </c>
      <c r="L244" t="s">
        <v>14</v>
      </c>
      <c r="M244" t="s">
        <v>14</v>
      </c>
      <c r="N244" t="s">
        <v>14</v>
      </c>
      <c r="O244" t="s">
        <v>14</v>
      </c>
      <c r="P244" t="s">
        <v>14</v>
      </c>
      <c r="Q244" t="s">
        <v>14</v>
      </c>
      <c r="R244" t="s">
        <v>14</v>
      </c>
      <c r="S244" t="s">
        <v>1000</v>
      </c>
      <c r="T244" t="s">
        <v>20</v>
      </c>
      <c r="U244" t="s">
        <v>14</v>
      </c>
    </row>
    <row r="245" spans="1:21">
      <c r="A245" t="s">
        <v>2345</v>
      </c>
      <c r="B245" t="s">
        <v>2344</v>
      </c>
      <c r="C245" t="s">
        <v>4034</v>
      </c>
      <c r="D245" t="s">
        <v>14</v>
      </c>
      <c r="E245" t="s">
        <v>14</v>
      </c>
      <c r="F245" t="s">
        <v>14</v>
      </c>
      <c r="G245" t="s">
        <v>14</v>
      </c>
      <c r="H245" t="s">
        <v>3093</v>
      </c>
      <c r="I245" t="s">
        <v>1789</v>
      </c>
      <c r="J245" t="s">
        <v>1766</v>
      </c>
      <c r="K245" t="s">
        <v>2346</v>
      </c>
      <c r="L245" t="s">
        <v>14</v>
      </c>
      <c r="M245" t="s">
        <v>14</v>
      </c>
      <c r="N245" t="s">
        <v>14</v>
      </c>
      <c r="O245" t="s">
        <v>14</v>
      </c>
      <c r="P245" t="s">
        <v>14</v>
      </c>
      <c r="Q245" t="s">
        <v>14</v>
      </c>
      <c r="R245" t="s">
        <v>14</v>
      </c>
      <c r="S245" t="s">
        <v>1000</v>
      </c>
      <c r="T245" t="s">
        <v>20</v>
      </c>
      <c r="U245" t="s">
        <v>14</v>
      </c>
    </row>
    <row r="246" spans="1:21">
      <c r="A246" t="s">
        <v>2743</v>
      </c>
      <c r="B246" t="s">
        <v>2742</v>
      </c>
      <c r="C246" t="s">
        <v>4038</v>
      </c>
      <c r="D246" t="s">
        <v>14</v>
      </c>
      <c r="E246" t="s">
        <v>14</v>
      </c>
      <c r="F246" t="s">
        <v>14</v>
      </c>
      <c r="G246" t="s">
        <v>14</v>
      </c>
      <c r="H246" t="s">
        <v>3645</v>
      </c>
      <c r="I246" t="s">
        <v>1782</v>
      </c>
      <c r="J246" t="s">
        <v>14</v>
      </c>
      <c r="K246" t="s">
        <v>1478</v>
      </c>
      <c r="L246" t="s">
        <v>14</v>
      </c>
      <c r="M246" t="s">
        <v>14</v>
      </c>
      <c r="N246" t="s">
        <v>14</v>
      </c>
      <c r="O246" t="s">
        <v>14</v>
      </c>
      <c r="P246" t="s">
        <v>14</v>
      </c>
      <c r="Q246" t="s">
        <v>14</v>
      </c>
      <c r="R246" t="s">
        <v>14</v>
      </c>
      <c r="S246" t="s">
        <v>3711</v>
      </c>
      <c r="T246" t="s">
        <v>19</v>
      </c>
      <c r="U246" t="s">
        <v>14</v>
      </c>
    </row>
    <row r="247" spans="1:21">
      <c r="A247" t="s">
        <v>3329</v>
      </c>
      <c r="B247" t="s">
        <v>3328</v>
      </c>
      <c r="C247" t="s">
        <v>4034</v>
      </c>
      <c r="D247" t="s">
        <v>14</v>
      </c>
      <c r="E247" t="s">
        <v>14</v>
      </c>
      <c r="F247" t="s">
        <v>4349</v>
      </c>
      <c r="G247" t="s">
        <v>129</v>
      </c>
      <c r="H247" t="s">
        <v>3330</v>
      </c>
      <c r="I247" t="s">
        <v>1811</v>
      </c>
      <c r="J247" t="s">
        <v>1766</v>
      </c>
      <c r="K247" t="s">
        <v>1079</v>
      </c>
      <c r="L247" t="s">
        <v>14</v>
      </c>
      <c r="M247" t="s">
        <v>14</v>
      </c>
      <c r="N247" t="s">
        <v>14</v>
      </c>
      <c r="O247" t="s">
        <v>14</v>
      </c>
      <c r="P247" t="s">
        <v>14</v>
      </c>
      <c r="Q247" t="s">
        <v>14</v>
      </c>
      <c r="R247" t="s">
        <v>14</v>
      </c>
      <c r="S247" t="s">
        <v>3813</v>
      </c>
      <c r="T247" t="s">
        <v>1821</v>
      </c>
      <c r="U247" t="s">
        <v>14</v>
      </c>
    </row>
    <row r="248" spans="1:21">
      <c r="A248" t="s">
        <v>1816</v>
      </c>
      <c r="B248" t="s">
        <v>1437</v>
      </c>
      <c r="C248" t="s">
        <v>4038</v>
      </c>
      <c r="D248" t="s">
        <v>14</v>
      </c>
      <c r="E248" t="s">
        <v>14</v>
      </c>
      <c r="F248" t="s">
        <v>4350</v>
      </c>
      <c r="G248" t="s">
        <v>130</v>
      </c>
      <c r="H248" t="s">
        <v>3372</v>
      </c>
      <c r="I248" t="s">
        <v>1789</v>
      </c>
      <c r="J248" t="s">
        <v>1766</v>
      </c>
      <c r="K248" t="s">
        <v>1079</v>
      </c>
      <c r="L248" t="s">
        <v>14</v>
      </c>
      <c r="M248" t="s">
        <v>14</v>
      </c>
      <c r="N248" t="s">
        <v>14</v>
      </c>
      <c r="O248" t="s">
        <v>14</v>
      </c>
      <c r="P248" t="s">
        <v>14</v>
      </c>
      <c r="Q248" t="s">
        <v>14</v>
      </c>
      <c r="R248" t="s">
        <v>14</v>
      </c>
      <c r="S248" t="s">
        <v>3707</v>
      </c>
      <c r="T248" t="s">
        <v>20</v>
      </c>
      <c r="U248" t="s">
        <v>124</v>
      </c>
    </row>
    <row r="249" spans="1:21">
      <c r="A249" t="s">
        <v>1916</v>
      </c>
      <c r="B249" t="s">
        <v>1915</v>
      </c>
      <c r="C249" t="s">
        <v>4034</v>
      </c>
      <c r="D249" t="s">
        <v>14</v>
      </c>
      <c r="E249" t="s">
        <v>14</v>
      </c>
      <c r="F249" t="s">
        <v>4351</v>
      </c>
      <c r="G249" t="s">
        <v>128</v>
      </c>
      <c r="H249" t="s">
        <v>3484</v>
      </c>
      <c r="I249" t="s">
        <v>1824</v>
      </c>
      <c r="J249" t="s">
        <v>1766</v>
      </c>
      <c r="K249" t="s">
        <v>1079</v>
      </c>
      <c r="L249" t="s">
        <v>14</v>
      </c>
      <c r="M249" t="s">
        <v>14</v>
      </c>
      <c r="N249" t="s">
        <v>14</v>
      </c>
      <c r="O249" t="s">
        <v>14</v>
      </c>
      <c r="P249" t="s">
        <v>14</v>
      </c>
      <c r="Q249" t="s">
        <v>14</v>
      </c>
      <c r="R249" t="s">
        <v>14</v>
      </c>
      <c r="S249" t="s">
        <v>3686</v>
      </c>
      <c r="T249" t="s">
        <v>1821</v>
      </c>
      <c r="U249" t="s">
        <v>14</v>
      </c>
    </row>
    <row r="250" spans="1:21">
      <c r="A250" t="s">
        <v>1862</v>
      </c>
      <c r="B250" t="s">
        <v>1861</v>
      </c>
      <c r="C250" t="s">
        <v>4034</v>
      </c>
      <c r="D250" t="s">
        <v>14</v>
      </c>
      <c r="E250" t="s">
        <v>14</v>
      </c>
      <c r="F250" t="s">
        <v>4352</v>
      </c>
      <c r="G250" t="s">
        <v>132</v>
      </c>
      <c r="H250" t="s">
        <v>3052</v>
      </c>
      <c r="I250" t="s">
        <v>14</v>
      </c>
      <c r="J250" t="s">
        <v>14</v>
      </c>
      <c r="K250" t="s">
        <v>14</v>
      </c>
      <c r="L250" t="s">
        <v>14</v>
      </c>
      <c r="M250" t="s">
        <v>14</v>
      </c>
      <c r="N250" t="s">
        <v>14</v>
      </c>
      <c r="O250" t="s">
        <v>14</v>
      </c>
      <c r="P250" t="s">
        <v>14</v>
      </c>
      <c r="Q250" t="s">
        <v>14</v>
      </c>
      <c r="R250" t="s">
        <v>14</v>
      </c>
      <c r="S250" t="s">
        <v>3743</v>
      </c>
      <c r="T250" t="s">
        <v>13</v>
      </c>
      <c r="U250" t="s">
        <v>14</v>
      </c>
    </row>
    <row r="251" spans="1:21">
      <c r="A251" t="s">
        <v>3628</v>
      </c>
      <c r="B251" t="s">
        <v>3627</v>
      </c>
      <c r="C251" t="s">
        <v>4034</v>
      </c>
      <c r="D251" t="s">
        <v>14</v>
      </c>
      <c r="E251" t="s">
        <v>14</v>
      </c>
      <c r="F251" t="s">
        <v>14</v>
      </c>
      <c r="G251" t="s">
        <v>14</v>
      </c>
      <c r="H251" t="s">
        <v>3629</v>
      </c>
      <c r="I251" t="s">
        <v>14</v>
      </c>
      <c r="J251" t="s">
        <v>14</v>
      </c>
      <c r="K251" t="s">
        <v>14</v>
      </c>
      <c r="L251" t="s">
        <v>14</v>
      </c>
      <c r="M251" t="s">
        <v>14</v>
      </c>
      <c r="N251" t="s">
        <v>14</v>
      </c>
      <c r="O251" t="s">
        <v>14</v>
      </c>
      <c r="P251" t="s">
        <v>14</v>
      </c>
      <c r="Q251" t="s">
        <v>14</v>
      </c>
      <c r="R251" t="s">
        <v>14</v>
      </c>
      <c r="S251" t="s">
        <v>1000</v>
      </c>
      <c r="T251" t="s">
        <v>19</v>
      </c>
      <c r="U251" t="s">
        <v>14</v>
      </c>
    </row>
    <row r="252" spans="1:21">
      <c r="A252" t="s">
        <v>3215</v>
      </c>
      <c r="B252" t="s">
        <v>3214</v>
      </c>
      <c r="C252" t="s">
        <v>4038</v>
      </c>
      <c r="D252" t="s">
        <v>14</v>
      </c>
      <c r="E252" t="s">
        <v>14</v>
      </c>
      <c r="F252" t="s">
        <v>4335</v>
      </c>
      <c r="G252" t="s">
        <v>130</v>
      </c>
      <c r="H252" t="s">
        <v>3216</v>
      </c>
      <c r="I252" t="s">
        <v>1789</v>
      </c>
      <c r="J252" t="s">
        <v>1766</v>
      </c>
      <c r="K252" t="s">
        <v>1079</v>
      </c>
      <c r="L252" t="s">
        <v>14</v>
      </c>
      <c r="M252" t="s">
        <v>14</v>
      </c>
      <c r="N252" t="s">
        <v>14</v>
      </c>
      <c r="O252" t="s">
        <v>14</v>
      </c>
      <c r="P252" t="s">
        <v>14</v>
      </c>
      <c r="Q252" t="s">
        <v>14</v>
      </c>
      <c r="R252" t="s">
        <v>14</v>
      </c>
      <c r="S252" t="s">
        <v>1000</v>
      </c>
      <c r="T252" t="s">
        <v>20</v>
      </c>
      <c r="U252" t="s">
        <v>14</v>
      </c>
    </row>
    <row r="253" spans="1:21">
      <c r="A253" t="s">
        <v>3557</v>
      </c>
      <c r="B253" t="s">
        <v>3556</v>
      </c>
      <c r="C253" t="s">
        <v>4038</v>
      </c>
      <c r="D253" t="s">
        <v>14</v>
      </c>
      <c r="E253" t="s">
        <v>14</v>
      </c>
      <c r="F253" t="s">
        <v>4353</v>
      </c>
      <c r="G253" t="s">
        <v>135</v>
      </c>
      <c r="H253" t="s">
        <v>3558</v>
      </c>
      <c r="I253" t="s">
        <v>14</v>
      </c>
      <c r="J253" t="s">
        <v>14</v>
      </c>
      <c r="K253" t="s">
        <v>14</v>
      </c>
      <c r="L253" t="s">
        <v>14</v>
      </c>
      <c r="M253" t="s">
        <v>14</v>
      </c>
      <c r="N253" t="s">
        <v>14</v>
      </c>
      <c r="O253" t="s">
        <v>14</v>
      </c>
      <c r="P253" t="s">
        <v>14</v>
      </c>
      <c r="Q253" t="s">
        <v>14</v>
      </c>
      <c r="R253" t="s">
        <v>14</v>
      </c>
      <c r="S253" t="s">
        <v>3782</v>
      </c>
      <c r="T253" t="s">
        <v>19</v>
      </c>
      <c r="U253" t="s">
        <v>14</v>
      </c>
    </row>
    <row r="254" spans="1:21">
      <c r="A254" t="s">
        <v>1967</v>
      </c>
      <c r="B254" t="s">
        <v>1966</v>
      </c>
      <c r="C254" t="s">
        <v>4038</v>
      </c>
      <c r="D254" t="s">
        <v>14</v>
      </c>
      <c r="E254" t="s">
        <v>14</v>
      </c>
      <c r="F254" t="s">
        <v>14</v>
      </c>
      <c r="G254" t="s">
        <v>14</v>
      </c>
      <c r="H254" t="s">
        <v>3022</v>
      </c>
      <c r="I254" t="s">
        <v>1764</v>
      </c>
      <c r="J254" t="s">
        <v>1422</v>
      </c>
      <c r="K254" t="s">
        <v>1098</v>
      </c>
      <c r="L254" t="s">
        <v>14</v>
      </c>
      <c r="M254" t="s">
        <v>14</v>
      </c>
      <c r="N254" t="s">
        <v>14</v>
      </c>
      <c r="O254" t="s">
        <v>14</v>
      </c>
      <c r="P254" t="s">
        <v>14</v>
      </c>
      <c r="Q254" t="s">
        <v>14</v>
      </c>
      <c r="R254" t="s">
        <v>14</v>
      </c>
      <c r="S254" t="s">
        <v>1000</v>
      </c>
      <c r="T254" t="s">
        <v>20</v>
      </c>
      <c r="U254" t="s">
        <v>14</v>
      </c>
    </row>
    <row r="255" spans="1:21">
      <c r="A255" t="s">
        <v>4354</v>
      </c>
      <c r="B255" t="s">
        <v>2403</v>
      </c>
      <c r="C255" t="s">
        <v>4038</v>
      </c>
      <c r="D255" t="s">
        <v>14</v>
      </c>
      <c r="E255" t="s">
        <v>14</v>
      </c>
      <c r="F255" t="s">
        <v>4355</v>
      </c>
      <c r="G255" t="s">
        <v>133</v>
      </c>
      <c r="H255" t="s">
        <v>3126</v>
      </c>
      <c r="I255" t="s">
        <v>1811</v>
      </c>
      <c r="J255" t="s">
        <v>1766</v>
      </c>
      <c r="K255" t="s">
        <v>1104</v>
      </c>
      <c r="L255" t="s">
        <v>14</v>
      </c>
      <c r="M255" t="s">
        <v>14</v>
      </c>
      <c r="N255" t="s">
        <v>14</v>
      </c>
      <c r="O255" t="s">
        <v>14</v>
      </c>
      <c r="P255" t="s">
        <v>14</v>
      </c>
      <c r="Q255" t="s">
        <v>14</v>
      </c>
      <c r="R255" t="s">
        <v>14</v>
      </c>
      <c r="S255" t="s">
        <v>3977</v>
      </c>
      <c r="T255" t="s">
        <v>20</v>
      </c>
      <c r="U255" t="s">
        <v>14</v>
      </c>
    </row>
    <row r="256" spans="1:21">
      <c r="A256" t="s">
        <v>1942</v>
      </c>
      <c r="B256" t="s">
        <v>1941</v>
      </c>
      <c r="C256" t="s">
        <v>4038</v>
      </c>
      <c r="D256" t="s">
        <v>14</v>
      </c>
      <c r="E256" t="s">
        <v>14</v>
      </c>
      <c r="F256" t="s">
        <v>14</v>
      </c>
      <c r="G256" t="s">
        <v>14</v>
      </c>
      <c r="H256" t="s">
        <v>3064</v>
      </c>
      <c r="I256" t="s">
        <v>1789</v>
      </c>
      <c r="J256" t="s">
        <v>1766</v>
      </c>
      <c r="K256" t="s">
        <v>467</v>
      </c>
      <c r="L256" t="s">
        <v>14</v>
      </c>
      <c r="M256" t="s">
        <v>14</v>
      </c>
      <c r="N256" t="s">
        <v>14</v>
      </c>
      <c r="O256" t="s">
        <v>14</v>
      </c>
      <c r="P256" t="s">
        <v>14</v>
      </c>
      <c r="Q256" t="s">
        <v>14</v>
      </c>
      <c r="R256" t="s">
        <v>14</v>
      </c>
      <c r="S256" t="s">
        <v>1000</v>
      </c>
      <c r="T256" t="s">
        <v>20</v>
      </c>
      <c r="U256" t="s">
        <v>14</v>
      </c>
    </row>
    <row r="257" spans="1:21">
      <c r="A257" t="s">
        <v>2057</v>
      </c>
      <c r="B257" t="s">
        <v>2056</v>
      </c>
      <c r="C257" t="s">
        <v>4038</v>
      </c>
      <c r="D257" t="s">
        <v>14</v>
      </c>
      <c r="E257" t="s">
        <v>14</v>
      </c>
      <c r="F257" t="s">
        <v>14</v>
      </c>
      <c r="G257" t="s">
        <v>14</v>
      </c>
      <c r="H257" t="s">
        <v>3496</v>
      </c>
      <c r="I257" t="s">
        <v>2042</v>
      </c>
      <c r="J257" t="s">
        <v>1766</v>
      </c>
      <c r="K257" t="s">
        <v>1098</v>
      </c>
      <c r="L257" t="s">
        <v>14</v>
      </c>
      <c r="M257" t="s">
        <v>14</v>
      </c>
      <c r="N257" t="s">
        <v>14</v>
      </c>
      <c r="O257" t="s">
        <v>14</v>
      </c>
      <c r="P257" t="s">
        <v>14</v>
      </c>
      <c r="Q257" t="s">
        <v>14</v>
      </c>
      <c r="R257" t="s">
        <v>14</v>
      </c>
      <c r="S257" t="s">
        <v>3813</v>
      </c>
      <c r="T257" t="s">
        <v>1834</v>
      </c>
      <c r="U257" t="s">
        <v>124</v>
      </c>
    </row>
    <row r="258" spans="1:21">
      <c r="A258" t="s">
        <v>1841</v>
      </c>
      <c r="B258" t="s">
        <v>1840</v>
      </c>
      <c r="C258" t="s">
        <v>4038</v>
      </c>
      <c r="D258" t="s">
        <v>14</v>
      </c>
      <c r="E258" t="s">
        <v>14</v>
      </c>
      <c r="F258" t="s">
        <v>4356</v>
      </c>
      <c r="G258" t="s">
        <v>129</v>
      </c>
      <c r="H258" t="s">
        <v>3127</v>
      </c>
      <c r="I258" t="s">
        <v>1773</v>
      </c>
      <c r="J258" t="s">
        <v>1766</v>
      </c>
      <c r="K258" t="s">
        <v>147</v>
      </c>
      <c r="L258" t="s">
        <v>14</v>
      </c>
      <c r="M258" t="s">
        <v>14</v>
      </c>
      <c r="N258" t="s">
        <v>14</v>
      </c>
      <c r="O258" t="s">
        <v>14</v>
      </c>
      <c r="P258" t="s">
        <v>14</v>
      </c>
      <c r="Q258" t="s">
        <v>14</v>
      </c>
      <c r="R258" t="s">
        <v>14</v>
      </c>
      <c r="S258" t="s">
        <v>3934</v>
      </c>
      <c r="T258" t="s">
        <v>20</v>
      </c>
      <c r="U258" t="s">
        <v>14</v>
      </c>
    </row>
    <row r="259" spans="1:21">
      <c r="A259" t="s">
        <v>2250</v>
      </c>
      <c r="B259" t="s">
        <v>2249</v>
      </c>
      <c r="C259" t="s">
        <v>4038</v>
      </c>
      <c r="D259" t="s">
        <v>14</v>
      </c>
      <c r="E259" t="s">
        <v>14</v>
      </c>
      <c r="F259" t="s">
        <v>14</v>
      </c>
      <c r="G259" t="s">
        <v>14</v>
      </c>
      <c r="H259" t="s">
        <v>3030</v>
      </c>
      <c r="I259" t="s">
        <v>1764</v>
      </c>
      <c r="J259" t="s">
        <v>1766</v>
      </c>
      <c r="K259" t="s">
        <v>1038</v>
      </c>
      <c r="L259" t="s">
        <v>14</v>
      </c>
      <c r="M259" t="s">
        <v>14</v>
      </c>
      <c r="N259" t="s">
        <v>14</v>
      </c>
      <c r="O259" t="s">
        <v>14</v>
      </c>
      <c r="P259" t="s">
        <v>14</v>
      </c>
      <c r="Q259" t="s">
        <v>14</v>
      </c>
      <c r="R259" t="s">
        <v>14</v>
      </c>
      <c r="S259" t="s">
        <v>4357</v>
      </c>
      <c r="T259" t="s">
        <v>1834</v>
      </c>
      <c r="U259" t="s">
        <v>14</v>
      </c>
    </row>
    <row r="260" spans="1:21">
      <c r="A260" t="s">
        <v>2694</v>
      </c>
      <c r="B260" t="s">
        <v>2693</v>
      </c>
      <c r="C260" t="s">
        <v>4034</v>
      </c>
      <c r="D260" t="s">
        <v>14</v>
      </c>
      <c r="E260" t="s">
        <v>14</v>
      </c>
      <c r="F260" t="s">
        <v>4358</v>
      </c>
      <c r="G260" t="s">
        <v>133</v>
      </c>
      <c r="H260" t="s">
        <v>3517</v>
      </c>
      <c r="I260" t="s">
        <v>14</v>
      </c>
      <c r="J260" t="s">
        <v>14</v>
      </c>
      <c r="K260" t="s">
        <v>14</v>
      </c>
      <c r="L260" t="s">
        <v>14</v>
      </c>
      <c r="M260" t="s">
        <v>14</v>
      </c>
      <c r="N260" t="s">
        <v>14</v>
      </c>
      <c r="O260" t="s">
        <v>14</v>
      </c>
      <c r="P260" t="s">
        <v>14</v>
      </c>
      <c r="Q260" t="s">
        <v>14</v>
      </c>
      <c r="R260" t="s">
        <v>14</v>
      </c>
      <c r="S260" t="s">
        <v>1000</v>
      </c>
      <c r="T260" t="s">
        <v>18</v>
      </c>
      <c r="U260" t="s">
        <v>14</v>
      </c>
    </row>
    <row r="261" spans="1:21">
      <c r="A261" t="s">
        <v>3339</v>
      </c>
      <c r="B261" t="s">
        <v>3338</v>
      </c>
      <c r="C261" t="s">
        <v>14</v>
      </c>
      <c r="D261" t="s">
        <v>14</v>
      </c>
      <c r="E261" t="s">
        <v>14</v>
      </c>
      <c r="F261" t="s">
        <v>14</v>
      </c>
      <c r="G261" t="s">
        <v>14</v>
      </c>
      <c r="H261" t="s">
        <v>3340</v>
      </c>
      <c r="I261" t="s">
        <v>1811</v>
      </c>
      <c r="J261" t="s">
        <v>1766</v>
      </c>
      <c r="K261" t="s">
        <v>1098</v>
      </c>
      <c r="L261" t="s">
        <v>14</v>
      </c>
      <c r="M261" t="s">
        <v>14</v>
      </c>
      <c r="N261" t="s">
        <v>14</v>
      </c>
      <c r="O261" t="s">
        <v>14</v>
      </c>
      <c r="P261" t="s">
        <v>14</v>
      </c>
      <c r="Q261" t="s">
        <v>14</v>
      </c>
      <c r="R261" t="s">
        <v>14</v>
      </c>
      <c r="S261" t="s">
        <v>1000</v>
      </c>
      <c r="T261" t="s">
        <v>13</v>
      </c>
      <c r="U261" t="s">
        <v>14</v>
      </c>
    </row>
    <row r="262" spans="1:21">
      <c r="A262" t="s">
        <v>4359</v>
      </c>
      <c r="B262" t="s">
        <v>2051</v>
      </c>
      <c r="C262" t="s">
        <v>4038</v>
      </c>
      <c r="D262" t="s">
        <v>14</v>
      </c>
      <c r="E262" t="s">
        <v>14</v>
      </c>
      <c r="F262" t="s">
        <v>14</v>
      </c>
      <c r="G262" t="s">
        <v>14</v>
      </c>
      <c r="H262" t="s">
        <v>3492</v>
      </c>
      <c r="I262" t="s">
        <v>2042</v>
      </c>
      <c r="J262" t="s">
        <v>1766</v>
      </c>
      <c r="K262" t="s">
        <v>1098</v>
      </c>
      <c r="L262" t="s">
        <v>14</v>
      </c>
      <c r="M262" t="s">
        <v>14</v>
      </c>
      <c r="N262" t="s">
        <v>14</v>
      </c>
      <c r="O262" t="s">
        <v>14</v>
      </c>
      <c r="P262" t="s">
        <v>14</v>
      </c>
      <c r="Q262" t="s">
        <v>14</v>
      </c>
      <c r="R262" t="s">
        <v>14</v>
      </c>
      <c r="S262" t="s">
        <v>3813</v>
      </c>
      <c r="T262" t="s">
        <v>1834</v>
      </c>
      <c r="U262" t="s">
        <v>124</v>
      </c>
    </row>
    <row r="263" spans="1:21">
      <c r="A263" t="s">
        <v>4359</v>
      </c>
      <c r="B263" t="s">
        <v>2675</v>
      </c>
      <c r="C263" t="s">
        <v>4038</v>
      </c>
      <c r="D263" t="s">
        <v>14</v>
      </c>
      <c r="E263" t="s">
        <v>14</v>
      </c>
      <c r="F263" t="s">
        <v>4360</v>
      </c>
      <c r="G263" t="s">
        <v>153</v>
      </c>
      <c r="H263" t="s">
        <v>3626</v>
      </c>
      <c r="I263" t="s">
        <v>14</v>
      </c>
      <c r="J263" t="s">
        <v>14</v>
      </c>
      <c r="K263" t="s">
        <v>14</v>
      </c>
      <c r="L263" t="s">
        <v>14</v>
      </c>
      <c r="M263" t="s">
        <v>14</v>
      </c>
      <c r="N263" t="s">
        <v>14</v>
      </c>
      <c r="O263" t="s">
        <v>14</v>
      </c>
      <c r="P263" t="s">
        <v>14</v>
      </c>
      <c r="Q263" t="s">
        <v>14</v>
      </c>
      <c r="R263" t="s">
        <v>14</v>
      </c>
      <c r="S263" t="s">
        <v>1000</v>
      </c>
      <c r="T263" t="s">
        <v>17</v>
      </c>
      <c r="U263" t="s">
        <v>14</v>
      </c>
    </row>
    <row r="264" spans="1:21">
      <c r="A264" t="s">
        <v>2698</v>
      </c>
      <c r="B264" t="s">
        <v>2697</v>
      </c>
      <c r="C264" t="s">
        <v>4034</v>
      </c>
      <c r="D264" t="s">
        <v>14</v>
      </c>
      <c r="E264" t="s">
        <v>14</v>
      </c>
      <c r="F264" t="s">
        <v>4361</v>
      </c>
      <c r="G264" t="s">
        <v>131</v>
      </c>
      <c r="H264" t="s">
        <v>3065</v>
      </c>
      <c r="I264" t="s">
        <v>1811</v>
      </c>
      <c r="J264" t="s">
        <v>14</v>
      </c>
      <c r="K264" t="s">
        <v>14</v>
      </c>
      <c r="L264" t="s">
        <v>14</v>
      </c>
      <c r="M264" t="s">
        <v>14</v>
      </c>
      <c r="N264" t="s">
        <v>14</v>
      </c>
      <c r="O264" t="s">
        <v>14</v>
      </c>
      <c r="P264" t="s">
        <v>14</v>
      </c>
      <c r="Q264" t="s">
        <v>14</v>
      </c>
      <c r="R264" t="s">
        <v>14</v>
      </c>
      <c r="S264" t="s">
        <v>1000</v>
      </c>
      <c r="T264" t="s">
        <v>20</v>
      </c>
      <c r="U264" t="s">
        <v>14</v>
      </c>
    </row>
    <row r="265" spans="1:21">
      <c r="A265" t="s">
        <v>2717</v>
      </c>
      <c r="B265" t="s">
        <v>2716</v>
      </c>
      <c r="C265" t="s">
        <v>4038</v>
      </c>
      <c r="D265" t="s">
        <v>14</v>
      </c>
      <c r="E265" t="s">
        <v>14</v>
      </c>
      <c r="F265" t="s">
        <v>4362</v>
      </c>
      <c r="G265" t="s">
        <v>133</v>
      </c>
      <c r="H265" t="s">
        <v>3109</v>
      </c>
      <c r="I265" t="s">
        <v>14</v>
      </c>
      <c r="J265" t="s">
        <v>14</v>
      </c>
      <c r="K265" t="s">
        <v>14</v>
      </c>
      <c r="L265" t="s">
        <v>466</v>
      </c>
      <c r="M265" t="s">
        <v>14</v>
      </c>
      <c r="N265" t="s">
        <v>14</v>
      </c>
      <c r="O265" t="s">
        <v>14</v>
      </c>
      <c r="P265" t="s">
        <v>14</v>
      </c>
      <c r="Q265" t="s">
        <v>14</v>
      </c>
      <c r="R265" t="s">
        <v>14</v>
      </c>
      <c r="S265" t="s">
        <v>3665</v>
      </c>
      <c r="T265" t="s">
        <v>18</v>
      </c>
      <c r="U265" t="s">
        <v>14</v>
      </c>
    </row>
    <row r="266" spans="1:21">
      <c r="A266" t="s">
        <v>3545</v>
      </c>
      <c r="B266" t="s">
        <v>3544</v>
      </c>
      <c r="C266" t="s">
        <v>4034</v>
      </c>
      <c r="D266" t="s">
        <v>14</v>
      </c>
      <c r="E266" t="s">
        <v>14</v>
      </c>
      <c r="F266" t="s">
        <v>14</v>
      </c>
      <c r="G266" t="s">
        <v>14</v>
      </c>
      <c r="H266" t="s">
        <v>3546</v>
      </c>
      <c r="I266" t="s">
        <v>14</v>
      </c>
      <c r="J266" t="s">
        <v>14</v>
      </c>
      <c r="K266" t="s">
        <v>14</v>
      </c>
      <c r="L266" t="s">
        <v>14</v>
      </c>
      <c r="M266" t="s">
        <v>14</v>
      </c>
      <c r="N266" t="s">
        <v>14</v>
      </c>
      <c r="O266" t="s">
        <v>14</v>
      </c>
      <c r="P266" t="s">
        <v>14</v>
      </c>
      <c r="Q266" t="s">
        <v>14</v>
      </c>
      <c r="R266" t="s">
        <v>14</v>
      </c>
      <c r="S266" t="s">
        <v>1000</v>
      </c>
      <c r="T266" t="s">
        <v>19</v>
      </c>
      <c r="U266" t="s">
        <v>14</v>
      </c>
    </row>
    <row r="267" spans="1:21">
      <c r="A267" t="s">
        <v>2216</v>
      </c>
      <c r="B267" t="s">
        <v>2215</v>
      </c>
      <c r="C267" t="s">
        <v>4038</v>
      </c>
      <c r="D267" t="s">
        <v>14</v>
      </c>
      <c r="E267" t="s">
        <v>14</v>
      </c>
      <c r="F267" t="s">
        <v>4363</v>
      </c>
      <c r="G267" t="s">
        <v>129</v>
      </c>
      <c r="H267" t="s">
        <v>3062</v>
      </c>
      <c r="I267" t="s">
        <v>1773</v>
      </c>
      <c r="J267" t="s">
        <v>1766</v>
      </c>
      <c r="K267" t="s">
        <v>1041</v>
      </c>
      <c r="L267" t="s">
        <v>14</v>
      </c>
      <c r="M267" t="s">
        <v>14</v>
      </c>
      <c r="N267" t="s">
        <v>14</v>
      </c>
      <c r="O267" t="s">
        <v>14</v>
      </c>
      <c r="P267" t="s">
        <v>14</v>
      </c>
      <c r="Q267" t="s">
        <v>14</v>
      </c>
      <c r="R267" t="s">
        <v>14</v>
      </c>
      <c r="S267" t="s">
        <v>3819</v>
      </c>
      <c r="T267" t="s">
        <v>1821</v>
      </c>
      <c r="U267" t="s">
        <v>14</v>
      </c>
    </row>
    <row r="268" spans="1:21">
      <c r="A268" t="s">
        <v>4365</v>
      </c>
      <c r="B268" t="s">
        <v>4364</v>
      </c>
      <c r="C268" t="s">
        <v>4034</v>
      </c>
      <c r="D268" t="s">
        <v>14</v>
      </c>
      <c r="E268" t="s">
        <v>14</v>
      </c>
      <c r="F268" t="s">
        <v>4366</v>
      </c>
      <c r="G268" t="s">
        <v>132</v>
      </c>
      <c r="H268" t="s">
        <v>4367</v>
      </c>
      <c r="I268" t="s">
        <v>14</v>
      </c>
      <c r="J268" t="s">
        <v>14</v>
      </c>
      <c r="K268" t="s">
        <v>14</v>
      </c>
      <c r="L268" t="s">
        <v>14</v>
      </c>
      <c r="M268" t="s">
        <v>14</v>
      </c>
      <c r="N268" t="s">
        <v>14</v>
      </c>
      <c r="O268" t="s">
        <v>14</v>
      </c>
      <c r="P268" t="s">
        <v>14</v>
      </c>
      <c r="Q268" t="s">
        <v>14</v>
      </c>
      <c r="R268" t="s">
        <v>14</v>
      </c>
      <c r="S268" t="s">
        <v>1000</v>
      </c>
      <c r="T268" t="s">
        <v>18</v>
      </c>
      <c r="U268" t="s">
        <v>14</v>
      </c>
    </row>
    <row r="269" spans="1:21">
      <c r="A269" t="s">
        <v>1993</v>
      </c>
      <c r="B269" t="s">
        <v>1992</v>
      </c>
      <c r="C269" t="s">
        <v>4034</v>
      </c>
      <c r="D269" t="s">
        <v>14</v>
      </c>
      <c r="E269" t="s">
        <v>14</v>
      </c>
      <c r="F269" t="s">
        <v>14</v>
      </c>
      <c r="G269" t="s">
        <v>14</v>
      </c>
      <c r="H269" t="s">
        <v>3236</v>
      </c>
      <c r="I269" t="s">
        <v>1782</v>
      </c>
      <c r="J269" t="s">
        <v>1766</v>
      </c>
      <c r="K269" t="s">
        <v>1079</v>
      </c>
      <c r="L269" t="s">
        <v>14</v>
      </c>
      <c r="M269" t="s">
        <v>14</v>
      </c>
      <c r="N269" t="s">
        <v>14</v>
      </c>
      <c r="O269" t="s">
        <v>14</v>
      </c>
      <c r="P269" t="s">
        <v>14</v>
      </c>
      <c r="Q269" t="s">
        <v>14</v>
      </c>
      <c r="R269" t="s">
        <v>14</v>
      </c>
      <c r="S269" t="s">
        <v>1000</v>
      </c>
      <c r="T269" t="s">
        <v>20</v>
      </c>
      <c r="U269" t="s">
        <v>14</v>
      </c>
    </row>
    <row r="270" spans="1:21">
      <c r="A270" t="s">
        <v>3450</v>
      </c>
      <c r="B270" t="s">
        <v>3449</v>
      </c>
      <c r="C270" t="s">
        <v>4038</v>
      </c>
      <c r="D270" t="s">
        <v>14</v>
      </c>
      <c r="E270" t="s">
        <v>14</v>
      </c>
      <c r="F270" t="s">
        <v>4368</v>
      </c>
      <c r="G270" t="s">
        <v>126</v>
      </c>
      <c r="H270" t="s">
        <v>3079</v>
      </c>
      <c r="I270" t="s">
        <v>1811</v>
      </c>
      <c r="J270" t="s">
        <v>1766</v>
      </c>
      <c r="K270" t="s">
        <v>1079</v>
      </c>
      <c r="L270" t="s">
        <v>14</v>
      </c>
      <c r="M270" t="s">
        <v>14</v>
      </c>
      <c r="N270" t="s">
        <v>14</v>
      </c>
      <c r="O270" t="s">
        <v>14</v>
      </c>
      <c r="P270" t="s">
        <v>14</v>
      </c>
      <c r="Q270" t="s">
        <v>14</v>
      </c>
      <c r="R270" t="s">
        <v>14</v>
      </c>
      <c r="S270" t="s">
        <v>3813</v>
      </c>
      <c r="T270" t="s">
        <v>1927</v>
      </c>
      <c r="U270" t="s">
        <v>14</v>
      </c>
    </row>
    <row r="271" spans="1:21">
      <c r="A271" t="s">
        <v>3577</v>
      </c>
      <c r="B271" t="s">
        <v>3576</v>
      </c>
      <c r="C271" t="s">
        <v>4034</v>
      </c>
      <c r="D271" t="s">
        <v>14</v>
      </c>
      <c r="E271" t="s">
        <v>14</v>
      </c>
      <c r="F271" t="s">
        <v>4369</v>
      </c>
      <c r="G271" t="s">
        <v>133</v>
      </c>
      <c r="H271" t="s">
        <v>3578</v>
      </c>
      <c r="I271" t="s">
        <v>14</v>
      </c>
      <c r="J271" t="s">
        <v>14</v>
      </c>
      <c r="K271" t="s">
        <v>14</v>
      </c>
      <c r="L271" t="s">
        <v>14</v>
      </c>
      <c r="M271" t="s">
        <v>14</v>
      </c>
      <c r="N271" t="s">
        <v>14</v>
      </c>
      <c r="O271" t="s">
        <v>14</v>
      </c>
      <c r="P271" t="s">
        <v>14</v>
      </c>
      <c r="Q271" t="s">
        <v>14</v>
      </c>
      <c r="R271" t="s">
        <v>14</v>
      </c>
      <c r="S271" t="s">
        <v>1000</v>
      </c>
      <c r="T271" t="s">
        <v>18</v>
      </c>
      <c r="U271" t="s">
        <v>14</v>
      </c>
    </row>
    <row r="272" spans="1:21">
      <c r="A272" t="s">
        <v>4370</v>
      </c>
      <c r="B272" t="s">
        <v>2534</v>
      </c>
      <c r="C272" t="s">
        <v>4038</v>
      </c>
      <c r="D272" t="s">
        <v>14</v>
      </c>
      <c r="E272" t="s">
        <v>14</v>
      </c>
      <c r="F272" t="s">
        <v>14</v>
      </c>
      <c r="G272" t="s">
        <v>14</v>
      </c>
      <c r="H272" t="s">
        <v>3495</v>
      </c>
      <c r="I272" t="s">
        <v>2042</v>
      </c>
      <c r="J272" t="s">
        <v>1766</v>
      </c>
      <c r="K272" t="s">
        <v>1098</v>
      </c>
      <c r="L272" t="s">
        <v>14</v>
      </c>
      <c r="M272" t="s">
        <v>14</v>
      </c>
      <c r="N272" t="s">
        <v>14</v>
      </c>
      <c r="O272" t="s">
        <v>14</v>
      </c>
      <c r="P272" t="s">
        <v>14</v>
      </c>
      <c r="Q272" t="s">
        <v>14</v>
      </c>
      <c r="R272" t="s">
        <v>14</v>
      </c>
      <c r="S272" t="s">
        <v>3813</v>
      </c>
      <c r="T272" t="s">
        <v>1834</v>
      </c>
      <c r="U272" t="s">
        <v>124</v>
      </c>
    </row>
    <row r="273" spans="1:21">
      <c r="A273" t="s">
        <v>4370</v>
      </c>
      <c r="B273" t="s">
        <v>2060</v>
      </c>
      <c r="C273" t="s">
        <v>4038</v>
      </c>
      <c r="D273" t="s">
        <v>14</v>
      </c>
      <c r="E273" t="s">
        <v>14</v>
      </c>
      <c r="F273" t="s">
        <v>4371</v>
      </c>
      <c r="G273" t="s">
        <v>130</v>
      </c>
      <c r="H273" t="s">
        <v>3079</v>
      </c>
      <c r="I273" t="s">
        <v>14</v>
      </c>
      <c r="J273" t="s">
        <v>14</v>
      </c>
      <c r="K273" t="s">
        <v>14</v>
      </c>
      <c r="L273" t="s">
        <v>466</v>
      </c>
      <c r="M273" t="s">
        <v>14</v>
      </c>
      <c r="N273" t="s">
        <v>14</v>
      </c>
      <c r="O273" t="s">
        <v>14</v>
      </c>
      <c r="P273" t="s">
        <v>14</v>
      </c>
      <c r="Q273" t="s">
        <v>14</v>
      </c>
      <c r="R273" t="s">
        <v>14</v>
      </c>
      <c r="S273" t="s">
        <v>1000</v>
      </c>
      <c r="T273" t="s">
        <v>13</v>
      </c>
      <c r="U273" t="s">
        <v>14</v>
      </c>
    </row>
    <row r="274" spans="1:21">
      <c r="A274" t="s">
        <v>4373</v>
      </c>
      <c r="B274" t="s">
        <v>4372</v>
      </c>
      <c r="C274" t="s">
        <v>4038</v>
      </c>
      <c r="D274" t="s">
        <v>14</v>
      </c>
      <c r="E274" t="s">
        <v>14</v>
      </c>
      <c r="F274" t="s">
        <v>4374</v>
      </c>
      <c r="G274" t="s">
        <v>130</v>
      </c>
      <c r="H274" t="s">
        <v>4375</v>
      </c>
      <c r="I274" t="s">
        <v>1764</v>
      </c>
      <c r="J274" t="s">
        <v>1766</v>
      </c>
      <c r="K274" t="s">
        <v>1005</v>
      </c>
      <c r="L274" t="s">
        <v>14</v>
      </c>
      <c r="M274" t="s">
        <v>14</v>
      </c>
      <c r="N274" t="s">
        <v>14</v>
      </c>
      <c r="O274" t="s">
        <v>14</v>
      </c>
      <c r="P274" t="s">
        <v>14</v>
      </c>
      <c r="Q274" t="s">
        <v>14</v>
      </c>
      <c r="R274" t="s">
        <v>14</v>
      </c>
      <c r="S274" t="s">
        <v>3707</v>
      </c>
      <c r="T274" t="s">
        <v>20</v>
      </c>
      <c r="U274" t="s">
        <v>14</v>
      </c>
    </row>
    <row r="275" spans="1:21">
      <c r="A275" t="s">
        <v>4376</v>
      </c>
      <c r="B275" t="s">
        <v>2816</v>
      </c>
      <c r="C275" t="s">
        <v>4038</v>
      </c>
      <c r="D275" t="s">
        <v>14</v>
      </c>
      <c r="E275" t="s">
        <v>14</v>
      </c>
      <c r="F275" t="s">
        <v>4377</v>
      </c>
      <c r="G275" t="s">
        <v>132</v>
      </c>
      <c r="H275" t="s">
        <v>3156</v>
      </c>
      <c r="I275" t="s">
        <v>14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  <c r="O275" t="s">
        <v>14</v>
      </c>
      <c r="P275" t="s">
        <v>14</v>
      </c>
      <c r="Q275" t="s">
        <v>14</v>
      </c>
      <c r="R275" t="s">
        <v>14</v>
      </c>
      <c r="S275" t="s">
        <v>1000</v>
      </c>
      <c r="T275" t="s">
        <v>13</v>
      </c>
      <c r="U275" t="s">
        <v>14</v>
      </c>
    </row>
    <row r="276" spans="1:21">
      <c r="A276" t="s">
        <v>1886</v>
      </c>
      <c r="B276" t="s">
        <v>1885</v>
      </c>
      <c r="C276" t="s">
        <v>4038</v>
      </c>
      <c r="D276" t="s">
        <v>14</v>
      </c>
      <c r="E276" t="s">
        <v>14</v>
      </c>
      <c r="F276" t="s">
        <v>4076</v>
      </c>
      <c r="G276" t="s">
        <v>132</v>
      </c>
      <c r="H276" t="s">
        <v>3111</v>
      </c>
      <c r="I276" t="s">
        <v>14</v>
      </c>
      <c r="J276" t="s">
        <v>14</v>
      </c>
      <c r="K276" t="s">
        <v>14</v>
      </c>
      <c r="L276" t="s">
        <v>14</v>
      </c>
      <c r="M276" t="s">
        <v>14</v>
      </c>
      <c r="N276" t="s">
        <v>14</v>
      </c>
      <c r="O276" t="s">
        <v>14</v>
      </c>
      <c r="P276" t="s">
        <v>14</v>
      </c>
      <c r="Q276" t="s">
        <v>14</v>
      </c>
      <c r="R276" t="s">
        <v>14</v>
      </c>
      <c r="S276" t="s">
        <v>3773</v>
      </c>
      <c r="T276" t="s">
        <v>18</v>
      </c>
      <c r="U276" t="s">
        <v>14</v>
      </c>
    </row>
    <row r="277" spans="1:21">
      <c r="A277" t="s">
        <v>3197</v>
      </c>
      <c r="B277" t="s">
        <v>3196</v>
      </c>
      <c r="C277" t="s">
        <v>4038</v>
      </c>
      <c r="D277" t="s">
        <v>14</v>
      </c>
      <c r="E277" t="s">
        <v>14</v>
      </c>
      <c r="F277" t="s">
        <v>4378</v>
      </c>
      <c r="G277" t="s">
        <v>126</v>
      </c>
      <c r="H277" t="s">
        <v>3035</v>
      </c>
      <c r="I277" t="s">
        <v>1811</v>
      </c>
      <c r="J277" t="s">
        <v>1766</v>
      </c>
      <c r="K277" t="s">
        <v>1079</v>
      </c>
      <c r="L277" t="s">
        <v>14</v>
      </c>
      <c r="M277" t="s">
        <v>14</v>
      </c>
      <c r="N277" t="s">
        <v>14</v>
      </c>
      <c r="O277" t="s">
        <v>14</v>
      </c>
      <c r="P277" t="s">
        <v>14</v>
      </c>
      <c r="Q277" t="s">
        <v>14</v>
      </c>
      <c r="R277" t="s">
        <v>14</v>
      </c>
      <c r="S277" t="s">
        <v>4379</v>
      </c>
      <c r="T277" t="s">
        <v>1927</v>
      </c>
      <c r="U277" t="s">
        <v>14</v>
      </c>
    </row>
    <row r="278" spans="1:21">
      <c r="A278" t="s">
        <v>2432</v>
      </c>
      <c r="B278" t="s">
        <v>2431</v>
      </c>
      <c r="C278" t="s">
        <v>4038</v>
      </c>
      <c r="D278" t="s">
        <v>14</v>
      </c>
      <c r="E278" t="s">
        <v>14</v>
      </c>
      <c r="F278" t="s">
        <v>4380</v>
      </c>
      <c r="G278" t="s">
        <v>133</v>
      </c>
      <c r="H278" t="s">
        <v>3148</v>
      </c>
      <c r="I278" t="s">
        <v>14</v>
      </c>
      <c r="J278" t="s">
        <v>14</v>
      </c>
      <c r="K278" t="s">
        <v>14</v>
      </c>
      <c r="L278" t="s">
        <v>14</v>
      </c>
      <c r="M278" t="s">
        <v>14</v>
      </c>
      <c r="N278" t="s">
        <v>14</v>
      </c>
      <c r="O278" t="s">
        <v>14</v>
      </c>
      <c r="P278" t="s">
        <v>14</v>
      </c>
      <c r="Q278" t="s">
        <v>14</v>
      </c>
      <c r="R278" t="s">
        <v>14</v>
      </c>
      <c r="S278" t="s">
        <v>3707</v>
      </c>
      <c r="T278" t="s">
        <v>18</v>
      </c>
      <c r="U278" t="s">
        <v>14</v>
      </c>
    </row>
    <row r="279" spans="1:21">
      <c r="A279" t="s">
        <v>4381</v>
      </c>
      <c r="B279" t="s">
        <v>2826</v>
      </c>
      <c r="C279" t="s">
        <v>4038</v>
      </c>
      <c r="D279" t="s">
        <v>14</v>
      </c>
      <c r="E279" t="s">
        <v>14</v>
      </c>
      <c r="F279" t="s">
        <v>4382</v>
      </c>
      <c r="G279" t="s">
        <v>128</v>
      </c>
      <c r="H279" t="s">
        <v>3146</v>
      </c>
      <c r="I279" t="s">
        <v>1773</v>
      </c>
      <c r="J279" t="s">
        <v>14</v>
      </c>
      <c r="K279" t="s">
        <v>4340</v>
      </c>
      <c r="L279" t="s">
        <v>14</v>
      </c>
      <c r="M279" t="s">
        <v>4383</v>
      </c>
      <c r="N279" t="s">
        <v>3939</v>
      </c>
      <c r="O279" t="s">
        <v>4384</v>
      </c>
      <c r="P279" t="s">
        <v>3146</v>
      </c>
      <c r="Q279" t="s">
        <v>14</v>
      </c>
      <c r="R279" t="s">
        <v>14</v>
      </c>
      <c r="S279" t="s">
        <v>3686</v>
      </c>
      <c r="T279" t="s">
        <v>1821</v>
      </c>
      <c r="U279" t="s">
        <v>14</v>
      </c>
    </row>
    <row r="280" spans="1:21">
      <c r="A280" t="s">
        <v>1852</v>
      </c>
      <c r="B280" t="s">
        <v>1851</v>
      </c>
      <c r="C280" t="s">
        <v>4034</v>
      </c>
      <c r="D280" t="s">
        <v>14</v>
      </c>
      <c r="E280" t="s">
        <v>14</v>
      </c>
      <c r="F280" t="s">
        <v>14</v>
      </c>
      <c r="G280" t="s">
        <v>14</v>
      </c>
      <c r="H280" t="s">
        <v>3035</v>
      </c>
      <c r="I280" t="s">
        <v>1811</v>
      </c>
      <c r="J280" t="s">
        <v>1766</v>
      </c>
      <c r="K280" t="s">
        <v>26</v>
      </c>
      <c r="L280" t="s">
        <v>14</v>
      </c>
      <c r="M280" t="s">
        <v>14</v>
      </c>
      <c r="N280" t="s">
        <v>14</v>
      </c>
      <c r="O280" t="s">
        <v>14</v>
      </c>
      <c r="P280" t="s">
        <v>3035</v>
      </c>
      <c r="Q280" t="s">
        <v>14</v>
      </c>
      <c r="R280" t="s">
        <v>14</v>
      </c>
      <c r="S280" t="s">
        <v>1000</v>
      </c>
      <c r="T280" t="s">
        <v>20</v>
      </c>
      <c r="U280" t="s">
        <v>4385</v>
      </c>
    </row>
    <row r="281" spans="1:21">
      <c r="A281" t="s">
        <v>2592</v>
      </c>
      <c r="B281" t="s">
        <v>2591</v>
      </c>
      <c r="C281" t="s">
        <v>4038</v>
      </c>
      <c r="D281" t="s">
        <v>14</v>
      </c>
      <c r="E281" t="s">
        <v>14</v>
      </c>
      <c r="F281" t="s">
        <v>14</v>
      </c>
      <c r="G281" t="s">
        <v>14</v>
      </c>
      <c r="H281" t="s">
        <v>3124</v>
      </c>
      <c r="I281" t="s">
        <v>1773</v>
      </c>
      <c r="J281" t="s">
        <v>1766</v>
      </c>
      <c r="K281" t="s">
        <v>467</v>
      </c>
      <c r="L281" t="s">
        <v>14</v>
      </c>
      <c r="M281" t="s">
        <v>14</v>
      </c>
      <c r="N281" t="s">
        <v>14</v>
      </c>
      <c r="O281" t="s">
        <v>14</v>
      </c>
      <c r="P281" t="s">
        <v>14</v>
      </c>
      <c r="Q281" t="s">
        <v>14</v>
      </c>
      <c r="R281" t="s">
        <v>14</v>
      </c>
      <c r="S281" t="s">
        <v>3711</v>
      </c>
      <c r="T281" t="s">
        <v>20</v>
      </c>
      <c r="U281" t="s">
        <v>14</v>
      </c>
    </row>
    <row r="282" spans="1:21">
      <c r="A282" t="s">
        <v>2656</v>
      </c>
      <c r="B282" t="s">
        <v>2655</v>
      </c>
      <c r="C282" t="s">
        <v>4038</v>
      </c>
      <c r="D282" t="s">
        <v>14</v>
      </c>
      <c r="E282" t="s">
        <v>14</v>
      </c>
      <c r="F282" t="s">
        <v>4386</v>
      </c>
      <c r="G282" t="s">
        <v>129</v>
      </c>
      <c r="H282" t="s">
        <v>3192</v>
      </c>
      <c r="I282" t="s">
        <v>1773</v>
      </c>
      <c r="J282" t="s">
        <v>1766</v>
      </c>
      <c r="K282" t="s">
        <v>1040</v>
      </c>
      <c r="L282" t="s">
        <v>14</v>
      </c>
      <c r="M282" t="s">
        <v>14</v>
      </c>
      <c r="N282" t="s">
        <v>14</v>
      </c>
      <c r="O282" t="s">
        <v>14</v>
      </c>
      <c r="P282" t="s">
        <v>14</v>
      </c>
      <c r="Q282" t="s">
        <v>14</v>
      </c>
      <c r="R282" t="s">
        <v>14</v>
      </c>
      <c r="S282" t="s">
        <v>3813</v>
      </c>
      <c r="T282" t="s">
        <v>1834</v>
      </c>
      <c r="U282" t="s">
        <v>14</v>
      </c>
    </row>
    <row r="283" spans="1:21">
      <c r="A283" t="s">
        <v>4387</v>
      </c>
      <c r="B283" t="s">
        <v>2219</v>
      </c>
      <c r="C283" t="s">
        <v>4034</v>
      </c>
      <c r="D283" t="s">
        <v>14</v>
      </c>
      <c r="E283" t="s">
        <v>14</v>
      </c>
      <c r="F283" t="s">
        <v>4388</v>
      </c>
      <c r="G283" t="s">
        <v>127</v>
      </c>
      <c r="H283" t="s">
        <v>3192</v>
      </c>
      <c r="I283" t="s">
        <v>1773</v>
      </c>
      <c r="J283" t="s">
        <v>1766</v>
      </c>
      <c r="K283" t="s">
        <v>1040</v>
      </c>
      <c r="L283" t="s">
        <v>14</v>
      </c>
      <c r="M283" t="s">
        <v>14</v>
      </c>
      <c r="N283" t="s">
        <v>14</v>
      </c>
      <c r="O283" t="s">
        <v>14</v>
      </c>
      <c r="P283" t="s">
        <v>14</v>
      </c>
      <c r="Q283" t="s">
        <v>14</v>
      </c>
      <c r="R283" t="s">
        <v>14</v>
      </c>
      <c r="S283" t="s">
        <v>3813</v>
      </c>
      <c r="T283" t="s">
        <v>1834</v>
      </c>
      <c r="U283" t="s">
        <v>14</v>
      </c>
    </row>
    <row r="284" spans="1:21">
      <c r="A284" t="s">
        <v>3598</v>
      </c>
      <c r="B284" t="s">
        <v>3597</v>
      </c>
      <c r="C284" t="s">
        <v>4038</v>
      </c>
      <c r="D284" t="s">
        <v>14</v>
      </c>
      <c r="E284" t="s">
        <v>14</v>
      </c>
      <c r="F284" t="s">
        <v>14</v>
      </c>
      <c r="G284" t="s">
        <v>14</v>
      </c>
      <c r="H284" t="s">
        <v>3599</v>
      </c>
      <c r="I284" t="s">
        <v>14</v>
      </c>
      <c r="J284" t="s">
        <v>14</v>
      </c>
      <c r="K284" t="s">
        <v>14</v>
      </c>
      <c r="L284" t="s">
        <v>14</v>
      </c>
      <c r="M284" t="s">
        <v>14</v>
      </c>
      <c r="N284" t="s">
        <v>14</v>
      </c>
      <c r="O284" t="s">
        <v>14</v>
      </c>
      <c r="P284" t="s">
        <v>14</v>
      </c>
      <c r="Q284" t="s">
        <v>14</v>
      </c>
      <c r="R284" t="s">
        <v>14</v>
      </c>
      <c r="S284" t="s">
        <v>1000</v>
      </c>
      <c r="T284" t="s">
        <v>19</v>
      </c>
      <c r="U284" t="s">
        <v>14</v>
      </c>
    </row>
    <row r="285" spans="1:21">
      <c r="A285" t="s">
        <v>4390</v>
      </c>
      <c r="B285" t="s">
        <v>4389</v>
      </c>
      <c r="C285" t="s">
        <v>4034</v>
      </c>
      <c r="D285" t="s">
        <v>14</v>
      </c>
      <c r="E285" t="s">
        <v>14</v>
      </c>
      <c r="F285" t="s">
        <v>4391</v>
      </c>
      <c r="G285" t="s">
        <v>133</v>
      </c>
      <c r="H285" t="s">
        <v>4392</v>
      </c>
      <c r="I285" t="s">
        <v>14</v>
      </c>
      <c r="J285" t="s">
        <v>14</v>
      </c>
      <c r="K285" t="s">
        <v>14</v>
      </c>
      <c r="L285" t="s">
        <v>466</v>
      </c>
      <c r="M285" t="s">
        <v>14</v>
      </c>
      <c r="N285" t="s">
        <v>14</v>
      </c>
      <c r="O285" t="s">
        <v>14</v>
      </c>
      <c r="P285" t="s">
        <v>14</v>
      </c>
      <c r="Q285" t="s">
        <v>14</v>
      </c>
      <c r="R285" t="s">
        <v>14</v>
      </c>
      <c r="S285" t="s">
        <v>1000</v>
      </c>
      <c r="T285" t="s">
        <v>16</v>
      </c>
      <c r="U285" t="s">
        <v>14</v>
      </c>
    </row>
    <row r="286" spans="1:21">
      <c r="A286" t="s">
        <v>3285</v>
      </c>
      <c r="B286" t="s">
        <v>3284</v>
      </c>
      <c r="C286" t="s">
        <v>4034</v>
      </c>
      <c r="D286" t="s">
        <v>14</v>
      </c>
      <c r="E286" t="s">
        <v>14</v>
      </c>
      <c r="F286" t="s">
        <v>14</v>
      </c>
      <c r="G286" t="s">
        <v>14</v>
      </c>
      <c r="H286" t="s">
        <v>3286</v>
      </c>
      <c r="I286" t="s">
        <v>1811</v>
      </c>
      <c r="J286" t="s">
        <v>1766</v>
      </c>
      <c r="K286" t="s">
        <v>25</v>
      </c>
      <c r="L286" t="s">
        <v>14</v>
      </c>
      <c r="M286" t="s">
        <v>14</v>
      </c>
      <c r="N286" t="s">
        <v>14</v>
      </c>
      <c r="O286" t="s">
        <v>14</v>
      </c>
      <c r="P286" t="s">
        <v>14</v>
      </c>
      <c r="Q286" t="s">
        <v>14</v>
      </c>
      <c r="R286" t="s">
        <v>4393</v>
      </c>
      <c r="S286" t="s">
        <v>1000</v>
      </c>
      <c r="T286" t="s">
        <v>20</v>
      </c>
      <c r="U286" t="s">
        <v>14</v>
      </c>
    </row>
    <row r="287" spans="1:21">
      <c r="A287" t="s">
        <v>2605</v>
      </c>
      <c r="B287" t="s">
        <v>2604</v>
      </c>
      <c r="C287" t="s">
        <v>4038</v>
      </c>
      <c r="D287" t="s">
        <v>14</v>
      </c>
      <c r="E287" t="s">
        <v>14</v>
      </c>
      <c r="F287" t="s">
        <v>4394</v>
      </c>
      <c r="G287" t="s">
        <v>132</v>
      </c>
      <c r="H287" t="s">
        <v>3155</v>
      </c>
      <c r="I287" t="s">
        <v>14</v>
      </c>
      <c r="J287" t="s">
        <v>14</v>
      </c>
      <c r="K287" t="s">
        <v>14</v>
      </c>
      <c r="L287" t="s">
        <v>14</v>
      </c>
      <c r="M287" t="s">
        <v>14</v>
      </c>
      <c r="N287" t="s">
        <v>14</v>
      </c>
      <c r="O287" t="s">
        <v>14</v>
      </c>
      <c r="P287" t="s">
        <v>14</v>
      </c>
      <c r="Q287" t="s">
        <v>14</v>
      </c>
      <c r="R287" t="s">
        <v>14</v>
      </c>
      <c r="S287" t="s">
        <v>1000</v>
      </c>
      <c r="T287" t="s">
        <v>13</v>
      </c>
      <c r="U287" t="s">
        <v>14</v>
      </c>
    </row>
    <row r="288" spans="1:21">
      <c r="A288" t="s">
        <v>2642</v>
      </c>
      <c r="B288" t="s">
        <v>2641</v>
      </c>
      <c r="C288" t="s">
        <v>4038</v>
      </c>
      <c r="D288" t="s">
        <v>14</v>
      </c>
      <c r="E288" t="s">
        <v>14</v>
      </c>
      <c r="F288" t="s">
        <v>4395</v>
      </c>
      <c r="G288" t="s">
        <v>132</v>
      </c>
      <c r="H288" t="s">
        <v>3217</v>
      </c>
      <c r="I288" t="s">
        <v>14</v>
      </c>
      <c r="J288" t="s">
        <v>14</v>
      </c>
      <c r="K288" t="s">
        <v>14</v>
      </c>
      <c r="L288" t="s">
        <v>14</v>
      </c>
      <c r="M288" t="s">
        <v>14</v>
      </c>
      <c r="N288" t="s">
        <v>14</v>
      </c>
      <c r="O288" t="s">
        <v>14</v>
      </c>
      <c r="P288" t="s">
        <v>14</v>
      </c>
      <c r="Q288" t="s">
        <v>14</v>
      </c>
      <c r="R288" t="s">
        <v>14</v>
      </c>
      <c r="S288" t="s">
        <v>3707</v>
      </c>
      <c r="T288" t="s">
        <v>18</v>
      </c>
      <c r="U288" t="s">
        <v>14</v>
      </c>
    </row>
    <row r="289" spans="1:21">
      <c r="A289" t="s">
        <v>3336</v>
      </c>
      <c r="B289" t="s">
        <v>3335</v>
      </c>
      <c r="C289" t="s">
        <v>4034</v>
      </c>
      <c r="D289" t="s">
        <v>14</v>
      </c>
      <c r="E289" t="s">
        <v>14</v>
      </c>
      <c r="F289" t="s">
        <v>14</v>
      </c>
      <c r="G289" t="s">
        <v>14</v>
      </c>
      <c r="H289" t="s">
        <v>3337</v>
      </c>
      <c r="I289" t="s">
        <v>14</v>
      </c>
      <c r="J289" t="s">
        <v>14</v>
      </c>
      <c r="K289" t="s">
        <v>14</v>
      </c>
      <c r="L289" t="s">
        <v>14</v>
      </c>
      <c r="M289" t="s">
        <v>14</v>
      </c>
      <c r="N289" t="s">
        <v>14</v>
      </c>
      <c r="O289" t="s">
        <v>14</v>
      </c>
      <c r="P289" t="s">
        <v>14</v>
      </c>
      <c r="Q289" t="s">
        <v>14</v>
      </c>
      <c r="R289" t="s">
        <v>14</v>
      </c>
      <c r="S289" t="s">
        <v>1000</v>
      </c>
      <c r="T289" t="s">
        <v>19</v>
      </c>
      <c r="U289" t="s">
        <v>14</v>
      </c>
    </row>
    <row r="290" spans="1:21">
      <c r="A290" t="s">
        <v>1822</v>
      </c>
      <c r="B290" t="s">
        <v>1445</v>
      </c>
      <c r="C290" t="s">
        <v>4038</v>
      </c>
      <c r="D290" t="s">
        <v>14</v>
      </c>
      <c r="E290" t="s">
        <v>14</v>
      </c>
      <c r="F290" t="s">
        <v>14</v>
      </c>
      <c r="G290" t="s">
        <v>14</v>
      </c>
      <c r="H290" t="s">
        <v>3130</v>
      </c>
      <c r="I290" t="s">
        <v>1789</v>
      </c>
      <c r="J290" t="s">
        <v>1766</v>
      </c>
      <c r="K290" t="s">
        <v>467</v>
      </c>
      <c r="L290" t="s">
        <v>14</v>
      </c>
      <c r="M290" t="s">
        <v>14</v>
      </c>
      <c r="N290" t="s">
        <v>14</v>
      </c>
      <c r="O290" t="s">
        <v>14</v>
      </c>
      <c r="P290" t="s">
        <v>14</v>
      </c>
      <c r="Q290" t="s">
        <v>14</v>
      </c>
      <c r="R290" t="s">
        <v>14</v>
      </c>
      <c r="S290" t="s">
        <v>1000</v>
      </c>
      <c r="T290" t="s">
        <v>20</v>
      </c>
      <c r="U290" t="s">
        <v>14</v>
      </c>
    </row>
    <row r="291" spans="1:21">
      <c r="A291" t="s">
        <v>3609</v>
      </c>
      <c r="B291" t="s">
        <v>3608</v>
      </c>
      <c r="C291" t="s">
        <v>4038</v>
      </c>
      <c r="D291" t="s">
        <v>14</v>
      </c>
      <c r="E291" t="s">
        <v>14</v>
      </c>
      <c r="F291" t="s">
        <v>14</v>
      </c>
      <c r="G291" t="s">
        <v>14</v>
      </c>
      <c r="H291" t="s">
        <v>3610</v>
      </c>
      <c r="I291" t="s">
        <v>14</v>
      </c>
      <c r="J291" t="s">
        <v>14</v>
      </c>
      <c r="K291" t="s">
        <v>14</v>
      </c>
      <c r="L291" t="s">
        <v>14</v>
      </c>
      <c r="M291" t="s">
        <v>14</v>
      </c>
      <c r="N291" t="s">
        <v>14</v>
      </c>
      <c r="O291" t="s">
        <v>14</v>
      </c>
      <c r="P291" t="s">
        <v>14</v>
      </c>
      <c r="Q291" t="s">
        <v>14</v>
      </c>
      <c r="R291" t="s">
        <v>14</v>
      </c>
      <c r="S291" t="s">
        <v>1000</v>
      </c>
      <c r="T291" t="s">
        <v>19</v>
      </c>
      <c r="U291" t="s">
        <v>14</v>
      </c>
    </row>
    <row r="292" spans="1:21">
      <c r="A292" t="s">
        <v>3320</v>
      </c>
      <c r="B292" t="s">
        <v>3319</v>
      </c>
      <c r="C292" t="s">
        <v>14</v>
      </c>
      <c r="D292" t="s">
        <v>14</v>
      </c>
      <c r="E292" t="s">
        <v>14</v>
      </c>
      <c r="F292" t="s">
        <v>14</v>
      </c>
      <c r="G292" t="s">
        <v>14</v>
      </c>
      <c r="H292" t="s">
        <v>3321</v>
      </c>
      <c r="I292" t="s">
        <v>1824</v>
      </c>
      <c r="J292" t="s">
        <v>1766</v>
      </c>
      <c r="K292" t="s">
        <v>1079</v>
      </c>
      <c r="L292" t="s">
        <v>14</v>
      </c>
      <c r="M292" t="s">
        <v>14</v>
      </c>
      <c r="N292" t="s">
        <v>14</v>
      </c>
      <c r="O292" t="s">
        <v>14</v>
      </c>
      <c r="P292" t="s">
        <v>14</v>
      </c>
      <c r="Q292" t="s">
        <v>14</v>
      </c>
      <c r="R292" t="s">
        <v>14</v>
      </c>
      <c r="S292" t="s">
        <v>1000</v>
      </c>
      <c r="T292" t="s">
        <v>20</v>
      </c>
      <c r="U292" t="s">
        <v>14</v>
      </c>
    </row>
    <row r="293" spans="1:21">
      <c r="A293" t="s">
        <v>3024</v>
      </c>
      <c r="B293" t="s">
        <v>3023</v>
      </c>
      <c r="C293" t="s">
        <v>4034</v>
      </c>
      <c r="D293" t="s">
        <v>14</v>
      </c>
      <c r="E293" t="s">
        <v>14</v>
      </c>
      <c r="F293" t="s">
        <v>14</v>
      </c>
      <c r="G293" t="s">
        <v>14</v>
      </c>
      <c r="H293" t="s">
        <v>3025</v>
      </c>
      <c r="I293" t="s">
        <v>14</v>
      </c>
      <c r="J293" t="s">
        <v>14</v>
      </c>
      <c r="K293" t="s">
        <v>14</v>
      </c>
      <c r="L293" t="s">
        <v>14</v>
      </c>
      <c r="M293" t="s">
        <v>14</v>
      </c>
      <c r="N293" t="s">
        <v>14</v>
      </c>
      <c r="O293" t="s">
        <v>14</v>
      </c>
      <c r="P293" t="s">
        <v>14</v>
      </c>
      <c r="Q293" t="s">
        <v>14</v>
      </c>
      <c r="R293" t="s">
        <v>14</v>
      </c>
      <c r="S293" t="s">
        <v>1000</v>
      </c>
      <c r="T293" t="s">
        <v>16</v>
      </c>
      <c r="U293" t="s">
        <v>14</v>
      </c>
    </row>
    <row r="294" spans="1:21">
      <c r="A294" t="s">
        <v>2667</v>
      </c>
      <c r="B294" t="s">
        <v>2666</v>
      </c>
      <c r="C294" t="s">
        <v>4038</v>
      </c>
      <c r="D294" t="s">
        <v>14</v>
      </c>
      <c r="E294" t="s">
        <v>14</v>
      </c>
      <c r="F294" t="s">
        <v>4396</v>
      </c>
      <c r="G294" t="s">
        <v>131</v>
      </c>
      <c r="H294" t="s">
        <v>3114</v>
      </c>
      <c r="I294" t="s">
        <v>14</v>
      </c>
      <c r="J294" t="s">
        <v>14</v>
      </c>
      <c r="K294" t="s">
        <v>14</v>
      </c>
      <c r="L294" t="s">
        <v>14</v>
      </c>
      <c r="M294" t="s">
        <v>14</v>
      </c>
      <c r="N294" t="s">
        <v>14</v>
      </c>
      <c r="O294" t="s">
        <v>14</v>
      </c>
      <c r="P294" t="s">
        <v>14</v>
      </c>
      <c r="Q294" t="s">
        <v>14</v>
      </c>
      <c r="R294" t="s">
        <v>14</v>
      </c>
      <c r="S294" t="s">
        <v>1000</v>
      </c>
      <c r="T294" t="s">
        <v>20</v>
      </c>
      <c r="U294" t="s">
        <v>14</v>
      </c>
    </row>
    <row r="295" spans="1:21">
      <c r="A295" t="s">
        <v>4398</v>
      </c>
      <c r="B295" t="s">
        <v>4397</v>
      </c>
      <c r="C295" t="s">
        <v>4038</v>
      </c>
      <c r="D295" t="s">
        <v>14</v>
      </c>
      <c r="E295" t="s">
        <v>14</v>
      </c>
      <c r="F295" t="s">
        <v>4399</v>
      </c>
      <c r="G295" t="s">
        <v>135</v>
      </c>
      <c r="H295" t="s">
        <v>4400</v>
      </c>
      <c r="I295" t="s">
        <v>14</v>
      </c>
      <c r="J295" t="s">
        <v>14</v>
      </c>
      <c r="K295" t="s">
        <v>3009</v>
      </c>
      <c r="L295" t="s">
        <v>14</v>
      </c>
      <c r="M295" t="s">
        <v>14</v>
      </c>
      <c r="N295" t="s">
        <v>14</v>
      </c>
      <c r="O295" t="s">
        <v>14</v>
      </c>
      <c r="P295" t="s">
        <v>14</v>
      </c>
      <c r="Q295" t="s">
        <v>14</v>
      </c>
      <c r="R295" t="s">
        <v>14</v>
      </c>
      <c r="S295" t="s">
        <v>3857</v>
      </c>
      <c r="T295" t="s">
        <v>22</v>
      </c>
      <c r="U295" t="s">
        <v>14</v>
      </c>
    </row>
    <row r="296" spans="1:21">
      <c r="A296" t="s">
        <v>4401</v>
      </c>
      <c r="B296" t="s">
        <v>2800</v>
      </c>
      <c r="C296" t="s">
        <v>4034</v>
      </c>
      <c r="D296" t="s">
        <v>14</v>
      </c>
      <c r="E296" t="s">
        <v>14</v>
      </c>
      <c r="F296" t="s">
        <v>4402</v>
      </c>
      <c r="G296" t="s">
        <v>127</v>
      </c>
      <c r="H296" t="s">
        <v>3143</v>
      </c>
      <c r="I296" t="s">
        <v>14</v>
      </c>
      <c r="J296" t="s">
        <v>14</v>
      </c>
      <c r="K296" t="s">
        <v>3009</v>
      </c>
      <c r="L296" t="s">
        <v>14</v>
      </c>
      <c r="M296" t="s">
        <v>14</v>
      </c>
      <c r="N296" t="s">
        <v>14</v>
      </c>
      <c r="O296" t="s">
        <v>14</v>
      </c>
      <c r="P296" t="s">
        <v>14</v>
      </c>
      <c r="Q296" t="s">
        <v>14</v>
      </c>
      <c r="R296" t="s">
        <v>14</v>
      </c>
      <c r="S296" t="s">
        <v>3703</v>
      </c>
      <c r="T296" t="s">
        <v>1927</v>
      </c>
      <c r="U296" t="s">
        <v>14</v>
      </c>
    </row>
    <row r="297" spans="1:21">
      <c r="A297" t="s">
        <v>3306</v>
      </c>
      <c r="B297" t="s">
        <v>3305</v>
      </c>
      <c r="C297" t="s">
        <v>4034</v>
      </c>
      <c r="D297" t="s">
        <v>14</v>
      </c>
      <c r="E297" t="s">
        <v>14</v>
      </c>
      <c r="F297" t="s">
        <v>4403</v>
      </c>
      <c r="G297" t="s">
        <v>129</v>
      </c>
      <c r="H297" t="s">
        <v>3307</v>
      </c>
      <c r="I297" t="s">
        <v>1811</v>
      </c>
      <c r="J297" t="s">
        <v>1766</v>
      </c>
      <c r="K297" t="s">
        <v>1109</v>
      </c>
      <c r="L297" t="s">
        <v>14</v>
      </c>
      <c r="M297" t="s">
        <v>14</v>
      </c>
      <c r="N297" t="s">
        <v>14</v>
      </c>
      <c r="O297" t="s">
        <v>14</v>
      </c>
      <c r="P297" t="s">
        <v>14</v>
      </c>
      <c r="Q297" t="s">
        <v>14</v>
      </c>
      <c r="R297" t="s">
        <v>14</v>
      </c>
      <c r="S297" t="s">
        <v>1000</v>
      </c>
      <c r="T297" t="s">
        <v>20</v>
      </c>
      <c r="U297" t="s">
        <v>14</v>
      </c>
    </row>
    <row r="298" spans="1:21">
      <c r="A298" t="s">
        <v>3262</v>
      </c>
      <c r="B298" t="s">
        <v>3261</v>
      </c>
      <c r="C298" t="s">
        <v>4038</v>
      </c>
      <c r="D298" t="s">
        <v>14</v>
      </c>
      <c r="E298" t="s">
        <v>14</v>
      </c>
      <c r="F298" t="s">
        <v>14</v>
      </c>
      <c r="G298" t="s">
        <v>14</v>
      </c>
      <c r="H298" t="s">
        <v>3263</v>
      </c>
      <c r="I298" t="s">
        <v>1764</v>
      </c>
      <c r="J298" t="s">
        <v>1766</v>
      </c>
      <c r="K298" t="s">
        <v>1079</v>
      </c>
      <c r="L298" t="s">
        <v>14</v>
      </c>
      <c r="M298" t="s">
        <v>14</v>
      </c>
      <c r="N298" t="s">
        <v>14</v>
      </c>
      <c r="O298" t="s">
        <v>14</v>
      </c>
      <c r="P298" t="s">
        <v>14</v>
      </c>
      <c r="Q298" t="s">
        <v>14</v>
      </c>
      <c r="R298" t="s">
        <v>14</v>
      </c>
      <c r="S298" t="s">
        <v>1000</v>
      </c>
      <c r="T298" t="s">
        <v>20</v>
      </c>
      <c r="U298" t="s">
        <v>14</v>
      </c>
    </row>
    <row r="299" spans="1:21">
      <c r="A299" t="s">
        <v>2813</v>
      </c>
      <c r="B299" t="s">
        <v>2812</v>
      </c>
      <c r="C299" t="s">
        <v>4038</v>
      </c>
      <c r="D299" t="s">
        <v>14</v>
      </c>
      <c r="E299" t="s">
        <v>14</v>
      </c>
      <c r="F299" t="s">
        <v>4404</v>
      </c>
      <c r="G299" t="s">
        <v>130</v>
      </c>
      <c r="H299" t="s">
        <v>3087</v>
      </c>
      <c r="I299" t="s">
        <v>1811</v>
      </c>
      <c r="J299" t="s">
        <v>1766</v>
      </c>
      <c r="K299" t="s">
        <v>1071</v>
      </c>
      <c r="L299" t="s">
        <v>14</v>
      </c>
      <c r="M299" t="s">
        <v>14</v>
      </c>
      <c r="N299" t="s">
        <v>3087</v>
      </c>
      <c r="O299" t="s">
        <v>14</v>
      </c>
      <c r="P299" t="s">
        <v>14</v>
      </c>
      <c r="Q299" t="s">
        <v>14</v>
      </c>
      <c r="R299" t="s">
        <v>14</v>
      </c>
      <c r="S299" t="s">
        <v>1000</v>
      </c>
      <c r="T299" t="s">
        <v>20</v>
      </c>
      <c r="U299" t="s">
        <v>4405</v>
      </c>
    </row>
    <row r="300" spans="1:21">
      <c r="A300" t="s">
        <v>2383</v>
      </c>
      <c r="B300" t="s">
        <v>2382</v>
      </c>
      <c r="C300" t="s">
        <v>4034</v>
      </c>
      <c r="D300" t="s">
        <v>14</v>
      </c>
      <c r="E300" t="s">
        <v>14</v>
      </c>
      <c r="F300" t="s">
        <v>4406</v>
      </c>
      <c r="G300" t="s">
        <v>131</v>
      </c>
      <c r="H300" t="s">
        <v>3153</v>
      </c>
      <c r="I300" t="s">
        <v>14</v>
      </c>
      <c r="J300" t="s">
        <v>14</v>
      </c>
      <c r="K300" t="s">
        <v>14</v>
      </c>
      <c r="L300" t="s">
        <v>466</v>
      </c>
      <c r="M300" t="s">
        <v>14</v>
      </c>
      <c r="N300" t="s">
        <v>14</v>
      </c>
      <c r="O300" t="s">
        <v>14</v>
      </c>
      <c r="P300" t="s">
        <v>14</v>
      </c>
      <c r="Q300" t="s">
        <v>14</v>
      </c>
      <c r="R300" t="s">
        <v>14</v>
      </c>
      <c r="S300" t="s">
        <v>1000</v>
      </c>
      <c r="T300" t="s">
        <v>20</v>
      </c>
      <c r="U300" t="s">
        <v>14</v>
      </c>
    </row>
    <row r="301" spans="1:21">
      <c r="A301" t="s">
        <v>2909</v>
      </c>
      <c r="B301" t="s">
        <v>2908</v>
      </c>
      <c r="C301" t="s">
        <v>4038</v>
      </c>
      <c r="D301" t="s">
        <v>14</v>
      </c>
      <c r="E301" t="s">
        <v>14</v>
      </c>
      <c r="F301" t="s">
        <v>4407</v>
      </c>
      <c r="G301" t="s">
        <v>132</v>
      </c>
      <c r="H301" t="s">
        <v>3633</v>
      </c>
      <c r="I301" t="s">
        <v>14</v>
      </c>
      <c r="J301" t="s">
        <v>14</v>
      </c>
      <c r="K301" t="s">
        <v>14</v>
      </c>
      <c r="L301" t="s">
        <v>14</v>
      </c>
      <c r="M301" t="s">
        <v>14</v>
      </c>
      <c r="N301" t="s">
        <v>14</v>
      </c>
      <c r="O301" t="s">
        <v>14</v>
      </c>
      <c r="P301" t="s">
        <v>14</v>
      </c>
      <c r="Q301" t="s">
        <v>14</v>
      </c>
      <c r="R301" t="s">
        <v>14</v>
      </c>
      <c r="S301" t="s">
        <v>1002</v>
      </c>
      <c r="T301" t="s">
        <v>13</v>
      </c>
      <c r="U301" t="s">
        <v>14</v>
      </c>
    </row>
    <row r="302" spans="1:21">
      <c r="A302" t="s">
        <v>2792</v>
      </c>
      <c r="B302" t="s">
        <v>2791</v>
      </c>
      <c r="C302" t="s">
        <v>4034</v>
      </c>
      <c r="D302" t="s">
        <v>14</v>
      </c>
      <c r="E302" t="s">
        <v>14</v>
      </c>
      <c r="F302" t="s">
        <v>4408</v>
      </c>
      <c r="G302" t="s">
        <v>130</v>
      </c>
      <c r="H302" t="s">
        <v>3154</v>
      </c>
      <c r="I302" t="s">
        <v>14</v>
      </c>
      <c r="J302" t="s">
        <v>14</v>
      </c>
      <c r="K302" t="s">
        <v>14</v>
      </c>
      <c r="L302" t="s">
        <v>466</v>
      </c>
      <c r="M302" t="s">
        <v>14</v>
      </c>
      <c r="N302" t="s">
        <v>14</v>
      </c>
      <c r="O302" t="s">
        <v>14</v>
      </c>
      <c r="P302" t="s">
        <v>14</v>
      </c>
      <c r="Q302" t="s">
        <v>14</v>
      </c>
      <c r="R302" t="s">
        <v>14</v>
      </c>
      <c r="S302" t="s">
        <v>1000</v>
      </c>
      <c r="T302" t="s">
        <v>20</v>
      </c>
      <c r="U302" t="s">
        <v>14</v>
      </c>
    </row>
    <row r="303" spans="1:21">
      <c r="A303" t="s">
        <v>2670</v>
      </c>
      <c r="B303" t="s">
        <v>2669</v>
      </c>
      <c r="C303" t="s">
        <v>4038</v>
      </c>
      <c r="D303" t="s">
        <v>14</v>
      </c>
      <c r="E303" t="s">
        <v>14</v>
      </c>
      <c r="F303" t="s">
        <v>4409</v>
      </c>
      <c r="G303" t="s">
        <v>134</v>
      </c>
      <c r="H303" t="s">
        <v>3077</v>
      </c>
      <c r="I303" t="s">
        <v>14</v>
      </c>
      <c r="J303" t="s">
        <v>14</v>
      </c>
      <c r="K303" t="s">
        <v>14</v>
      </c>
      <c r="L303" t="s">
        <v>14</v>
      </c>
      <c r="M303" t="s">
        <v>14</v>
      </c>
      <c r="N303" t="s">
        <v>14</v>
      </c>
      <c r="O303" t="s">
        <v>14</v>
      </c>
      <c r="P303" t="s">
        <v>14</v>
      </c>
      <c r="Q303" t="s">
        <v>14</v>
      </c>
      <c r="R303" t="s">
        <v>14</v>
      </c>
      <c r="S303" t="s">
        <v>1000</v>
      </c>
      <c r="T303" t="s">
        <v>17</v>
      </c>
      <c r="U303" t="s">
        <v>14</v>
      </c>
    </row>
    <row r="304" spans="1:21">
      <c r="A304" t="s">
        <v>3419</v>
      </c>
      <c r="B304" t="s">
        <v>3418</v>
      </c>
      <c r="C304" t="s">
        <v>4034</v>
      </c>
      <c r="D304" t="s">
        <v>14</v>
      </c>
      <c r="E304" t="s">
        <v>14</v>
      </c>
      <c r="F304" t="s">
        <v>4410</v>
      </c>
      <c r="G304" t="s">
        <v>128</v>
      </c>
      <c r="H304" t="s">
        <v>3420</v>
      </c>
      <c r="I304" t="s">
        <v>1811</v>
      </c>
      <c r="J304" t="s">
        <v>1766</v>
      </c>
      <c r="K304" t="s">
        <v>1098</v>
      </c>
      <c r="L304" t="s">
        <v>14</v>
      </c>
      <c r="M304" t="s">
        <v>14</v>
      </c>
      <c r="N304" t="s">
        <v>14</v>
      </c>
      <c r="O304" t="s">
        <v>14</v>
      </c>
      <c r="P304" t="s">
        <v>14</v>
      </c>
      <c r="Q304" t="s">
        <v>14</v>
      </c>
      <c r="R304" t="s">
        <v>14</v>
      </c>
      <c r="S304" t="s">
        <v>3924</v>
      </c>
      <c r="T304" t="s">
        <v>1834</v>
      </c>
      <c r="U304" t="s">
        <v>14</v>
      </c>
    </row>
    <row r="305" spans="1:21">
      <c r="A305" t="s">
        <v>1810</v>
      </c>
      <c r="B305" t="s">
        <v>1429</v>
      </c>
      <c r="C305" t="s">
        <v>4038</v>
      </c>
      <c r="D305" t="s">
        <v>14</v>
      </c>
      <c r="E305" t="s">
        <v>14</v>
      </c>
      <c r="F305" t="s">
        <v>14</v>
      </c>
      <c r="G305" t="s">
        <v>14</v>
      </c>
      <c r="H305" t="s">
        <v>3125</v>
      </c>
      <c r="I305" t="s">
        <v>1811</v>
      </c>
      <c r="J305" t="s">
        <v>1766</v>
      </c>
      <c r="K305" t="s">
        <v>2228</v>
      </c>
      <c r="L305" t="s">
        <v>14</v>
      </c>
      <c r="M305" t="s">
        <v>14</v>
      </c>
      <c r="N305" t="s">
        <v>14</v>
      </c>
      <c r="O305" t="s">
        <v>14</v>
      </c>
      <c r="P305" t="s">
        <v>14</v>
      </c>
      <c r="Q305" t="s">
        <v>14</v>
      </c>
      <c r="R305" t="s">
        <v>14</v>
      </c>
      <c r="S305" t="s">
        <v>1000</v>
      </c>
      <c r="T305" t="s">
        <v>20</v>
      </c>
      <c r="U305" t="s">
        <v>14</v>
      </c>
    </row>
    <row r="306" spans="1:21">
      <c r="A306" t="s">
        <v>2264</v>
      </c>
      <c r="B306" t="s">
        <v>2263</v>
      </c>
      <c r="C306" t="s">
        <v>4038</v>
      </c>
      <c r="D306" t="s">
        <v>14</v>
      </c>
      <c r="E306" t="s">
        <v>14</v>
      </c>
      <c r="F306" t="s">
        <v>4411</v>
      </c>
      <c r="G306" t="s">
        <v>132</v>
      </c>
      <c r="H306" t="s">
        <v>3157</v>
      </c>
      <c r="I306" t="s">
        <v>14</v>
      </c>
      <c r="J306" t="s">
        <v>14</v>
      </c>
      <c r="K306" t="s">
        <v>14</v>
      </c>
      <c r="L306" t="s">
        <v>14</v>
      </c>
      <c r="M306" t="s">
        <v>14</v>
      </c>
      <c r="N306" t="s">
        <v>14</v>
      </c>
      <c r="O306" t="s">
        <v>14</v>
      </c>
      <c r="P306" t="s">
        <v>14</v>
      </c>
      <c r="Q306" t="s">
        <v>14</v>
      </c>
      <c r="R306" t="s">
        <v>14</v>
      </c>
      <c r="S306" t="s">
        <v>3711</v>
      </c>
      <c r="T306" t="s">
        <v>18</v>
      </c>
      <c r="U306" t="s">
        <v>14</v>
      </c>
    </row>
    <row r="307" spans="1:21">
      <c r="A307" t="s">
        <v>3163</v>
      </c>
      <c r="B307" t="s">
        <v>3162</v>
      </c>
      <c r="C307" t="s">
        <v>4034</v>
      </c>
      <c r="D307" t="s">
        <v>14</v>
      </c>
      <c r="E307" t="s">
        <v>14</v>
      </c>
      <c r="F307" t="s">
        <v>4412</v>
      </c>
      <c r="G307" t="s">
        <v>134</v>
      </c>
      <c r="H307" t="s">
        <v>3164</v>
      </c>
      <c r="I307" t="s">
        <v>1789</v>
      </c>
      <c r="J307" t="s">
        <v>14</v>
      </c>
      <c r="K307" t="s">
        <v>14</v>
      </c>
      <c r="L307" t="s">
        <v>14</v>
      </c>
      <c r="M307" t="s">
        <v>14</v>
      </c>
      <c r="N307" t="s">
        <v>14</v>
      </c>
      <c r="O307" t="s">
        <v>14</v>
      </c>
      <c r="P307" t="s">
        <v>14</v>
      </c>
      <c r="Q307" t="s">
        <v>14</v>
      </c>
      <c r="R307" t="s">
        <v>14</v>
      </c>
      <c r="S307" t="s">
        <v>1000</v>
      </c>
      <c r="T307" t="s">
        <v>16</v>
      </c>
      <c r="U307" t="s">
        <v>14</v>
      </c>
    </row>
    <row r="308" spans="1:21">
      <c r="A308" t="s">
        <v>2877</v>
      </c>
      <c r="B308" t="s">
        <v>2876</v>
      </c>
      <c r="C308" t="s">
        <v>4034</v>
      </c>
      <c r="D308" t="s">
        <v>14</v>
      </c>
      <c r="E308" t="s">
        <v>14</v>
      </c>
      <c r="F308" t="s">
        <v>4413</v>
      </c>
      <c r="G308" t="s">
        <v>131</v>
      </c>
      <c r="H308" t="s">
        <v>3150</v>
      </c>
      <c r="I308" t="s">
        <v>14</v>
      </c>
      <c r="J308" t="s">
        <v>14</v>
      </c>
      <c r="K308" t="s">
        <v>14</v>
      </c>
      <c r="L308" t="s">
        <v>466</v>
      </c>
      <c r="M308" t="s">
        <v>14</v>
      </c>
      <c r="N308" t="s">
        <v>14</v>
      </c>
      <c r="O308" t="s">
        <v>14</v>
      </c>
      <c r="P308" t="s">
        <v>14</v>
      </c>
      <c r="Q308" t="s">
        <v>14</v>
      </c>
      <c r="R308" t="s">
        <v>14</v>
      </c>
      <c r="S308" t="s">
        <v>1000</v>
      </c>
      <c r="T308" t="s">
        <v>13</v>
      </c>
      <c r="U308" t="s">
        <v>14</v>
      </c>
    </row>
    <row r="309" spans="1:21">
      <c r="A309" t="s">
        <v>3317</v>
      </c>
      <c r="B309" t="s">
        <v>3316</v>
      </c>
      <c r="C309" t="s">
        <v>4034</v>
      </c>
      <c r="D309" t="s">
        <v>14</v>
      </c>
      <c r="E309" t="s">
        <v>14</v>
      </c>
      <c r="F309" t="s">
        <v>14</v>
      </c>
      <c r="G309" t="s">
        <v>14</v>
      </c>
      <c r="H309" t="s">
        <v>3318</v>
      </c>
      <c r="I309" t="s">
        <v>1789</v>
      </c>
      <c r="J309" t="s">
        <v>1766</v>
      </c>
      <c r="K309" t="s">
        <v>1098</v>
      </c>
      <c r="L309" t="s">
        <v>14</v>
      </c>
      <c r="M309" t="s">
        <v>14</v>
      </c>
      <c r="N309" t="s">
        <v>14</v>
      </c>
      <c r="O309" t="s">
        <v>14</v>
      </c>
      <c r="P309" t="s">
        <v>14</v>
      </c>
      <c r="Q309" t="s">
        <v>14</v>
      </c>
      <c r="R309" t="s">
        <v>14</v>
      </c>
      <c r="S309" t="s">
        <v>3707</v>
      </c>
      <c r="T309" t="s">
        <v>20</v>
      </c>
      <c r="U309" t="s">
        <v>14</v>
      </c>
    </row>
    <row r="310" spans="1:21">
      <c r="A310" t="s">
        <v>3475</v>
      </c>
      <c r="B310" t="s">
        <v>3474</v>
      </c>
      <c r="C310" t="s">
        <v>4034</v>
      </c>
      <c r="D310" t="s">
        <v>14</v>
      </c>
      <c r="E310" t="s">
        <v>14</v>
      </c>
      <c r="F310" t="s">
        <v>4414</v>
      </c>
      <c r="G310" t="s">
        <v>127</v>
      </c>
      <c r="H310" t="s">
        <v>3476</v>
      </c>
      <c r="I310" t="s">
        <v>2042</v>
      </c>
      <c r="J310" t="s">
        <v>1766</v>
      </c>
      <c r="K310" t="s">
        <v>1079</v>
      </c>
      <c r="L310" t="s">
        <v>14</v>
      </c>
      <c r="M310" t="s">
        <v>14</v>
      </c>
      <c r="N310" t="s">
        <v>14</v>
      </c>
      <c r="O310" t="s">
        <v>14</v>
      </c>
      <c r="P310" t="s">
        <v>14</v>
      </c>
      <c r="Q310" t="s">
        <v>14</v>
      </c>
      <c r="R310" t="s">
        <v>14</v>
      </c>
      <c r="S310" t="s">
        <v>4118</v>
      </c>
      <c r="T310" t="s">
        <v>1927</v>
      </c>
      <c r="U310" t="s">
        <v>14</v>
      </c>
    </row>
    <row r="311" spans="1:21">
      <c r="A311" t="s">
        <v>3179</v>
      </c>
      <c r="B311" t="s">
        <v>3178</v>
      </c>
      <c r="C311" t="s">
        <v>4034</v>
      </c>
      <c r="D311" t="s">
        <v>14</v>
      </c>
      <c r="E311" t="s">
        <v>14</v>
      </c>
      <c r="F311" t="s">
        <v>14</v>
      </c>
      <c r="G311" t="s">
        <v>14</v>
      </c>
      <c r="H311" t="s">
        <v>3180</v>
      </c>
      <c r="I311" t="s">
        <v>14</v>
      </c>
      <c r="J311" t="s">
        <v>14</v>
      </c>
      <c r="K311" t="s">
        <v>14</v>
      </c>
      <c r="L311" t="s">
        <v>14</v>
      </c>
      <c r="M311" t="s">
        <v>14</v>
      </c>
      <c r="N311" t="s">
        <v>14</v>
      </c>
      <c r="O311" t="s">
        <v>14</v>
      </c>
      <c r="P311" t="s">
        <v>14</v>
      </c>
      <c r="Q311" t="s">
        <v>14</v>
      </c>
      <c r="R311" t="s">
        <v>14</v>
      </c>
      <c r="S311" t="s">
        <v>1000</v>
      </c>
      <c r="T311" t="s">
        <v>19</v>
      </c>
      <c r="U311" t="s">
        <v>14</v>
      </c>
    </row>
    <row r="312" spans="1:21">
      <c r="A312" t="s">
        <v>3326</v>
      </c>
      <c r="B312" t="s">
        <v>3325</v>
      </c>
      <c r="C312" t="s">
        <v>4034</v>
      </c>
      <c r="D312" t="s">
        <v>14</v>
      </c>
      <c r="E312" t="s">
        <v>14</v>
      </c>
      <c r="F312" t="s">
        <v>4415</v>
      </c>
      <c r="G312" t="s">
        <v>129</v>
      </c>
      <c r="H312" t="s">
        <v>3327</v>
      </c>
      <c r="I312" t="s">
        <v>1811</v>
      </c>
      <c r="J312" t="s">
        <v>1766</v>
      </c>
      <c r="K312" t="s">
        <v>1079</v>
      </c>
      <c r="L312" t="s">
        <v>14</v>
      </c>
      <c r="M312" t="s">
        <v>14</v>
      </c>
      <c r="N312" t="s">
        <v>14</v>
      </c>
      <c r="O312" t="s">
        <v>14</v>
      </c>
      <c r="P312" t="s">
        <v>14</v>
      </c>
      <c r="Q312" t="s">
        <v>14</v>
      </c>
      <c r="R312" t="s">
        <v>14</v>
      </c>
      <c r="S312" t="s">
        <v>3924</v>
      </c>
      <c r="T312" t="s">
        <v>1821</v>
      </c>
      <c r="U312" t="s">
        <v>14</v>
      </c>
    </row>
    <row r="313" spans="1:21">
      <c r="A313" t="s">
        <v>2469</v>
      </c>
      <c r="B313" t="s">
        <v>2468</v>
      </c>
      <c r="C313" t="s">
        <v>4038</v>
      </c>
      <c r="D313" t="s">
        <v>14</v>
      </c>
      <c r="E313" t="s">
        <v>14</v>
      </c>
      <c r="F313" t="s">
        <v>4416</v>
      </c>
      <c r="G313" t="s">
        <v>133</v>
      </c>
      <c r="H313" t="s">
        <v>3043</v>
      </c>
      <c r="I313" t="s">
        <v>14</v>
      </c>
      <c r="J313" t="s">
        <v>14</v>
      </c>
      <c r="K313" t="s">
        <v>14</v>
      </c>
      <c r="L313" t="s">
        <v>14</v>
      </c>
      <c r="M313" t="s">
        <v>14</v>
      </c>
      <c r="N313" t="s">
        <v>14</v>
      </c>
      <c r="O313" t="s">
        <v>14</v>
      </c>
      <c r="P313" t="s">
        <v>14</v>
      </c>
      <c r="Q313" t="s">
        <v>14</v>
      </c>
      <c r="R313" t="s">
        <v>14</v>
      </c>
      <c r="S313" t="s">
        <v>1000</v>
      </c>
      <c r="T313" t="s">
        <v>18</v>
      </c>
      <c r="U313" t="s">
        <v>14</v>
      </c>
    </row>
    <row r="314" spans="1:21">
      <c r="A314" t="s">
        <v>3406</v>
      </c>
      <c r="B314" t="s">
        <v>3405</v>
      </c>
      <c r="C314" t="s">
        <v>4038</v>
      </c>
      <c r="D314" t="s">
        <v>14</v>
      </c>
      <c r="E314" t="s">
        <v>14</v>
      </c>
      <c r="F314" t="s">
        <v>4417</v>
      </c>
      <c r="G314" t="s">
        <v>127</v>
      </c>
      <c r="H314" t="s">
        <v>3407</v>
      </c>
      <c r="I314" t="s">
        <v>2042</v>
      </c>
      <c r="J314" t="s">
        <v>1766</v>
      </c>
      <c r="K314" t="s">
        <v>1079</v>
      </c>
      <c r="L314" t="s">
        <v>14</v>
      </c>
      <c r="M314" t="s">
        <v>14</v>
      </c>
      <c r="N314" t="s">
        <v>14</v>
      </c>
      <c r="O314" t="s">
        <v>14</v>
      </c>
      <c r="P314" t="s">
        <v>14</v>
      </c>
      <c r="Q314" t="s">
        <v>14</v>
      </c>
      <c r="R314" t="s">
        <v>14</v>
      </c>
      <c r="S314" t="s">
        <v>3686</v>
      </c>
      <c r="T314" t="s">
        <v>1927</v>
      </c>
      <c r="U314" t="s">
        <v>124</v>
      </c>
    </row>
    <row r="315" spans="1:21">
      <c r="A315" t="s">
        <v>4419</v>
      </c>
      <c r="B315" t="s">
        <v>4418</v>
      </c>
      <c r="C315" t="s">
        <v>4034</v>
      </c>
      <c r="D315" t="s">
        <v>14</v>
      </c>
      <c r="E315" t="s">
        <v>14</v>
      </c>
      <c r="F315" t="s">
        <v>4420</v>
      </c>
      <c r="G315" t="s">
        <v>130</v>
      </c>
      <c r="H315" t="s">
        <v>4421</v>
      </c>
      <c r="I315" t="s">
        <v>1811</v>
      </c>
      <c r="J315" t="s">
        <v>14</v>
      </c>
      <c r="K315" t="s">
        <v>3009</v>
      </c>
      <c r="L315" t="s">
        <v>466</v>
      </c>
      <c r="M315" t="s">
        <v>14</v>
      </c>
      <c r="N315" t="s">
        <v>14</v>
      </c>
      <c r="O315" t="s">
        <v>14</v>
      </c>
      <c r="P315" t="s">
        <v>14</v>
      </c>
      <c r="Q315" t="s">
        <v>14</v>
      </c>
      <c r="R315" t="s">
        <v>14</v>
      </c>
      <c r="S315" t="s">
        <v>3711</v>
      </c>
      <c r="T315" t="s">
        <v>20</v>
      </c>
      <c r="U315" t="s">
        <v>14</v>
      </c>
    </row>
    <row r="316" spans="1:21">
      <c r="A316" t="s">
        <v>2680</v>
      </c>
      <c r="B316" t="s">
        <v>2679</v>
      </c>
      <c r="C316" t="s">
        <v>4038</v>
      </c>
      <c r="D316" t="s">
        <v>14</v>
      </c>
      <c r="E316" t="s">
        <v>14</v>
      </c>
      <c r="F316" t="s">
        <v>4422</v>
      </c>
      <c r="G316" t="s">
        <v>132</v>
      </c>
      <c r="H316" t="s">
        <v>3176</v>
      </c>
      <c r="I316" t="s">
        <v>14</v>
      </c>
      <c r="J316" t="s">
        <v>14</v>
      </c>
      <c r="K316" t="s">
        <v>4423</v>
      </c>
      <c r="L316" t="s">
        <v>14</v>
      </c>
      <c r="M316" t="s">
        <v>14</v>
      </c>
      <c r="N316" t="s">
        <v>14</v>
      </c>
      <c r="O316" t="s">
        <v>14</v>
      </c>
      <c r="P316" t="s">
        <v>14</v>
      </c>
      <c r="Q316" t="s">
        <v>14</v>
      </c>
      <c r="R316" t="s">
        <v>14</v>
      </c>
      <c r="S316" t="s">
        <v>1000</v>
      </c>
      <c r="T316" t="s">
        <v>18</v>
      </c>
      <c r="U316" t="s">
        <v>14</v>
      </c>
    </row>
    <row r="317" spans="1:21">
      <c r="A317" t="s">
        <v>4425</v>
      </c>
      <c r="B317" t="s">
        <v>4424</v>
      </c>
      <c r="C317" t="s">
        <v>4034</v>
      </c>
      <c r="D317" t="s">
        <v>14</v>
      </c>
      <c r="E317" t="s">
        <v>14</v>
      </c>
      <c r="F317" t="s">
        <v>4426</v>
      </c>
      <c r="G317" t="s">
        <v>133</v>
      </c>
      <c r="H317" t="s">
        <v>4427</v>
      </c>
      <c r="I317" t="s">
        <v>14</v>
      </c>
      <c r="J317" t="s">
        <v>14</v>
      </c>
      <c r="K317" t="s">
        <v>14</v>
      </c>
      <c r="L317" t="s">
        <v>466</v>
      </c>
      <c r="M317" t="s">
        <v>14</v>
      </c>
      <c r="N317" t="s">
        <v>14</v>
      </c>
      <c r="O317" t="s">
        <v>14</v>
      </c>
      <c r="P317" t="s">
        <v>14</v>
      </c>
      <c r="Q317" t="s">
        <v>14</v>
      </c>
      <c r="R317" t="s">
        <v>14</v>
      </c>
      <c r="S317" t="s">
        <v>1000</v>
      </c>
      <c r="T317" t="s">
        <v>16</v>
      </c>
      <c r="U317" t="s">
        <v>14</v>
      </c>
    </row>
    <row r="318" spans="1:21">
      <c r="A318" t="s">
        <v>2453</v>
      </c>
      <c r="B318" t="s">
        <v>2452</v>
      </c>
      <c r="C318" t="s">
        <v>4034</v>
      </c>
      <c r="D318" t="s">
        <v>14</v>
      </c>
      <c r="E318" t="s">
        <v>14</v>
      </c>
      <c r="F318" t="s">
        <v>4428</v>
      </c>
      <c r="G318" t="s">
        <v>133</v>
      </c>
      <c r="H318" t="s">
        <v>3607</v>
      </c>
      <c r="I318" t="s">
        <v>14</v>
      </c>
      <c r="J318" t="s">
        <v>14</v>
      </c>
      <c r="K318" t="s">
        <v>14</v>
      </c>
      <c r="L318" t="s">
        <v>466</v>
      </c>
      <c r="M318" t="s">
        <v>14</v>
      </c>
      <c r="N318" t="s">
        <v>14</v>
      </c>
      <c r="O318" t="s">
        <v>14</v>
      </c>
      <c r="P318" t="s">
        <v>14</v>
      </c>
      <c r="Q318" t="s">
        <v>14</v>
      </c>
      <c r="R318" t="s">
        <v>14</v>
      </c>
      <c r="S318" t="s">
        <v>1000</v>
      </c>
      <c r="T318" t="s">
        <v>16</v>
      </c>
      <c r="U318" t="s">
        <v>14</v>
      </c>
    </row>
    <row r="319" spans="1:21">
      <c r="A319" t="s">
        <v>3542</v>
      </c>
      <c r="B319" t="s">
        <v>3541</v>
      </c>
      <c r="C319" t="s">
        <v>4034</v>
      </c>
      <c r="D319" t="s">
        <v>14</v>
      </c>
      <c r="E319" t="s">
        <v>14</v>
      </c>
      <c r="F319" t="s">
        <v>4429</v>
      </c>
      <c r="G319" t="s">
        <v>134</v>
      </c>
      <c r="H319" t="s">
        <v>3543</v>
      </c>
      <c r="I319" t="s">
        <v>14</v>
      </c>
      <c r="J319" t="s">
        <v>14</v>
      </c>
      <c r="K319" t="s">
        <v>14</v>
      </c>
      <c r="L319" t="s">
        <v>14</v>
      </c>
      <c r="M319" t="s">
        <v>14</v>
      </c>
      <c r="N319" t="s">
        <v>14</v>
      </c>
      <c r="O319" t="s">
        <v>14</v>
      </c>
      <c r="P319" t="s">
        <v>14</v>
      </c>
      <c r="Q319" t="s">
        <v>14</v>
      </c>
      <c r="R319" t="s">
        <v>14</v>
      </c>
      <c r="S319" t="s">
        <v>3750</v>
      </c>
      <c r="T319" t="s">
        <v>17</v>
      </c>
      <c r="U319" t="s">
        <v>14</v>
      </c>
    </row>
    <row r="320" spans="1:21">
      <c r="A320" t="s">
        <v>3300</v>
      </c>
      <c r="B320" t="s">
        <v>3299</v>
      </c>
      <c r="C320" t="s">
        <v>4038</v>
      </c>
      <c r="D320" t="s">
        <v>14</v>
      </c>
      <c r="E320" t="s">
        <v>14</v>
      </c>
      <c r="F320" t="s">
        <v>4430</v>
      </c>
      <c r="G320" t="s">
        <v>131</v>
      </c>
      <c r="H320" t="s">
        <v>3301</v>
      </c>
      <c r="I320" t="s">
        <v>1811</v>
      </c>
      <c r="J320" t="s">
        <v>1766</v>
      </c>
      <c r="K320" t="s">
        <v>1098</v>
      </c>
      <c r="L320" t="s">
        <v>14</v>
      </c>
      <c r="M320" t="s">
        <v>14</v>
      </c>
      <c r="N320" t="s">
        <v>14</v>
      </c>
      <c r="O320" t="s">
        <v>14</v>
      </c>
      <c r="P320" t="s">
        <v>14</v>
      </c>
      <c r="Q320" t="s">
        <v>14</v>
      </c>
      <c r="R320" t="s">
        <v>14</v>
      </c>
      <c r="S320" t="s">
        <v>1000</v>
      </c>
      <c r="T320" t="s">
        <v>18</v>
      </c>
      <c r="U320" t="s">
        <v>14</v>
      </c>
    </row>
    <row r="321" spans="1:21">
      <c r="A321" t="s">
        <v>2938</v>
      </c>
      <c r="B321" t="s">
        <v>2937</v>
      </c>
      <c r="C321" t="s">
        <v>14</v>
      </c>
      <c r="D321" t="s">
        <v>14</v>
      </c>
      <c r="E321" t="s">
        <v>14</v>
      </c>
      <c r="F321" t="s">
        <v>4431</v>
      </c>
      <c r="G321" t="s">
        <v>126</v>
      </c>
      <c r="H321" t="s">
        <v>3301</v>
      </c>
      <c r="I321" t="s">
        <v>1811</v>
      </c>
      <c r="J321" t="s">
        <v>1766</v>
      </c>
      <c r="K321" t="s">
        <v>1098</v>
      </c>
      <c r="L321" t="s">
        <v>14</v>
      </c>
      <c r="M321" t="s">
        <v>14</v>
      </c>
      <c r="N321" t="s">
        <v>14</v>
      </c>
      <c r="O321" t="s">
        <v>14</v>
      </c>
      <c r="P321" t="s">
        <v>14</v>
      </c>
      <c r="Q321" t="s">
        <v>14</v>
      </c>
      <c r="R321" t="s">
        <v>14</v>
      </c>
      <c r="S321" t="s">
        <v>3686</v>
      </c>
      <c r="T321" t="s">
        <v>1821</v>
      </c>
      <c r="U321" t="s">
        <v>14</v>
      </c>
    </row>
    <row r="322" spans="1:21">
      <c r="A322" t="s">
        <v>3455</v>
      </c>
      <c r="B322" t="s">
        <v>3454</v>
      </c>
      <c r="C322" t="s">
        <v>4034</v>
      </c>
      <c r="D322" t="s">
        <v>14</v>
      </c>
      <c r="E322" t="s">
        <v>14</v>
      </c>
      <c r="F322" t="s">
        <v>4432</v>
      </c>
      <c r="G322" t="s">
        <v>126</v>
      </c>
      <c r="H322" t="s">
        <v>3456</v>
      </c>
      <c r="I322" t="s">
        <v>4147</v>
      </c>
      <c r="J322" t="s">
        <v>1766</v>
      </c>
      <c r="K322" t="s">
        <v>1079</v>
      </c>
      <c r="L322" t="s">
        <v>14</v>
      </c>
      <c r="M322" t="s">
        <v>14</v>
      </c>
      <c r="N322" t="s">
        <v>14</v>
      </c>
      <c r="O322" t="s">
        <v>14</v>
      </c>
      <c r="P322" t="s">
        <v>14</v>
      </c>
      <c r="Q322" t="s">
        <v>14</v>
      </c>
      <c r="R322" t="s">
        <v>14</v>
      </c>
      <c r="S322" t="s">
        <v>3686</v>
      </c>
      <c r="T322" t="s">
        <v>1834</v>
      </c>
      <c r="U322" t="s">
        <v>14</v>
      </c>
    </row>
    <row r="323" spans="1:21">
      <c r="A323" t="s">
        <v>4434</v>
      </c>
      <c r="B323" t="s">
        <v>4433</v>
      </c>
      <c r="C323" t="s">
        <v>4034</v>
      </c>
      <c r="D323" t="s">
        <v>14</v>
      </c>
      <c r="E323" t="s">
        <v>14</v>
      </c>
      <c r="F323" t="s">
        <v>14</v>
      </c>
      <c r="G323" t="s">
        <v>14</v>
      </c>
      <c r="H323" t="s">
        <v>4435</v>
      </c>
      <c r="I323" t="s">
        <v>14</v>
      </c>
      <c r="J323" t="s">
        <v>14</v>
      </c>
      <c r="K323" t="s">
        <v>14</v>
      </c>
      <c r="L323" t="s">
        <v>14</v>
      </c>
      <c r="M323" t="s">
        <v>14</v>
      </c>
      <c r="N323" t="s">
        <v>14</v>
      </c>
      <c r="O323" t="s">
        <v>14</v>
      </c>
      <c r="P323" t="s">
        <v>14</v>
      </c>
      <c r="Q323" t="s">
        <v>14</v>
      </c>
      <c r="R323" t="s">
        <v>14</v>
      </c>
      <c r="S323" t="s">
        <v>1000</v>
      </c>
      <c r="T323" t="s">
        <v>19</v>
      </c>
      <c r="U323" t="s">
        <v>14</v>
      </c>
    </row>
    <row r="324" spans="1:21">
      <c r="A324" t="s">
        <v>1823</v>
      </c>
      <c r="B324" t="s">
        <v>1447</v>
      </c>
      <c r="C324" t="s">
        <v>4034</v>
      </c>
      <c r="D324" t="s">
        <v>14</v>
      </c>
      <c r="E324" t="s">
        <v>14</v>
      </c>
      <c r="F324" t="s">
        <v>4386</v>
      </c>
      <c r="G324" t="s">
        <v>129</v>
      </c>
      <c r="H324" t="s">
        <v>3159</v>
      </c>
      <c r="I324" t="s">
        <v>1824</v>
      </c>
      <c r="J324" t="s">
        <v>1766</v>
      </c>
      <c r="K324" t="s">
        <v>1013</v>
      </c>
      <c r="L324" t="s">
        <v>14</v>
      </c>
      <c r="M324" t="s">
        <v>4436</v>
      </c>
      <c r="N324" t="s">
        <v>3959</v>
      </c>
      <c r="O324" t="s">
        <v>4437</v>
      </c>
      <c r="P324" t="s">
        <v>3159</v>
      </c>
      <c r="Q324" t="s">
        <v>14</v>
      </c>
      <c r="R324" t="s">
        <v>14</v>
      </c>
      <c r="S324" t="s">
        <v>3924</v>
      </c>
      <c r="T324" t="s">
        <v>1821</v>
      </c>
      <c r="U324" t="s">
        <v>14</v>
      </c>
    </row>
    <row r="325" spans="1:21">
      <c r="A325" t="s">
        <v>1900</v>
      </c>
      <c r="B325" t="s">
        <v>1899</v>
      </c>
      <c r="C325" t="s">
        <v>4034</v>
      </c>
      <c r="D325" t="s">
        <v>14</v>
      </c>
      <c r="E325" t="s">
        <v>14</v>
      </c>
      <c r="F325" t="s">
        <v>4438</v>
      </c>
      <c r="G325" t="s">
        <v>132</v>
      </c>
      <c r="H325" t="s">
        <v>3056</v>
      </c>
      <c r="I325" t="s">
        <v>14</v>
      </c>
      <c r="J325" t="s">
        <v>14</v>
      </c>
      <c r="K325" t="s">
        <v>14</v>
      </c>
      <c r="L325" t="s">
        <v>14</v>
      </c>
      <c r="M325" t="s">
        <v>14</v>
      </c>
      <c r="N325" t="s">
        <v>14</v>
      </c>
      <c r="O325" t="s">
        <v>14</v>
      </c>
      <c r="P325" t="s">
        <v>14</v>
      </c>
      <c r="Q325" t="s">
        <v>14</v>
      </c>
      <c r="R325" t="s">
        <v>14</v>
      </c>
      <c r="S325" t="s">
        <v>1000</v>
      </c>
      <c r="T325" t="s">
        <v>13</v>
      </c>
      <c r="U325" t="s">
        <v>14</v>
      </c>
    </row>
    <row r="326" spans="1:21">
      <c r="A326" t="s">
        <v>2924</v>
      </c>
      <c r="B326" t="s">
        <v>2923</v>
      </c>
      <c r="C326" t="s">
        <v>4038</v>
      </c>
      <c r="D326" t="s">
        <v>14</v>
      </c>
      <c r="E326" t="s">
        <v>14</v>
      </c>
      <c r="F326" t="s">
        <v>4439</v>
      </c>
      <c r="G326" t="s">
        <v>129</v>
      </c>
      <c r="H326" t="s">
        <v>3334</v>
      </c>
      <c r="I326" t="s">
        <v>14</v>
      </c>
      <c r="J326" t="s">
        <v>14</v>
      </c>
      <c r="K326" t="s">
        <v>14</v>
      </c>
      <c r="L326" t="s">
        <v>466</v>
      </c>
      <c r="M326" t="s">
        <v>14</v>
      </c>
      <c r="N326" t="s">
        <v>14</v>
      </c>
      <c r="O326" t="s">
        <v>14</v>
      </c>
      <c r="P326" t="s">
        <v>14</v>
      </c>
      <c r="Q326" t="s">
        <v>14</v>
      </c>
      <c r="R326" t="s">
        <v>14</v>
      </c>
      <c r="S326" t="s">
        <v>3686</v>
      </c>
      <c r="T326" t="s">
        <v>1834</v>
      </c>
      <c r="U326" t="s">
        <v>14</v>
      </c>
    </row>
    <row r="327" spans="1:21">
      <c r="A327" t="s">
        <v>1903</v>
      </c>
      <c r="B327" t="s">
        <v>1902</v>
      </c>
      <c r="C327" t="s">
        <v>4038</v>
      </c>
      <c r="D327" t="s">
        <v>14</v>
      </c>
      <c r="E327" t="s">
        <v>14</v>
      </c>
      <c r="F327" t="s">
        <v>4440</v>
      </c>
      <c r="G327" t="s">
        <v>132</v>
      </c>
      <c r="H327" t="s">
        <v>3622</v>
      </c>
      <c r="I327" t="s">
        <v>14</v>
      </c>
      <c r="J327" t="s">
        <v>14</v>
      </c>
      <c r="K327" t="s">
        <v>14</v>
      </c>
      <c r="L327" t="s">
        <v>14</v>
      </c>
      <c r="M327" t="s">
        <v>14</v>
      </c>
      <c r="N327" t="s">
        <v>14</v>
      </c>
      <c r="O327" t="s">
        <v>14</v>
      </c>
      <c r="P327" t="s">
        <v>14</v>
      </c>
      <c r="Q327" t="s">
        <v>14</v>
      </c>
      <c r="R327" t="s">
        <v>14</v>
      </c>
      <c r="S327" t="s">
        <v>1000</v>
      </c>
      <c r="T327" t="s">
        <v>13</v>
      </c>
      <c r="U327" t="s">
        <v>14</v>
      </c>
    </row>
    <row r="328" spans="1:21">
      <c r="A328" t="s">
        <v>3173</v>
      </c>
      <c r="B328" t="s">
        <v>3172</v>
      </c>
      <c r="C328" t="s">
        <v>4034</v>
      </c>
      <c r="D328" t="s">
        <v>14</v>
      </c>
      <c r="E328" t="s">
        <v>14</v>
      </c>
      <c r="F328" t="s">
        <v>4441</v>
      </c>
      <c r="G328" t="s">
        <v>127</v>
      </c>
      <c r="H328" t="s">
        <v>3039</v>
      </c>
      <c r="I328" t="s">
        <v>1811</v>
      </c>
      <c r="J328" t="s">
        <v>1422</v>
      </c>
      <c r="K328" t="s">
        <v>4442</v>
      </c>
      <c r="L328" t="s">
        <v>14</v>
      </c>
      <c r="M328" t="s">
        <v>14</v>
      </c>
      <c r="N328" t="s">
        <v>3971</v>
      </c>
      <c r="O328" t="s">
        <v>14</v>
      </c>
      <c r="P328" t="s">
        <v>14</v>
      </c>
      <c r="Q328" t="s">
        <v>14</v>
      </c>
      <c r="R328" t="s">
        <v>14</v>
      </c>
      <c r="S328" t="s">
        <v>3686</v>
      </c>
      <c r="T328" t="s">
        <v>1834</v>
      </c>
      <c r="U328" t="s">
        <v>14</v>
      </c>
    </row>
    <row r="329" spans="1:21">
      <c r="A329" t="s">
        <v>2116</v>
      </c>
      <c r="B329" t="s">
        <v>2115</v>
      </c>
      <c r="C329" t="s">
        <v>4038</v>
      </c>
      <c r="D329" t="s">
        <v>14</v>
      </c>
      <c r="E329" t="s">
        <v>14</v>
      </c>
      <c r="F329" t="s">
        <v>4443</v>
      </c>
      <c r="G329" t="s">
        <v>131</v>
      </c>
      <c r="H329" t="s">
        <v>3049</v>
      </c>
      <c r="I329" t="s">
        <v>14</v>
      </c>
      <c r="J329" t="s">
        <v>14</v>
      </c>
      <c r="K329" t="s">
        <v>14</v>
      </c>
      <c r="L329" t="s">
        <v>14</v>
      </c>
      <c r="M329" t="s">
        <v>14</v>
      </c>
      <c r="N329" t="s">
        <v>14</v>
      </c>
      <c r="O329" t="s">
        <v>14</v>
      </c>
      <c r="P329" t="s">
        <v>14</v>
      </c>
      <c r="Q329" t="s">
        <v>14</v>
      </c>
      <c r="R329" t="s">
        <v>14</v>
      </c>
      <c r="S329" t="s">
        <v>1000</v>
      </c>
      <c r="T329" t="s">
        <v>13</v>
      </c>
      <c r="U329" t="s">
        <v>14</v>
      </c>
    </row>
    <row r="330" spans="1:21">
      <c r="A330" t="s">
        <v>1807</v>
      </c>
      <c r="B330" t="s">
        <v>1417</v>
      </c>
      <c r="C330" t="s">
        <v>4034</v>
      </c>
      <c r="D330" t="s">
        <v>14</v>
      </c>
      <c r="E330" t="s">
        <v>14</v>
      </c>
      <c r="F330" t="s">
        <v>4444</v>
      </c>
      <c r="G330" t="s">
        <v>134</v>
      </c>
      <c r="H330" t="s">
        <v>3538</v>
      </c>
      <c r="I330" t="s">
        <v>14</v>
      </c>
      <c r="J330" t="s">
        <v>14</v>
      </c>
      <c r="K330" t="s">
        <v>14</v>
      </c>
      <c r="L330" t="s">
        <v>466</v>
      </c>
      <c r="M330" t="s">
        <v>14</v>
      </c>
      <c r="N330" t="s">
        <v>14</v>
      </c>
      <c r="O330" t="s">
        <v>14</v>
      </c>
      <c r="P330" t="s">
        <v>14</v>
      </c>
      <c r="Q330" t="s">
        <v>14</v>
      </c>
      <c r="R330" t="s">
        <v>14</v>
      </c>
      <c r="S330" t="s">
        <v>1000</v>
      </c>
      <c r="T330" t="s">
        <v>16</v>
      </c>
      <c r="U330" t="s">
        <v>14</v>
      </c>
    </row>
    <row r="331" spans="1:21">
      <c r="A331" t="s">
        <v>4446</v>
      </c>
      <c r="B331" t="s">
        <v>4445</v>
      </c>
      <c r="C331" t="s">
        <v>4034</v>
      </c>
      <c r="D331" t="s">
        <v>14</v>
      </c>
      <c r="E331" t="s">
        <v>14</v>
      </c>
      <c r="F331" t="s">
        <v>4334</v>
      </c>
      <c r="G331" t="s">
        <v>132</v>
      </c>
      <c r="H331" t="s">
        <v>4447</v>
      </c>
      <c r="I331" t="s">
        <v>14</v>
      </c>
      <c r="J331" t="s">
        <v>14</v>
      </c>
      <c r="K331" t="s">
        <v>14</v>
      </c>
      <c r="L331" t="s">
        <v>14</v>
      </c>
      <c r="M331" t="s">
        <v>14</v>
      </c>
      <c r="N331" t="s">
        <v>14</v>
      </c>
      <c r="O331" t="s">
        <v>14</v>
      </c>
      <c r="P331" t="s">
        <v>14</v>
      </c>
      <c r="Q331" t="s">
        <v>14</v>
      </c>
      <c r="R331" t="s">
        <v>14</v>
      </c>
      <c r="S331" t="s">
        <v>1000</v>
      </c>
      <c r="T331" t="s">
        <v>18</v>
      </c>
      <c r="U331" t="s">
        <v>14</v>
      </c>
    </row>
    <row r="332" spans="1:21">
      <c r="A332" t="s">
        <v>2739</v>
      </c>
      <c r="B332" t="s">
        <v>2738</v>
      </c>
      <c r="C332" t="s">
        <v>4034</v>
      </c>
      <c r="D332" t="s">
        <v>14</v>
      </c>
      <c r="E332" t="s">
        <v>14</v>
      </c>
      <c r="F332" t="s">
        <v>4448</v>
      </c>
      <c r="G332" t="s">
        <v>132</v>
      </c>
      <c r="H332" t="s">
        <v>3048</v>
      </c>
      <c r="I332" t="s">
        <v>14</v>
      </c>
      <c r="J332" t="s">
        <v>14</v>
      </c>
      <c r="K332" t="s">
        <v>14</v>
      </c>
      <c r="L332" t="s">
        <v>14</v>
      </c>
      <c r="M332" t="s">
        <v>14</v>
      </c>
      <c r="N332" t="s">
        <v>14</v>
      </c>
      <c r="O332" t="s">
        <v>14</v>
      </c>
      <c r="P332" t="s">
        <v>14</v>
      </c>
      <c r="Q332" t="s">
        <v>14</v>
      </c>
      <c r="R332" t="s">
        <v>14</v>
      </c>
      <c r="S332" t="s">
        <v>3743</v>
      </c>
      <c r="T332" t="s">
        <v>18</v>
      </c>
      <c r="U332" t="s">
        <v>14</v>
      </c>
    </row>
    <row r="333" spans="1:21">
      <c r="A333" t="s">
        <v>2776</v>
      </c>
      <c r="B333" t="s">
        <v>2775</v>
      </c>
      <c r="C333" t="s">
        <v>4034</v>
      </c>
      <c r="D333" t="s">
        <v>14</v>
      </c>
      <c r="E333" t="s">
        <v>14</v>
      </c>
      <c r="F333" t="s">
        <v>4449</v>
      </c>
      <c r="G333" t="s">
        <v>129</v>
      </c>
      <c r="H333" t="s">
        <v>3039</v>
      </c>
      <c r="I333" t="s">
        <v>14</v>
      </c>
      <c r="J333" t="s">
        <v>14</v>
      </c>
      <c r="K333" t="s">
        <v>3009</v>
      </c>
      <c r="L333" t="s">
        <v>466</v>
      </c>
      <c r="M333" t="s">
        <v>14</v>
      </c>
      <c r="N333" t="s">
        <v>14</v>
      </c>
      <c r="O333" t="s">
        <v>14</v>
      </c>
      <c r="P333" t="s">
        <v>14</v>
      </c>
      <c r="Q333" t="s">
        <v>14</v>
      </c>
      <c r="R333" t="s">
        <v>14</v>
      </c>
      <c r="S333" t="s">
        <v>1000</v>
      </c>
      <c r="T333" t="s">
        <v>20</v>
      </c>
      <c r="U333" t="s">
        <v>14</v>
      </c>
    </row>
    <row r="334" spans="1:21">
      <c r="A334" t="s">
        <v>4451</v>
      </c>
      <c r="B334" t="s">
        <v>4450</v>
      </c>
      <c r="C334" t="s">
        <v>4038</v>
      </c>
      <c r="D334" t="s">
        <v>14</v>
      </c>
      <c r="E334" t="s">
        <v>14</v>
      </c>
      <c r="F334" t="s">
        <v>4452</v>
      </c>
      <c r="G334" t="s">
        <v>133</v>
      </c>
      <c r="H334" t="s">
        <v>4453</v>
      </c>
      <c r="I334" t="s">
        <v>14</v>
      </c>
      <c r="J334" t="s">
        <v>14</v>
      </c>
      <c r="K334" t="s">
        <v>14</v>
      </c>
      <c r="L334" t="s">
        <v>14</v>
      </c>
      <c r="M334" t="s">
        <v>14</v>
      </c>
      <c r="N334" t="s">
        <v>14</v>
      </c>
      <c r="O334" t="s">
        <v>14</v>
      </c>
      <c r="P334" t="s">
        <v>14</v>
      </c>
      <c r="Q334" t="s">
        <v>14</v>
      </c>
      <c r="R334" t="s">
        <v>14</v>
      </c>
      <c r="S334" t="s">
        <v>1000</v>
      </c>
      <c r="T334" t="s">
        <v>18</v>
      </c>
      <c r="U334" t="s">
        <v>14</v>
      </c>
    </row>
    <row r="335" spans="1:21">
      <c r="A335" t="s">
        <v>3620</v>
      </c>
      <c r="B335" t="s">
        <v>3619</v>
      </c>
      <c r="C335" t="s">
        <v>4038</v>
      </c>
      <c r="D335" t="s">
        <v>14</v>
      </c>
      <c r="E335" t="s">
        <v>14</v>
      </c>
      <c r="F335" t="s">
        <v>4454</v>
      </c>
      <c r="G335" t="s">
        <v>153</v>
      </c>
      <c r="H335" t="s">
        <v>3621</v>
      </c>
      <c r="I335" t="s">
        <v>14</v>
      </c>
      <c r="J335" t="s">
        <v>14</v>
      </c>
      <c r="K335" t="s">
        <v>14</v>
      </c>
      <c r="L335" t="s">
        <v>14</v>
      </c>
      <c r="M335" t="s">
        <v>14</v>
      </c>
      <c r="N335" t="s">
        <v>14</v>
      </c>
      <c r="O335" t="s">
        <v>14</v>
      </c>
      <c r="P335" t="s">
        <v>14</v>
      </c>
      <c r="Q335" t="s">
        <v>14</v>
      </c>
      <c r="R335" t="s">
        <v>14</v>
      </c>
      <c r="S335" t="s">
        <v>1000</v>
      </c>
      <c r="T335" t="s">
        <v>19</v>
      </c>
      <c r="U335" t="s">
        <v>14</v>
      </c>
    </row>
    <row r="336" spans="1:21">
      <c r="A336" t="s">
        <v>3572</v>
      </c>
      <c r="B336" t="s">
        <v>3571</v>
      </c>
      <c r="C336" t="s">
        <v>4038</v>
      </c>
      <c r="D336" t="s">
        <v>14</v>
      </c>
      <c r="E336" t="s">
        <v>14</v>
      </c>
      <c r="F336" t="s">
        <v>14</v>
      </c>
      <c r="G336" t="s">
        <v>14</v>
      </c>
      <c r="H336" t="s">
        <v>3573</v>
      </c>
      <c r="I336" t="s">
        <v>14</v>
      </c>
      <c r="J336" t="s">
        <v>14</v>
      </c>
      <c r="K336" t="s">
        <v>14</v>
      </c>
      <c r="L336" t="s">
        <v>14</v>
      </c>
      <c r="M336" t="s">
        <v>14</v>
      </c>
      <c r="N336" t="s">
        <v>14</v>
      </c>
      <c r="O336" t="s">
        <v>14</v>
      </c>
      <c r="P336" t="s">
        <v>14</v>
      </c>
      <c r="Q336" t="s">
        <v>14</v>
      </c>
      <c r="R336" t="s">
        <v>14</v>
      </c>
      <c r="S336" t="s">
        <v>1000</v>
      </c>
      <c r="T336" t="s">
        <v>19</v>
      </c>
      <c r="U336" t="s">
        <v>14</v>
      </c>
    </row>
    <row r="337" spans="1:21">
      <c r="A337" t="s">
        <v>2731</v>
      </c>
      <c r="B337" t="s">
        <v>2730</v>
      </c>
      <c r="C337" t="s">
        <v>4034</v>
      </c>
      <c r="D337" t="s">
        <v>14</v>
      </c>
      <c r="E337" t="s">
        <v>14</v>
      </c>
      <c r="F337" t="s">
        <v>4455</v>
      </c>
      <c r="G337" t="s">
        <v>130</v>
      </c>
      <c r="H337" t="s">
        <v>3398</v>
      </c>
      <c r="I337" t="s">
        <v>4147</v>
      </c>
      <c r="J337" t="s">
        <v>1766</v>
      </c>
      <c r="K337" t="s">
        <v>24</v>
      </c>
      <c r="L337" t="s">
        <v>14</v>
      </c>
      <c r="M337" t="s">
        <v>14</v>
      </c>
      <c r="N337" t="s">
        <v>14</v>
      </c>
      <c r="O337" t="s">
        <v>4456</v>
      </c>
      <c r="P337" t="s">
        <v>3398</v>
      </c>
      <c r="Q337" t="s">
        <v>14</v>
      </c>
      <c r="R337" t="s">
        <v>14</v>
      </c>
      <c r="S337" t="s">
        <v>3711</v>
      </c>
      <c r="T337" t="s">
        <v>20</v>
      </c>
      <c r="U337" t="s">
        <v>4050</v>
      </c>
    </row>
    <row r="338" spans="1:21">
      <c r="A338" t="s">
        <v>2465</v>
      </c>
      <c r="B338" t="s">
        <v>2464</v>
      </c>
      <c r="C338" t="s">
        <v>4034</v>
      </c>
      <c r="D338" t="s">
        <v>14</v>
      </c>
      <c r="E338" t="s">
        <v>14</v>
      </c>
      <c r="F338" t="s">
        <v>4457</v>
      </c>
      <c r="G338" t="s">
        <v>134</v>
      </c>
      <c r="H338" t="s">
        <v>3555</v>
      </c>
      <c r="I338" t="s">
        <v>14</v>
      </c>
      <c r="J338" t="s">
        <v>14</v>
      </c>
      <c r="K338" t="s">
        <v>14</v>
      </c>
      <c r="L338" t="s">
        <v>14</v>
      </c>
      <c r="M338" t="s">
        <v>14</v>
      </c>
      <c r="N338" t="s">
        <v>14</v>
      </c>
      <c r="O338" t="s">
        <v>14</v>
      </c>
      <c r="P338" t="s">
        <v>14</v>
      </c>
      <c r="Q338" t="s">
        <v>14</v>
      </c>
      <c r="R338" t="s">
        <v>14</v>
      </c>
      <c r="S338" t="s">
        <v>1000</v>
      </c>
      <c r="T338" t="s">
        <v>16</v>
      </c>
      <c r="U338" t="s">
        <v>14</v>
      </c>
    </row>
    <row r="339" spans="1:21">
      <c r="A339" t="s">
        <v>3271</v>
      </c>
      <c r="B339" t="s">
        <v>3270</v>
      </c>
      <c r="C339" t="s">
        <v>4038</v>
      </c>
      <c r="D339" t="s">
        <v>14</v>
      </c>
      <c r="E339" t="s">
        <v>14</v>
      </c>
      <c r="F339" t="s">
        <v>4458</v>
      </c>
      <c r="G339" t="s">
        <v>130</v>
      </c>
      <c r="H339" t="s">
        <v>3226</v>
      </c>
      <c r="I339" t="s">
        <v>1811</v>
      </c>
      <c r="J339" t="s">
        <v>1766</v>
      </c>
      <c r="K339" t="s">
        <v>1115</v>
      </c>
      <c r="L339" t="s">
        <v>14</v>
      </c>
      <c r="M339" t="s">
        <v>14</v>
      </c>
      <c r="N339" t="s">
        <v>14</v>
      </c>
      <c r="O339" t="s">
        <v>14</v>
      </c>
      <c r="P339" t="s">
        <v>14</v>
      </c>
      <c r="Q339" t="s">
        <v>14</v>
      </c>
      <c r="R339" t="s">
        <v>14</v>
      </c>
      <c r="S339" t="s">
        <v>1000</v>
      </c>
      <c r="T339" t="s">
        <v>13</v>
      </c>
      <c r="U339" t="s">
        <v>14</v>
      </c>
    </row>
    <row r="340" spans="1:21">
      <c r="A340" t="s">
        <v>2805</v>
      </c>
      <c r="B340" t="s">
        <v>2804</v>
      </c>
      <c r="C340" t="s">
        <v>4038</v>
      </c>
      <c r="D340" t="s">
        <v>14</v>
      </c>
      <c r="E340" t="s">
        <v>14</v>
      </c>
      <c r="F340" t="s">
        <v>4459</v>
      </c>
      <c r="G340" t="s">
        <v>134</v>
      </c>
      <c r="H340" t="s">
        <v>3570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 t="s">
        <v>14</v>
      </c>
      <c r="O340" t="s">
        <v>14</v>
      </c>
      <c r="P340" t="s">
        <v>14</v>
      </c>
      <c r="Q340" t="s">
        <v>14</v>
      </c>
      <c r="R340" t="s">
        <v>14</v>
      </c>
      <c r="S340" t="s">
        <v>3711</v>
      </c>
      <c r="T340" t="s">
        <v>17</v>
      </c>
      <c r="U340" t="s">
        <v>14</v>
      </c>
    </row>
    <row r="341" spans="1:21">
      <c r="A341" t="s">
        <v>4460</v>
      </c>
      <c r="B341" t="s">
        <v>3224</v>
      </c>
      <c r="C341" t="s">
        <v>4038</v>
      </c>
      <c r="D341" t="s">
        <v>14</v>
      </c>
      <c r="E341" t="s">
        <v>14</v>
      </c>
      <c r="F341" t="s">
        <v>4458</v>
      </c>
      <c r="G341" t="s">
        <v>130</v>
      </c>
      <c r="H341" t="s">
        <v>3226</v>
      </c>
      <c r="I341" t="s">
        <v>1811</v>
      </c>
      <c r="J341" t="s">
        <v>1766</v>
      </c>
      <c r="K341" t="s">
        <v>1115</v>
      </c>
      <c r="L341" t="s">
        <v>14</v>
      </c>
      <c r="M341" t="s">
        <v>14</v>
      </c>
      <c r="N341" t="s">
        <v>14</v>
      </c>
      <c r="O341" t="s">
        <v>14</v>
      </c>
      <c r="P341" t="s">
        <v>14</v>
      </c>
      <c r="Q341" t="s">
        <v>14</v>
      </c>
      <c r="R341" t="s">
        <v>14</v>
      </c>
      <c r="S341" t="s">
        <v>1000</v>
      </c>
      <c r="T341" t="s">
        <v>13</v>
      </c>
      <c r="U341" t="s">
        <v>14</v>
      </c>
    </row>
    <row r="342" spans="1:21">
      <c r="A342" t="s">
        <v>1845</v>
      </c>
      <c r="B342" t="s">
        <v>1844</v>
      </c>
      <c r="C342" t="s">
        <v>4034</v>
      </c>
      <c r="D342" t="s">
        <v>14</v>
      </c>
      <c r="E342" t="s">
        <v>14</v>
      </c>
      <c r="F342" t="s">
        <v>14</v>
      </c>
      <c r="G342" t="s">
        <v>14</v>
      </c>
      <c r="H342" t="s">
        <v>3059</v>
      </c>
      <c r="I342" t="s">
        <v>1764</v>
      </c>
      <c r="J342" t="s">
        <v>1766</v>
      </c>
      <c r="K342" t="s">
        <v>2401</v>
      </c>
      <c r="L342" t="s">
        <v>14</v>
      </c>
      <c r="M342" t="s">
        <v>14</v>
      </c>
      <c r="N342" t="s">
        <v>14</v>
      </c>
      <c r="O342" t="s">
        <v>14</v>
      </c>
      <c r="P342" t="s">
        <v>14</v>
      </c>
      <c r="Q342" t="s">
        <v>14</v>
      </c>
      <c r="R342" t="s">
        <v>14</v>
      </c>
      <c r="S342" t="s">
        <v>1000</v>
      </c>
      <c r="T342" t="s">
        <v>20</v>
      </c>
      <c r="U342" t="s">
        <v>14</v>
      </c>
    </row>
    <row r="343" spans="1:21">
      <c r="A343" t="s">
        <v>2653</v>
      </c>
      <c r="B343" t="s">
        <v>2652</v>
      </c>
      <c r="C343" t="s">
        <v>4038</v>
      </c>
      <c r="D343" t="s">
        <v>14</v>
      </c>
      <c r="E343" t="s">
        <v>14</v>
      </c>
      <c r="F343" t="s">
        <v>4461</v>
      </c>
      <c r="G343" t="s">
        <v>134</v>
      </c>
      <c r="H343" t="s">
        <v>3547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  <c r="O343" t="s">
        <v>14</v>
      </c>
      <c r="P343" t="s">
        <v>14</v>
      </c>
      <c r="Q343" t="s">
        <v>14</v>
      </c>
      <c r="R343" t="s">
        <v>14</v>
      </c>
      <c r="S343" t="s">
        <v>1000</v>
      </c>
      <c r="T343" t="s">
        <v>16</v>
      </c>
      <c r="U343" t="s">
        <v>14</v>
      </c>
    </row>
    <row r="344" spans="1:21">
      <c r="A344" t="s">
        <v>3194</v>
      </c>
      <c r="B344" t="s">
        <v>3193</v>
      </c>
      <c r="C344" t="s">
        <v>4034</v>
      </c>
      <c r="D344" t="s">
        <v>14</v>
      </c>
      <c r="E344" t="s">
        <v>14</v>
      </c>
      <c r="F344" t="s">
        <v>4462</v>
      </c>
      <c r="G344" t="s">
        <v>131</v>
      </c>
      <c r="H344" t="s">
        <v>3195</v>
      </c>
      <c r="I344" t="s">
        <v>1773</v>
      </c>
      <c r="J344" t="s">
        <v>1766</v>
      </c>
      <c r="K344" t="s">
        <v>1214</v>
      </c>
      <c r="L344" t="s">
        <v>14</v>
      </c>
      <c r="M344" t="s">
        <v>14</v>
      </c>
      <c r="N344" t="s">
        <v>14</v>
      </c>
      <c r="O344" t="s">
        <v>14</v>
      </c>
      <c r="P344" t="s">
        <v>14</v>
      </c>
      <c r="Q344" t="s">
        <v>14</v>
      </c>
      <c r="R344" t="s">
        <v>14</v>
      </c>
      <c r="S344" t="s">
        <v>1000</v>
      </c>
      <c r="T344" t="s">
        <v>20</v>
      </c>
      <c r="U344" t="s">
        <v>14</v>
      </c>
    </row>
    <row r="345" spans="1:21">
      <c r="A345" t="s">
        <v>1849</v>
      </c>
      <c r="B345" t="s">
        <v>1848</v>
      </c>
      <c r="C345" t="s">
        <v>4038</v>
      </c>
      <c r="D345" t="s">
        <v>14</v>
      </c>
      <c r="E345" t="s">
        <v>14</v>
      </c>
      <c r="F345" t="s">
        <v>4463</v>
      </c>
      <c r="G345" t="s">
        <v>131</v>
      </c>
      <c r="H345" t="s">
        <v>3032</v>
      </c>
      <c r="I345" t="s">
        <v>14</v>
      </c>
      <c r="J345" t="s">
        <v>14</v>
      </c>
      <c r="K345" t="s">
        <v>4464</v>
      </c>
      <c r="L345" t="s">
        <v>14</v>
      </c>
      <c r="M345" t="s">
        <v>14</v>
      </c>
      <c r="N345" t="s">
        <v>14</v>
      </c>
      <c r="O345" t="s">
        <v>14</v>
      </c>
      <c r="P345" t="s">
        <v>14</v>
      </c>
      <c r="Q345" t="s">
        <v>14</v>
      </c>
      <c r="R345" t="s">
        <v>14</v>
      </c>
      <c r="S345" t="s">
        <v>3889</v>
      </c>
      <c r="T345" t="s">
        <v>13</v>
      </c>
      <c r="U345" t="s">
        <v>128</v>
      </c>
    </row>
    <row r="346" spans="1:21">
      <c r="A346" t="s">
        <v>3631</v>
      </c>
      <c r="B346" t="s">
        <v>3630</v>
      </c>
      <c r="C346" t="s">
        <v>4034</v>
      </c>
      <c r="D346" t="s">
        <v>14</v>
      </c>
      <c r="E346" t="s">
        <v>14</v>
      </c>
      <c r="F346" t="s">
        <v>14</v>
      </c>
      <c r="G346" t="s">
        <v>14</v>
      </c>
      <c r="H346" t="s">
        <v>3632</v>
      </c>
      <c r="I346" t="s">
        <v>14</v>
      </c>
      <c r="J346" t="s">
        <v>14</v>
      </c>
      <c r="K346" t="s">
        <v>14</v>
      </c>
      <c r="L346" t="s">
        <v>14</v>
      </c>
      <c r="M346" t="s">
        <v>14</v>
      </c>
      <c r="N346" t="s">
        <v>14</v>
      </c>
      <c r="O346" t="s">
        <v>14</v>
      </c>
      <c r="P346" t="s">
        <v>14</v>
      </c>
      <c r="Q346" t="s">
        <v>14</v>
      </c>
      <c r="R346" t="s">
        <v>14</v>
      </c>
      <c r="S346" t="s">
        <v>1000</v>
      </c>
      <c r="T346" t="s">
        <v>19</v>
      </c>
      <c r="U346" t="s">
        <v>14</v>
      </c>
    </row>
    <row r="347" spans="1:21">
      <c r="A347" t="s">
        <v>3169</v>
      </c>
      <c r="B347" t="s">
        <v>3168</v>
      </c>
      <c r="C347" t="s">
        <v>4034</v>
      </c>
      <c r="D347" t="s">
        <v>14</v>
      </c>
      <c r="E347" t="s">
        <v>14</v>
      </c>
      <c r="F347" t="s">
        <v>4138</v>
      </c>
      <c r="G347" t="s">
        <v>132</v>
      </c>
      <c r="H347" t="s">
        <v>3170</v>
      </c>
      <c r="I347" t="s">
        <v>14</v>
      </c>
      <c r="J347" t="s">
        <v>14</v>
      </c>
      <c r="K347" t="s">
        <v>14</v>
      </c>
      <c r="L347" t="s">
        <v>14</v>
      </c>
      <c r="M347" t="s">
        <v>14</v>
      </c>
      <c r="N347" t="s">
        <v>14</v>
      </c>
      <c r="O347" t="s">
        <v>14</v>
      </c>
      <c r="P347" t="s">
        <v>14</v>
      </c>
      <c r="Q347" t="s">
        <v>14</v>
      </c>
      <c r="R347" t="s">
        <v>14</v>
      </c>
      <c r="S347" t="s">
        <v>1000</v>
      </c>
      <c r="T347" t="s">
        <v>13</v>
      </c>
      <c r="U347" t="s">
        <v>14</v>
      </c>
    </row>
    <row r="348" spans="1:21">
      <c r="A348" t="s">
        <v>2638</v>
      </c>
      <c r="B348" t="s">
        <v>2637</v>
      </c>
      <c r="C348" t="s">
        <v>4038</v>
      </c>
      <c r="D348" t="s">
        <v>14</v>
      </c>
      <c r="E348" t="s">
        <v>14</v>
      </c>
      <c r="F348" t="s">
        <v>4465</v>
      </c>
      <c r="G348" t="s">
        <v>131</v>
      </c>
      <c r="H348" t="s">
        <v>3175</v>
      </c>
      <c r="I348" t="s">
        <v>14</v>
      </c>
      <c r="J348" t="s">
        <v>14</v>
      </c>
      <c r="K348" t="s">
        <v>14</v>
      </c>
      <c r="L348" t="s">
        <v>466</v>
      </c>
      <c r="M348" t="s">
        <v>14</v>
      </c>
      <c r="N348" t="s">
        <v>14</v>
      </c>
      <c r="O348" t="s">
        <v>14</v>
      </c>
      <c r="P348" t="s">
        <v>14</v>
      </c>
      <c r="Q348" t="s">
        <v>14</v>
      </c>
      <c r="R348" t="s">
        <v>14</v>
      </c>
      <c r="S348" t="s">
        <v>1000</v>
      </c>
      <c r="T348" t="s">
        <v>13</v>
      </c>
      <c r="U348" t="s">
        <v>14</v>
      </c>
    </row>
    <row r="349" spans="1:21">
      <c r="A349" t="s">
        <v>2277</v>
      </c>
      <c r="B349" t="s">
        <v>2276</v>
      </c>
      <c r="C349" t="s">
        <v>4034</v>
      </c>
      <c r="D349" t="s">
        <v>14</v>
      </c>
      <c r="E349" t="s">
        <v>14</v>
      </c>
      <c r="F349" t="s">
        <v>4466</v>
      </c>
      <c r="G349" t="s">
        <v>133</v>
      </c>
      <c r="H349" t="s">
        <v>3134</v>
      </c>
      <c r="I349" t="s">
        <v>14</v>
      </c>
      <c r="J349" t="s">
        <v>14</v>
      </c>
      <c r="K349" t="s">
        <v>14</v>
      </c>
      <c r="L349" t="s">
        <v>14</v>
      </c>
      <c r="M349" t="s">
        <v>14</v>
      </c>
      <c r="N349" t="s">
        <v>14</v>
      </c>
      <c r="O349" t="s">
        <v>14</v>
      </c>
      <c r="P349" t="s">
        <v>14</v>
      </c>
      <c r="Q349" t="s">
        <v>14</v>
      </c>
      <c r="R349" t="s">
        <v>14</v>
      </c>
      <c r="S349" t="s">
        <v>1000</v>
      </c>
      <c r="T349" t="s">
        <v>18</v>
      </c>
      <c r="U349" t="s">
        <v>14</v>
      </c>
    </row>
    <row r="350" spans="1:21">
      <c r="A350" t="s">
        <v>3075</v>
      </c>
      <c r="B350" t="s">
        <v>3074</v>
      </c>
      <c r="C350" t="s">
        <v>4034</v>
      </c>
      <c r="D350" t="s">
        <v>14</v>
      </c>
      <c r="E350" t="s">
        <v>14</v>
      </c>
      <c r="F350" t="s">
        <v>14</v>
      </c>
      <c r="G350" t="s">
        <v>14</v>
      </c>
      <c r="H350" t="s">
        <v>3076</v>
      </c>
      <c r="I350" t="s">
        <v>1811</v>
      </c>
      <c r="J350" t="s">
        <v>1766</v>
      </c>
      <c r="K350" t="s">
        <v>26</v>
      </c>
      <c r="L350" t="s">
        <v>14</v>
      </c>
      <c r="M350" t="s">
        <v>14</v>
      </c>
      <c r="N350" t="s">
        <v>14</v>
      </c>
      <c r="O350" t="s">
        <v>14</v>
      </c>
      <c r="P350" t="s">
        <v>3076</v>
      </c>
      <c r="Q350" t="s">
        <v>14</v>
      </c>
      <c r="R350" t="s">
        <v>14</v>
      </c>
      <c r="S350" t="s">
        <v>1000</v>
      </c>
      <c r="T350" t="s">
        <v>20</v>
      </c>
      <c r="U350" t="s">
        <v>4467</v>
      </c>
    </row>
    <row r="351" spans="1:21">
      <c r="A351" t="s">
        <v>2755</v>
      </c>
      <c r="B351" t="s">
        <v>2754</v>
      </c>
      <c r="C351" t="s">
        <v>4034</v>
      </c>
      <c r="D351" t="s">
        <v>14</v>
      </c>
      <c r="E351" t="s">
        <v>14</v>
      </c>
      <c r="F351" t="s">
        <v>4468</v>
      </c>
      <c r="G351" t="s">
        <v>133</v>
      </c>
      <c r="H351" t="s">
        <v>3515</v>
      </c>
      <c r="I351" t="s">
        <v>14</v>
      </c>
      <c r="J351" t="s">
        <v>14</v>
      </c>
      <c r="K351" t="s">
        <v>14</v>
      </c>
      <c r="L351" t="s">
        <v>14</v>
      </c>
      <c r="M351" t="s">
        <v>14</v>
      </c>
      <c r="N351" t="s">
        <v>14</v>
      </c>
      <c r="O351" t="s">
        <v>14</v>
      </c>
      <c r="P351" t="s">
        <v>14</v>
      </c>
      <c r="Q351" t="s">
        <v>14</v>
      </c>
      <c r="R351" t="s">
        <v>14</v>
      </c>
      <c r="S351" t="s">
        <v>1000</v>
      </c>
      <c r="T351" t="s">
        <v>16</v>
      </c>
      <c r="U351" t="s">
        <v>14</v>
      </c>
    </row>
    <row r="352" spans="1:21">
      <c r="A352" t="s">
        <v>3590</v>
      </c>
      <c r="B352" t="s">
        <v>3589</v>
      </c>
      <c r="C352" t="s">
        <v>4038</v>
      </c>
      <c r="D352" t="s">
        <v>14</v>
      </c>
      <c r="E352" t="s">
        <v>14</v>
      </c>
      <c r="F352" t="s">
        <v>4469</v>
      </c>
      <c r="G352" t="s">
        <v>129</v>
      </c>
      <c r="H352" t="s">
        <v>3591</v>
      </c>
      <c r="I352" t="s">
        <v>14</v>
      </c>
      <c r="J352" t="s">
        <v>14</v>
      </c>
      <c r="K352" t="s">
        <v>14</v>
      </c>
      <c r="L352" t="s">
        <v>14</v>
      </c>
      <c r="M352" t="s">
        <v>14</v>
      </c>
      <c r="N352" t="s">
        <v>14</v>
      </c>
      <c r="O352" t="s">
        <v>14</v>
      </c>
      <c r="P352" t="s">
        <v>14</v>
      </c>
      <c r="Q352" t="s">
        <v>14</v>
      </c>
      <c r="R352" t="s">
        <v>14</v>
      </c>
      <c r="S352" t="s">
        <v>3728</v>
      </c>
      <c r="T352" t="s">
        <v>1834</v>
      </c>
      <c r="U352" t="s">
        <v>14</v>
      </c>
    </row>
    <row r="353" spans="1:21">
      <c r="A353" t="s">
        <v>2634</v>
      </c>
      <c r="B353" t="s">
        <v>2633</v>
      </c>
      <c r="C353" t="s">
        <v>4034</v>
      </c>
      <c r="D353" t="s">
        <v>14</v>
      </c>
      <c r="E353" t="s">
        <v>14</v>
      </c>
      <c r="F353" t="s">
        <v>4470</v>
      </c>
      <c r="G353" t="s">
        <v>153</v>
      </c>
      <c r="H353" t="s">
        <v>3588</v>
      </c>
      <c r="I353" t="s">
        <v>14</v>
      </c>
      <c r="J353" t="s">
        <v>14</v>
      </c>
      <c r="K353" t="s">
        <v>14</v>
      </c>
      <c r="L353" t="s">
        <v>14</v>
      </c>
      <c r="M353" t="s">
        <v>14</v>
      </c>
      <c r="N353" t="s">
        <v>14</v>
      </c>
      <c r="O353" t="s">
        <v>14</v>
      </c>
      <c r="P353" t="s">
        <v>14</v>
      </c>
      <c r="Q353" t="s">
        <v>14</v>
      </c>
      <c r="R353" t="s">
        <v>14</v>
      </c>
      <c r="S353" t="s">
        <v>3711</v>
      </c>
      <c r="T353" t="s">
        <v>17</v>
      </c>
      <c r="U353" t="s">
        <v>14</v>
      </c>
    </row>
    <row r="354" spans="1:21">
      <c r="A354" t="s">
        <v>2304</v>
      </c>
      <c r="B354" t="s">
        <v>2303</v>
      </c>
      <c r="C354" t="s">
        <v>4034</v>
      </c>
      <c r="D354" t="s">
        <v>14</v>
      </c>
      <c r="E354" t="s">
        <v>14</v>
      </c>
      <c r="F354" t="s">
        <v>4471</v>
      </c>
      <c r="G354" t="s">
        <v>133</v>
      </c>
      <c r="H354" t="s">
        <v>3034</v>
      </c>
      <c r="I354" t="s">
        <v>14</v>
      </c>
      <c r="J354" t="s">
        <v>14</v>
      </c>
      <c r="K354" t="s">
        <v>14</v>
      </c>
      <c r="L354" t="s">
        <v>466</v>
      </c>
      <c r="M354" t="s">
        <v>14</v>
      </c>
      <c r="N354" t="s">
        <v>14</v>
      </c>
      <c r="O354" t="s">
        <v>14</v>
      </c>
      <c r="P354" t="s">
        <v>14</v>
      </c>
      <c r="Q354" t="s">
        <v>14</v>
      </c>
      <c r="R354" t="s">
        <v>14</v>
      </c>
      <c r="S354" t="s">
        <v>1000</v>
      </c>
      <c r="T354" t="s">
        <v>16</v>
      </c>
      <c r="U354" t="s">
        <v>14</v>
      </c>
    </row>
    <row r="355" spans="1:21">
      <c r="A355" t="s">
        <v>2628</v>
      </c>
      <c r="B355" t="s">
        <v>2627</v>
      </c>
      <c r="C355" t="s">
        <v>4038</v>
      </c>
      <c r="D355" t="s">
        <v>14</v>
      </c>
      <c r="E355" t="s">
        <v>14</v>
      </c>
      <c r="F355" t="s">
        <v>4472</v>
      </c>
      <c r="G355" t="s">
        <v>131</v>
      </c>
      <c r="H355" t="s">
        <v>3181</v>
      </c>
      <c r="I355" t="s">
        <v>14</v>
      </c>
      <c r="J355" t="s">
        <v>14</v>
      </c>
      <c r="K355" t="s">
        <v>14</v>
      </c>
      <c r="L355" t="s">
        <v>14</v>
      </c>
      <c r="M355" t="s">
        <v>14</v>
      </c>
      <c r="N355" t="s">
        <v>14</v>
      </c>
      <c r="O355" t="s">
        <v>14</v>
      </c>
      <c r="P355" t="s">
        <v>14</v>
      </c>
      <c r="Q355" t="s">
        <v>14</v>
      </c>
      <c r="R355" t="s">
        <v>14</v>
      </c>
      <c r="S355" t="s">
        <v>1000</v>
      </c>
      <c r="T355" t="s">
        <v>13</v>
      </c>
      <c r="U355" t="s">
        <v>14</v>
      </c>
    </row>
    <row r="356" spans="1:21">
      <c r="A356" t="s">
        <v>3268</v>
      </c>
      <c r="B356" t="s">
        <v>3267</v>
      </c>
      <c r="C356" t="s">
        <v>4034</v>
      </c>
      <c r="D356" t="s">
        <v>14</v>
      </c>
      <c r="E356" t="s">
        <v>14</v>
      </c>
      <c r="F356" t="s">
        <v>4473</v>
      </c>
      <c r="G356" t="s">
        <v>131</v>
      </c>
      <c r="H356" t="s">
        <v>3269</v>
      </c>
      <c r="I356" t="s">
        <v>2042</v>
      </c>
      <c r="J356" t="s">
        <v>1422</v>
      </c>
      <c r="K356" t="s">
        <v>1079</v>
      </c>
      <c r="L356" t="s">
        <v>14</v>
      </c>
      <c r="M356" t="s">
        <v>14</v>
      </c>
      <c r="N356" t="s">
        <v>14</v>
      </c>
      <c r="O356" t="s">
        <v>14</v>
      </c>
      <c r="P356" t="s">
        <v>14</v>
      </c>
      <c r="Q356" t="s">
        <v>14</v>
      </c>
      <c r="R356" t="s">
        <v>14</v>
      </c>
      <c r="S356" t="s">
        <v>1000</v>
      </c>
      <c r="T356" t="s">
        <v>13</v>
      </c>
      <c r="U356" t="s">
        <v>136</v>
      </c>
    </row>
    <row r="357" spans="1:21">
      <c r="A357" t="s">
        <v>3253</v>
      </c>
      <c r="B357" t="s">
        <v>3252</v>
      </c>
      <c r="C357" t="s">
        <v>4038</v>
      </c>
      <c r="D357" t="s">
        <v>14</v>
      </c>
      <c r="E357" t="s">
        <v>14</v>
      </c>
      <c r="F357" t="s">
        <v>14</v>
      </c>
      <c r="G357" t="s">
        <v>14</v>
      </c>
      <c r="H357" t="s">
        <v>3254</v>
      </c>
      <c r="I357" t="s">
        <v>2042</v>
      </c>
      <c r="J357" t="s">
        <v>1422</v>
      </c>
      <c r="K357" t="s">
        <v>1098</v>
      </c>
      <c r="L357" t="s">
        <v>14</v>
      </c>
      <c r="M357" t="s">
        <v>14</v>
      </c>
      <c r="N357" t="s">
        <v>14</v>
      </c>
      <c r="O357" t="s">
        <v>14</v>
      </c>
      <c r="P357" t="s">
        <v>14</v>
      </c>
      <c r="Q357" t="s">
        <v>14</v>
      </c>
      <c r="R357" t="s">
        <v>14</v>
      </c>
      <c r="S357" t="s">
        <v>1000</v>
      </c>
      <c r="T357" t="s">
        <v>13</v>
      </c>
      <c r="U357" t="s">
        <v>14</v>
      </c>
    </row>
    <row r="358" spans="1:21">
      <c r="A358" t="s">
        <v>4475</v>
      </c>
      <c r="B358" t="s">
        <v>4474</v>
      </c>
      <c r="C358" t="s">
        <v>4034</v>
      </c>
      <c r="D358" t="s">
        <v>14</v>
      </c>
      <c r="E358" t="s">
        <v>14</v>
      </c>
      <c r="F358" t="s">
        <v>4476</v>
      </c>
      <c r="G358" t="s">
        <v>128</v>
      </c>
      <c r="H358" t="s">
        <v>4477</v>
      </c>
      <c r="I358" t="s">
        <v>14</v>
      </c>
      <c r="J358" t="s">
        <v>14</v>
      </c>
      <c r="K358" t="s">
        <v>14</v>
      </c>
      <c r="L358" t="s">
        <v>14</v>
      </c>
      <c r="M358" t="s">
        <v>14</v>
      </c>
      <c r="N358" t="s">
        <v>14</v>
      </c>
      <c r="O358" t="s">
        <v>14</v>
      </c>
      <c r="P358" t="s">
        <v>14</v>
      </c>
      <c r="Q358" t="s">
        <v>14</v>
      </c>
      <c r="R358" t="s">
        <v>14</v>
      </c>
      <c r="S358" t="s">
        <v>3924</v>
      </c>
      <c r="T358" t="s">
        <v>1834</v>
      </c>
      <c r="U358" t="s">
        <v>14</v>
      </c>
    </row>
    <row r="359" spans="1:21">
      <c r="A359" t="s">
        <v>3282</v>
      </c>
      <c r="B359" t="s">
        <v>3281</v>
      </c>
      <c r="C359" t="s">
        <v>4034</v>
      </c>
      <c r="D359" t="s">
        <v>14</v>
      </c>
      <c r="E359" t="s">
        <v>14</v>
      </c>
      <c r="F359" t="s">
        <v>4440</v>
      </c>
      <c r="G359" t="s">
        <v>132</v>
      </c>
      <c r="H359" t="s">
        <v>3283</v>
      </c>
      <c r="I359" t="s">
        <v>1773</v>
      </c>
      <c r="J359" t="s">
        <v>1766</v>
      </c>
      <c r="K359" t="s">
        <v>1079</v>
      </c>
      <c r="L359" t="s">
        <v>14</v>
      </c>
      <c r="M359" t="s">
        <v>14</v>
      </c>
      <c r="N359" t="s">
        <v>14</v>
      </c>
      <c r="O359" t="s">
        <v>14</v>
      </c>
      <c r="P359" t="s">
        <v>14</v>
      </c>
      <c r="Q359" t="s">
        <v>14</v>
      </c>
      <c r="R359" t="s">
        <v>14</v>
      </c>
      <c r="S359" t="s">
        <v>1000</v>
      </c>
      <c r="T359" t="s">
        <v>18</v>
      </c>
      <c r="U359" t="s">
        <v>14</v>
      </c>
    </row>
    <row r="360" spans="1:21">
      <c r="A360" t="s">
        <v>2857</v>
      </c>
      <c r="B360" t="s">
        <v>2856</v>
      </c>
      <c r="C360" t="s">
        <v>4038</v>
      </c>
      <c r="D360" t="s">
        <v>14</v>
      </c>
      <c r="E360" t="s">
        <v>14</v>
      </c>
      <c r="F360" t="s">
        <v>1570</v>
      </c>
      <c r="G360" t="s">
        <v>131</v>
      </c>
      <c r="H360" t="s">
        <v>3089</v>
      </c>
      <c r="I360" t="s">
        <v>14</v>
      </c>
      <c r="J360" t="s">
        <v>14</v>
      </c>
      <c r="K360" t="s">
        <v>14</v>
      </c>
      <c r="L360" t="s">
        <v>466</v>
      </c>
      <c r="M360" t="s">
        <v>14</v>
      </c>
      <c r="N360" t="s">
        <v>14</v>
      </c>
      <c r="O360" t="s">
        <v>14</v>
      </c>
      <c r="P360" t="s">
        <v>14</v>
      </c>
      <c r="Q360" t="s">
        <v>14</v>
      </c>
      <c r="R360" t="s">
        <v>14</v>
      </c>
      <c r="S360" t="s">
        <v>1000</v>
      </c>
      <c r="T360" t="s">
        <v>13</v>
      </c>
      <c r="U360" t="s">
        <v>14</v>
      </c>
    </row>
    <row r="361" spans="1:21">
      <c r="A361" t="s">
        <v>2415</v>
      </c>
      <c r="B361" t="s">
        <v>2414</v>
      </c>
      <c r="C361" t="s">
        <v>4034</v>
      </c>
      <c r="D361" t="s">
        <v>14</v>
      </c>
      <c r="E361" t="s">
        <v>14</v>
      </c>
      <c r="F361" t="s">
        <v>4128</v>
      </c>
      <c r="G361" t="s">
        <v>129</v>
      </c>
      <c r="H361" t="s">
        <v>3539</v>
      </c>
      <c r="I361" t="s">
        <v>14</v>
      </c>
      <c r="J361" t="s">
        <v>14</v>
      </c>
      <c r="K361" t="s">
        <v>3009</v>
      </c>
      <c r="L361" t="s">
        <v>466</v>
      </c>
      <c r="M361" t="s">
        <v>14</v>
      </c>
      <c r="N361" t="s">
        <v>14</v>
      </c>
      <c r="O361" t="s">
        <v>14</v>
      </c>
      <c r="P361" t="s">
        <v>14</v>
      </c>
      <c r="Q361" t="s">
        <v>14</v>
      </c>
      <c r="R361" t="s">
        <v>14</v>
      </c>
      <c r="S361" t="s">
        <v>3711</v>
      </c>
      <c r="T361" t="s">
        <v>20</v>
      </c>
      <c r="U361" t="s">
        <v>14</v>
      </c>
    </row>
    <row r="362" spans="1:21">
      <c r="A362" t="s">
        <v>3428</v>
      </c>
      <c r="B362" t="s">
        <v>3427</v>
      </c>
      <c r="C362" t="s">
        <v>14</v>
      </c>
      <c r="D362" t="s">
        <v>14</v>
      </c>
      <c r="E362" t="s">
        <v>14</v>
      </c>
      <c r="F362" t="s">
        <v>4478</v>
      </c>
      <c r="G362" t="s">
        <v>125</v>
      </c>
      <c r="H362" t="s">
        <v>3401</v>
      </c>
      <c r="I362" t="s">
        <v>1811</v>
      </c>
      <c r="J362" t="s">
        <v>1766</v>
      </c>
      <c r="K362" t="s">
        <v>1098</v>
      </c>
      <c r="L362" t="s">
        <v>14</v>
      </c>
      <c r="M362" t="s">
        <v>14</v>
      </c>
      <c r="N362" t="s">
        <v>14</v>
      </c>
      <c r="O362" t="s">
        <v>14</v>
      </c>
      <c r="P362" t="s">
        <v>14</v>
      </c>
      <c r="Q362" t="s">
        <v>14</v>
      </c>
      <c r="R362" t="s">
        <v>14</v>
      </c>
      <c r="S362" t="s">
        <v>4118</v>
      </c>
      <c r="T362" t="s">
        <v>1834</v>
      </c>
      <c r="U362" t="s">
        <v>14</v>
      </c>
    </row>
    <row r="363" spans="1:21">
      <c r="A363" t="s">
        <v>3400</v>
      </c>
      <c r="B363" t="s">
        <v>3399</v>
      </c>
      <c r="C363" t="s">
        <v>4034</v>
      </c>
      <c r="D363" t="s">
        <v>14</v>
      </c>
      <c r="E363" t="s">
        <v>14</v>
      </c>
      <c r="F363" t="s">
        <v>4479</v>
      </c>
      <c r="G363" t="s">
        <v>128</v>
      </c>
      <c r="H363" t="s">
        <v>3401</v>
      </c>
      <c r="I363" t="s">
        <v>1811</v>
      </c>
      <c r="J363" t="s">
        <v>1766</v>
      </c>
      <c r="K363" t="s">
        <v>1098</v>
      </c>
      <c r="L363" t="s">
        <v>14</v>
      </c>
      <c r="M363" t="s">
        <v>14</v>
      </c>
      <c r="N363" t="s">
        <v>14</v>
      </c>
      <c r="O363" t="s">
        <v>14</v>
      </c>
      <c r="P363" t="s">
        <v>14</v>
      </c>
      <c r="Q363" t="s">
        <v>14</v>
      </c>
      <c r="R363" t="s">
        <v>14</v>
      </c>
      <c r="S363" t="s">
        <v>3924</v>
      </c>
      <c r="T363" t="s">
        <v>1834</v>
      </c>
      <c r="U363" t="s">
        <v>14</v>
      </c>
    </row>
    <row r="364" spans="1:21">
      <c r="A364" t="s">
        <v>2736</v>
      </c>
      <c r="B364" t="s">
        <v>2735</v>
      </c>
      <c r="C364" t="s">
        <v>4034</v>
      </c>
      <c r="D364" t="s">
        <v>14</v>
      </c>
      <c r="E364" t="s">
        <v>14</v>
      </c>
      <c r="F364" t="s">
        <v>4480</v>
      </c>
      <c r="G364" t="s">
        <v>130</v>
      </c>
      <c r="H364" t="s">
        <v>3574</v>
      </c>
      <c r="I364" t="s">
        <v>14</v>
      </c>
      <c r="J364" t="s">
        <v>14</v>
      </c>
      <c r="K364" t="s">
        <v>14</v>
      </c>
      <c r="L364" t="s">
        <v>466</v>
      </c>
      <c r="M364" t="s">
        <v>14</v>
      </c>
      <c r="N364" t="s">
        <v>14</v>
      </c>
      <c r="O364" t="s">
        <v>14</v>
      </c>
      <c r="P364" t="s">
        <v>14</v>
      </c>
      <c r="Q364" t="s">
        <v>14</v>
      </c>
      <c r="R364" t="s">
        <v>14</v>
      </c>
      <c r="S364" t="s">
        <v>1000</v>
      </c>
      <c r="T364" t="s">
        <v>20</v>
      </c>
      <c r="U364" t="s">
        <v>14</v>
      </c>
    </row>
    <row r="365" spans="1:21">
      <c r="A365" t="s">
        <v>3535</v>
      </c>
      <c r="B365" t="s">
        <v>3534</v>
      </c>
      <c r="C365" t="s">
        <v>4038</v>
      </c>
      <c r="D365" t="s">
        <v>14</v>
      </c>
      <c r="E365" t="s">
        <v>14</v>
      </c>
      <c r="F365" t="s">
        <v>14</v>
      </c>
      <c r="G365" t="s">
        <v>14</v>
      </c>
      <c r="H365" t="s">
        <v>3536</v>
      </c>
      <c r="I365" t="s">
        <v>14</v>
      </c>
      <c r="J365" t="s">
        <v>14</v>
      </c>
      <c r="K365" t="s">
        <v>14</v>
      </c>
      <c r="L365" t="s">
        <v>14</v>
      </c>
      <c r="M365" t="s">
        <v>14</v>
      </c>
      <c r="N365" t="s">
        <v>14</v>
      </c>
      <c r="O365" t="s">
        <v>14</v>
      </c>
      <c r="P365" t="s">
        <v>14</v>
      </c>
      <c r="Q365" t="s">
        <v>14</v>
      </c>
      <c r="R365" t="s">
        <v>14</v>
      </c>
      <c r="S365" t="s">
        <v>3715</v>
      </c>
      <c r="T365" t="s">
        <v>1834</v>
      </c>
      <c r="U365" t="s">
        <v>14</v>
      </c>
    </row>
    <row r="366" spans="1:21">
      <c r="A366" t="s">
        <v>2935</v>
      </c>
      <c r="B366" t="s">
        <v>2934</v>
      </c>
      <c r="C366" t="s">
        <v>4034</v>
      </c>
      <c r="D366" t="s">
        <v>14</v>
      </c>
      <c r="E366" t="s">
        <v>14</v>
      </c>
      <c r="F366" t="s">
        <v>4481</v>
      </c>
      <c r="G366" t="s">
        <v>133</v>
      </c>
      <c r="H366" t="s">
        <v>3389</v>
      </c>
      <c r="I366" t="s">
        <v>1773</v>
      </c>
      <c r="J366" t="s">
        <v>1766</v>
      </c>
      <c r="K366" t="s">
        <v>1079</v>
      </c>
      <c r="L366" t="s">
        <v>14</v>
      </c>
      <c r="M366" t="s">
        <v>14</v>
      </c>
      <c r="N366" t="s">
        <v>14</v>
      </c>
      <c r="O366" t="s">
        <v>14</v>
      </c>
      <c r="P366" t="s">
        <v>14</v>
      </c>
      <c r="Q366" t="s">
        <v>14</v>
      </c>
      <c r="R366" t="s">
        <v>14</v>
      </c>
      <c r="S366" t="s">
        <v>1000</v>
      </c>
      <c r="T366" t="s">
        <v>16</v>
      </c>
      <c r="U366" t="s">
        <v>14</v>
      </c>
    </row>
    <row r="367" spans="1:21">
      <c r="A367" t="s">
        <v>1859</v>
      </c>
      <c r="B367" t="s">
        <v>1858</v>
      </c>
      <c r="C367" t="s">
        <v>4034</v>
      </c>
      <c r="D367" t="s">
        <v>14</v>
      </c>
      <c r="E367" t="s">
        <v>14</v>
      </c>
      <c r="F367" t="s">
        <v>14</v>
      </c>
      <c r="G367" t="s">
        <v>14</v>
      </c>
      <c r="H367" t="s">
        <v>3088</v>
      </c>
      <c r="I367" t="s">
        <v>1764</v>
      </c>
      <c r="J367" t="s">
        <v>1766</v>
      </c>
      <c r="K367" t="s">
        <v>2401</v>
      </c>
      <c r="L367" t="s">
        <v>14</v>
      </c>
      <c r="M367" t="s">
        <v>14</v>
      </c>
      <c r="N367" t="s">
        <v>14</v>
      </c>
      <c r="O367" t="s">
        <v>14</v>
      </c>
      <c r="P367" t="s">
        <v>14</v>
      </c>
      <c r="Q367" t="s">
        <v>14</v>
      </c>
      <c r="R367" t="s">
        <v>14</v>
      </c>
      <c r="S367" t="s">
        <v>1000</v>
      </c>
      <c r="T367" t="s">
        <v>20</v>
      </c>
      <c r="U367" t="s">
        <v>4482</v>
      </c>
    </row>
    <row r="368" spans="1:21">
      <c r="A368" t="s">
        <v>3265</v>
      </c>
      <c r="B368" t="s">
        <v>3264</v>
      </c>
      <c r="C368" t="s">
        <v>4034</v>
      </c>
      <c r="D368" t="s">
        <v>14</v>
      </c>
      <c r="E368" t="s">
        <v>14</v>
      </c>
      <c r="F368" t="s">
        <v>14</v>
      </c>
      <c r="G368" t="s">
        <v>14</v>
      </c>
      <c r="H368" t="s">
        <v>3266</v>
      </c>
      <c r="I368" t="s">
        <v>1811</v>
      </c>
      <c r="J368" t="s">
        <v>1766</v>
      </c>
      <c r="K368" t="s">
        <v>1079</v>
      </c>
      <c r="L368" t="s">
        <v>14</v>
      </c>
      <c r="M368" t="s">
        <v>14</v>
      </c>
      <c r="N368" t="s">
        <v>14</v>
      </c>
      <c r="O368" t="s">
        <v>14</v>
      </c>
      <c r="P368" t="s">
        <v>14</v>
      </c>
      <c r="Q368" t="s">
        <v>14</v>
      </c>
      <c r="R368" t="s">
        <v>14</v>
      </c>
      <c r="S368" t="s">
        <v>3904</v>
      </c>
      <c r="T368" t="s">
        <v>1834</v>
      </c>
      <c r="U368" t="s">
        <v>14</v>
      </c>
    </row>
    <row r="369" spans="1:21">
      <c r="A369" t="s">
        <v>3303</v>
      </c>
      <c r="B369" t="s">
        <v>3302</v>
      </c>
      <c r="C369" t="s">
        <v>4038</v>
      </c>
      <c r="D369" t="s">
        <v>14</v>
      </c>
      <c r="E369" t="s">
        <v>14</v>
      </c>
      <c r="F369" t="s">
        <v>4483</v>
      </c>
      <c r="G369" t="s">
        <v>129</v>
      </c>
      <c r="H369" t="s">
        <v>3213</v>
      </c>
      <c r="I369" t="s">
        <v>1789</v>
      </c>
      <c r="J369" t="s">
        <v>1766</v>
      </c>
      <c r="K369" t="s">
        <v>1109</v>
      </c>
      <c r="L369" t="s">
        <v>14</v>
      </c>
      <c r="M369" t="s">
        <v>14</v>
      </c>
      <c r="N369" t="s">
        <v>14</v>
      </c>
      <c r="O369" t="s">
        <v>14</v>
      </c>
      <c r="P369" t="s">
        <v>14</v>
      </c>
      <c r="Q369" t="s">
        <v>14</v>
      </c>
      <c r="R369" t="s">
        <v>14</v>
      </c>
      <c r="S369" t="s">
        <v>4118</v>
      </c>
      <c r="T369" t="s">
        <v>1927</v>
      </c>
      <c r="U369" t="s">
        <v>14</v>
      </c>
    </row>
    <row r="370" spans="1:21">
      <c r="A370" t="s">
        <v>2392</v>
      </c>
      <c r="B370" t="s">
        <v>2391</v>
      </c>
      <c r="C370" t="s">
        <v>4034</v>
      </c>
      <c r="D370" t="s">
        <v>14</v>
      </c>
      <c r="E370" t="s">
        <v>14</v>
      </c>
      <c r="F370" t="s">
        <v>4484</v>
      </c>
      <c r="G370" t="s">
        <v>132</v>
      </c>
      <c r="H370" t="s">
        <v>3116</v>
      </c>
      <c r="I370" t="s">
        <v>14</v>
      </c>
      <c r="J370" t="s">
        <v>14</v>
      </c>
      <c r="K370" t="s">
        <v>14</v>
      </c>
      <c r="L370" t="s">
        <v>466</v>
      </c>
      <c r="M370" t="s">
        <v>14</v>
      </c>
      <c r="N370" t="s">
        <v>14</v>
      </c>
      <c r="O370" t="s">
        <v>14</v>
      </c>
      <c r="P370" t="s">
        <v>14</v>
      </c>
      <c r="Q370" t="s">
        <v>14</v>
      </c>
      <c r="R370" t="s">
        <v>14</v>
      </c>
      <c r="S370" t="s">
        <v>1000</v>
      </c>
      <c r="T370" t="s">
        <v>16</v>
      </c>
      <c r="U370" t="s">
        <v>14</v>
      </c>
    </row>
    <row r="371" spans="1:21">
      <c r="A371" t="s">
        <v>1883</v>
      </c>
      <c r="B371" t="s">
        <v>1882</v>
      </c>
      <c r="C371" t="s">
        <v>4034</v>
      </c>
      <c r="D371" t="s">
        <v>14</v>
      </c>
      <c r="E371" t="s">
        <v>14</v>
      </c>
      <c r="F371" t="s">
        <v>4485</v>
      </c>
      <c r="G371" t="s">
        <v>133</v>
      </c>
      <c r="H371" t="s">
        <v>3639</v>
      </c>
      <c r="I371" t="s">
        <v>14</v>
      </c>
      <c r="J371" t="s">
        <v>14</v>
      </c>
      <c r="K371" t="s">
        <v>14</v>
      </c>
      <c r="L371" t="s">
        <v>14</v>
      </c>
      <c r="M371" t="s">
        <v>14</v>
      </c>
      <c r="N371" t="s">
        <v>14</v>
      </c>
      <c r="O371" t="s">
        <v>14</v>
      </c>
      <c r="P371" t="s">
        <v>14</v>
      </c>
      <c r="Q371" t="s">
        <v>14</v>
      </c>
      <c r="R371" t="s">
        <v>14</v>
      </c>
      <c r="S371" t="s">
        <v>1000</v>
      </c>
      <c r="T371" t="s">
        <v>18</v>
      </c>
      <c r="U371" t="s">
        <v>14</v>
      </c>
    </row>
    <row r="372" spans="1:21">
      <c r="A372" t="s">
        <v>4487</v>
      </c>
      <c r="B372" t="s">
        <v>4486</v>
      </c>
      <c r="C372" t="s">
        <v>4034</v>
      </c>
      <c r="D372" t="s">
        <v>14</v>
      </c>
      <c r="E372" t="s">
        <v>14</v>
      </c>
      <c r="F372" t="s">
        <v>4488</v>
      </c>
      <c r="G372" t="s">
        <v>132</v>
      </c>
      <c r="H372" t="s">
        <v>4489</v>
      </c>
      <c r="I372" t="s">
        <v>14</v>
      </c>
      <c r="J372" t="s">
        <v>14</v>
      </c>
      <c r="K372" t="s">
        <v>14</v>
      </c>
      <c r="L372" t="s">
        <v>466</v>
      </c>
      <c r="M372" t="s">
        <v>14</v>
      </c>
      <c r="N372" t="s">
        <v>14</v>
      </c>
      <c r="O372" t="s">
        <v>14</v>
      </c>
      <c r="P372" t="s">
        <v>14</v>
      </c>
      <c r="Q372" t="s">
        <v>14</v>
      </c>
      <c r="R372" t="s">
        <v>14</v>
      </c>
      <c r="S372" t="s">
        <v>1000</v>
      </c>
      <c r="T372" t="s">
        <v>13</v>
      </c>
      <c r="U372" t="s">
        <v>14</v>
      </c>
    </row>
    <row r="373" spans="1:21">
      <c r="A373" t="s">
        <v>3356</v>
      </c>
      <c r="B373" t="s">
        <v>3355</v>
      </c>
      <c r="C373" t="s">
        <v>4038</v>
      </c>
      <c r="D373" t="s">
        <v>14</v>
      </c>
      <c r="E373" t="s">
        <v>14</v>
      </c>
      <c r="F373" t="s">
        <v>1573</v>
      </c>
      <c r="G373" t="s">
        <v>130</v>
      </c>
      <c r="H373" t="s">
        <v>3357</v>
      </c>
      <c r="I373" t="s">
        <v>1811</v>
      </c>
      <c r="J373" t="s">
        <v>1766</v>
      </c>
      <c r="K373" t="s">
        <v>1098</v>
      </c>
      <c r="L373" t="s">
        <v>14</v>
      </c>
      <c r="M373" t="s">
        <v>14</v>
      </c>
      <c r="N373" t="s">
        <v>14</v>
      </c>
      <c r="O373" t="s">
        <v>14</v>
      </c>
      <c r="P373" t="s">
        <v>14</v>
      </c>
      <c r="Q373" t="s">
        <v>14</v>
      </c>
      <c r="R373" t="s">
        <v>14</v>
      </c>
      <c r="S373" t="s">
        <v>3707</v>
      </c>
      <c r="T373" t="s">
        <v>20</v>
      </c>
      <c r="U373" t="s">
        <v>14</v>
      </c>
    </row>
    <row r="374" spans="1:21">
      <c r="A374" t="s">
        <v>2226</v>
      </c>
      <c r="B374" t="s">
        <v>2225</v>
      </c>
      <c r="C374" t="s">
        <v>4034</v>
      </c>
      <c r="D374" t="s">
        <v>14</v>
      </c>
      <c r="E374" t="s">
        <v>14</v>
      </c>
      <c r="F374" t="s">
        <v>14</v>
      </c>
      <c r="G374" t="s">
        <v>14</v>
      </c>
      <c r="H374" t="s">
        <v>3060</v>
      </c>
      <c r="I374" t="s">
        <v>1789</v>
      </c>
      <c r="J374" t="s">
        <v>1766</v>
      </c>
      <c r="K374" t="s">
        <v>2228</v>
      </c>
      <c r="L374" t="s">
        <v>14</v>
      </c>
      <c r="M374" t="s">
        <v>14</v>
      </c>
      <c r="N374" t="s">
        <v>14</v>
      </c>
      <c r="O374" t="s">
        <v>14</v>
      </c>
      <c r="P374" t="s">
        <v>14</v>
      </c>
      <c r="Q374" t="s">
        <v>14</v>
      </c>
      <c r="R374" t="s">
        <v>14</v>
      </c>
      <c r="S374" t="s">
        <v>1000</v>
      </c>
      <c r="T374" t="s">
        <v>20</v>
      </c>
      <c r="U374" t="s">
        <v>14</v>
      </c>
    </row>
    <row r="375" spans="1:21">
      <c r="A375" t="s">
        <v>4491</v>
      </c>
      <c r="B375" t="s">
        <v>4490</v>
      </c>
      <c r="C375" t="s">
        <v>4038</v>
      </c>
      <c r="D375" t="s">
        <v>14</v>
      </c>
      <c r="E375" t="s">
        <v>14</v>
      </c>
      <c r="F375" t="s">
        <v>4492</v>
      </c>
      <c r="G375" t="s">
        <v>153</v>
      </c>
      <c r="H375" t="s">
        <v>4493</v>
      </c>
      <c r="I375" t="s">
        <v>14</v>
      </c>
      <c r="J375" t="s">
        <v>14</v>
      </c>
      <c r="K375" t="s">
        <v>14</v>
      </c>
      <c r="L375" t="s">
        <v>14</v>
      </c>
      <c r="M375" t="s">
        <v>14</v>
      </c>
      <c r="N375" t="s">
        <v>14</v>
      </c>
      <c r="O375" t="s">
        <v>14</v>
      </c>
      <c r="P375" t="s">
        <v>14</v>
      </c>
      <c r="Q375" t="s">
        <v>14</v>
      </c>
      <c r="R375" t="s">
        <v>14</v>
      </c>
      <c r="S375" t="s">
        <v>1000</v>
      </c>
      <c r="T375" t="s">
        <v>19</v>
      </c>
      <c r="U375" t="s">
        <v>14</v>
      </c>
    </row>
    <row r="376" spans="1:21">
      <c r="A376" t="s">
        <v>3567</v>
      </c>
      <c r="B376" t="s">
        <v>3566</v>
      </c>
      <c r="C376" t="s">
        <v>4038</v>
      </c>
      <c r="D376" t="s">
        <v>14</v>
      </c>
      <c r="E376" t="s">
        <v>14</v>
      </c>
      <c r="F376" t="s">
        <v>14</v>
      </c>
      <c r="G376" t="s">
        <v>14</v>
      </c>
      <c r="H376" t="s">
        <v>3568</v>
      </c>
      <c r="I376" t="s">
        <v>14</v>
      </c>
      <c r="J376" t="s">
        <v>14</v>
      </c>
      <c r="K376" t="s">
        <v>14</v>
      </c>
      <c r="L376" t="s">
        <v>14</v>
      </c>
      <c r="M376" t="s">
        <v>14</v>
      </c>
      <c r="N376" t="s">
        <v>14</v>
      </c>
      <c r="O376" t="s">
        <v>14</v>
      </c>
      <c r="P376" t="s">
        <v>14</v>
      </c>
      <c r="Q376" t="s">
        <v>14</v>
      </c>
      <c r="R376" t="s">
        <v>14</v>
      </c>
      <c r="S376" t="s">
        <v>3711</v>
      </c>
      <c r="T376" t="s">
        <v>19</v>
      </c>
      <c r="U376" t="s">
        <v>14</v>
      </c>
    </row>
    <row r="377" spans="1:21">
      <c r="A377" t="s">
        <v>2427</v>
      </c>
      <c r="B377" t="s">
        <v>2426</v>
      </c>
      <c r="C377" t="s">
        <v>4034</v>
      </c>
      <c r="D377" t="s">
        <v>14</v>
      </c>
      <c r="E377" t="s">
        <v>14</v>
      </c>
      <c r="F377" t="s">
        <v>4494</v>
      </c>
      <c r="G377" t="s">
        <v>131</v>
      </c>
      <c r="H377" t="s">
        <v>3139</v>
      </c>
      <c r="I377" t="s">
        <v>14</v>
      </c>
      <c r="J377" t="s">
        <v>14</v>
      </c>
      <c r="K377" t="s">
        <v>14</v>
      </c>
      <c r="L377" t="s">
        <v>14</v>
      </c>
      <c r="M377" t="s">
        <v>14</v>
      </c>
      <c r="N377" t="s">
        <v>14</v>
      </c>
      <c r="O377" t="s">
        <v>14</v>
      </c>
      <c r="P377" t="s">
        <v>14</v>
      </c>
      <c r="Q377" t="s">
        <v>14</v>
      </c>
      <c r="R377" t="s">
        <v>14</v>
      </c>
      <c r="S377" t="s">
        <v>3707</v>
      </c>
      <c r="T377" t="s">
        <v>20</v>
      </c>
      <c r="U377" t="s">
        <v>14</v>
      </c>
    </row>
    <row r="378" spans="1:21">
      <c r="A378" t="s">
        <v>2601</v>
      </c>
      <c r="B378" t="s">
        <v>2600</v>
      </c>
      <c r="C378" t="s">
        <v>4034</v>
      </c>
      <c r="D378" t="s">
        <v>14</v>
      </c>
      <c r="E378" t="s">
        <v>14</v>
      </c>
      <c r="F378" t="s">
        <v>4494</v>
      </c>
      <c r="G378" t="s">
        <v>131</v>
      </c>
      <c r="H378" t="s">
        <v>3139</v>
      </c>
      <c r="I378" t="s">
        <v>14</v>
      </c>
      <c r="J378" t="s">
        <v>14</v>
      </c>
      <c r="K378" t="s">
        <v>14</v>
      </c>
      <c r="L378" t="s">
        <v>14</v>
      </c>
      <c r="M378" t="s">
        <v>14</v>
      </c>
      <c r="N378" t="s">
        <v>14</v>
      </c>
      <c r="O378" t="s">
        <v>14</v>
      </c>
      <c r="P378" t="s">
        <v>14</v>
      </c>
      <c r="Q378" t="s">
        <v>14</v>
      </c>
      <c r="R378" t="s">
        <v>14</v>
      </c>
      <c r="S378" t="s">
        <v>3707</v>
      </c>
      <c r="T378" t="s">
        <v>20</v>
      </c>
      <c r="U378" t="s">
        <v>14</v>
      </c>
    </row>
    <row r="379" spans="1:21">
      <c r="A379" t="s">
        <v>3441</v>
      </c>
      <c r="B379" t="s">
        <v>3440</v>
      </c>
      <c r="C379" t="s">
        <v>4038</v>
      </c>
      <c r="D379" t="s">
        <v>14</v>
      </c>
      <c r="E379" t="s">
        <v>14</v>
      </c>
      <c r="F379" t="s">
        <v>14</v>
      </c>
      <c r="G379" t="s">
        <v>14</v>
      </c>
      <c r="H379" t="s">
        <v>3442</v>
      </c>
      <c r="I379" t="s">
        <v>1811</v>
      </c>
      <c r="J379" t="s">
        <v>1766</v>
      </c>
      <c r="K379" t="s">
        <v>1098</v>
      </c>
      <c r="L379" t="s">
        <v>14</v>
      </c>
      <c r="M379" t="s">
        <v>14</v>
      </c>
      <c r="N379" t="s">
        <v>14</v>
      </c>
      <c r="O379" t="s">
        <v>14</v>
      </c>
      <c r="P379" t="s">
        <v>14</v>
      </c>
      <c r="Q379" t="s">
        <v>14</v>
      </c>
      <c r="R379" t="s">
        <v>14</v>
      </c>
      <c r="S379" t="s">
        <v>4118</v>
      </c>
      <c r="T379" t="s">
        <v>1927</v>
      </c>
      <c r="U379" t="s">
        <v>14</v>
      </c>
    </row>
    <row r="380" spans="1:21">
      <c r="A380" t="s">
        <v>4496</v>
      </c>
      <c r="B380" t="s">
        <v>4495</v>
      </c>
      <c r="C380" t="s">
        <v>4038</v>
      </c>
      <c r="D380" t="s">
        <v>14</v>
      </c>
      <c r="E380" t="s">
        <v>14</v>
      </c>
      <c r="F380" t="s">
        <v>4497</v>
      </c>
      <c r="G380" t="s">
        <v>131</v>
      </c>
      <c r="H380" t="s">
        <v>4498</v>
      </c>
      <c r="I380" t="s">
        <v>14</v>
      </c>
      <c r="J380" t="s">
        <v>14</v>
      </c>
      <c r="K380" t="s">
        <v>14</v>
      </c>
      <c r="L380" t="s">
        <v>14</v>
      </c>
      <c r="M380" t="s">
        <v>14</v>
      </c>
      <c r="N380" t="s">
        <v>14</v>
      </c>
      <c r="O380" t="s">
        <v>14</v>
      </c>
      <c r="P380" t="s">
        <v>14</v>
      </c>
      <c r="Q380" t="s">
        <v>14</v>
      </c>
      <c r="R380" t="s">
        <v>14</v>
      </c>
      <c r="S380" t="s">
        <v>3707</v>
      </c>
      <c r="T380" t="s">
        <v>13</v>
      </c>
      <c r="U380" t="s">
        <v>14</v>
      </c>
    </row>
    <row r="381" spans="1:21">
      <c r="A381" t="s">
        <v>3323</v>
      </c>
      <c r="B381" t="s">
        <v>3322</v>
      </c>
      <c r="C381" t="s">
        <v>4034</v>
      </c>
      <c r="D381" t="s">
        <v>14</v>
      </c>
      <c r="E381" t="s">
        <v>14</v>
      </c>
      <c r="F381" t="s">
        <v>4499</v>
      </c>
      <c r="G381" t="s">
        <v>130</v>
      </c>
      <c r="H381" t="s">
        <v>3324</v>
      </c>
      <c r="I381" t="s">
        <v>2042</v>
      </c>
      <c r="J381" t="s">
        <v>1422</v>
      </c>
      <c r="K381" t="s">
        <v>1115</v>
      </c>
      <c r="L381" t="s">
        <v>14</v>
      </c>
      <c r="M381" t="s">
        <v>14</v>
      </c>
      <c r="N381" t="s">
        <v>14</v>
      </c>
      <c r="O381" t="s">
        <v>14</v>
      </c>
      <c r="P381" t="s">
        <v>14</v>
      </c>
      <c r="Q381" t="s">
        <v>14</v>
      </c>
      <c r="R381" t="s">
        <v>14</v>
      </c>
      <c r="S381" t="s">
        <v>1002</v>
      </c>
      <c r="T381" t="s">
        <v>20</v>
      </c>
      <c r="U381" t="s">
        <v>4500</v>
      </c>
    </row>
    <row r="382" spans="1:21">
      <c r="A382" t="s">
        <v>3234</v>
      </c>
      <c r="B382" t="s">
        <v>3233</v>
      </c>
      <c r="C382" t="s">
        <v>4034</v>
      </c>
      <c r="D382" t="s">
        <v>14</v>
      </c>
      <c r="E382" t="s">
        <v>14</v>
      </c>
      <c r="F382" t="s">
        <v>14</v>
      </c>
      <c r="G382" t="s">
        <v>14</v>
      </c>
      <c r="H382" t="s">
        <v>3235</v>
      </c>
      <c r="I382" t="s">
        <v>1764</v>
      </c>
      <c r="J382" t="s">
        <v>1766</v>
      </c>
      <c r="K382" t="s">
        <v>1079</v>
      </c>
      <c r="L382" t="s">
        <v>14</v>
      </c>
      <c r="M382" t="s">
        <v>14</v>
      </c>
      <c r="N382" t="s">
        <v>14</v>
      </c>
      <c r="O382" t="s">
        <v>14</v>
      </c>
      <c r="P382" t="s">
        <v>14</v>
      </c>
      <c r="Q382" t="s">
        <v>14</v>
      </c>
      <c r="R382" t="s">
        <v>14</v>
      </c>
      <c r="S382" t="s">
        <v>1000</v>
      </c>
      <c r="T382" t="s">
        <v>13</v>
      </c>
      <c r="U382" t="s">
        <v>4088</v>
      </c>
    </row>
    <row r="383" spans="1:21">
      <c r="A383" t="s">
        <v>4502</v>
      </c>
      <c r="B383" t="s">
        <v>4501</v>
      </c>
      <c r="C383" t="s">
        <v>4034</v>
      </c>
      <c r="D383" t="s">
        <v>14</v>
      </c>
      <c r="E383" t="s">
        <v>14</v>
      </c>
      <c r="F383" t="s">
        <v>4503</v>
      </c>
      <c r="G383" t="s">
        <v>130</v>
      </c>
      <c r="H383" t="s">
        <v>4504</v>
      </c>
      <c r="I383" t="s">
        <v>14</v>
      </c>
      <c r="J383" t="s">
        <v>14</v>
      </c>
      <c r="K383" t="s">
        <v>4505</v>
      </c>
      <c r="L383" t="s">
        <v>14</v>
      </c>
      <c r="M383" t="s">
        <v>14</v>
      </c>
      <c r="N383" t="s">
        <v>14</v>
      </c>
      <c r="O383" t="s">
        <v>14</v>
      </c>
      <c r="P383" t="s">
        <v>4504</v>
      </c>
      <c r="Q383" t="s">
        <v>14</v>
      </c>
      <c r="R383" t="s">
        <v>14</v>
      </c>
      <c r="S383" t="s">
        <v>3707</v>
      </c>
      <c r="T383" t="s">
        <v>20</v>
      </c>
      <c r="U383" t="s">
        <v>131</v>
      </c>
    </row>
    <row r="384" spans="1:21">
      <c r="A384" t="s">
        <v>2707</v>
      </c>
      <c r="B384" t="s">
        <v>2706</v>
      </c>
      <c r="C384" t="s">
        <v>4038</v>
      </c>
      <c r="D384" t="s">
        <v>14</v>
      </c>
      <c r="E384" t="s">
        <v>14</v>
      </c>
      <c r="F384" t="s">
        <v>14</v>
      </c>
      <c r="G384" t="s">
        <v>14</v>
      </c>
      <c r="H384" t="s">
        <v>3182</v>
      </c>
      <c r="I384" t="s">
        <v>1773</v>
      </c>
      <c r="J384" t="s">
        <v>1766</v>
      </c>
      <c r="K384" t="s">
        <v>2588</v>
      </c>
      <c r="L384" t="s">
        <v>14</v>
      </c>
      <c r="M384" t="s">
        <v>14</v>
      </c>
      <c r="N384" t="s">
        <v>14</v>
      </c>
      <c r="O384" t="s">
        <v>14</v>
      </c>
      <c r="P384" t="s">
        <v>14</v>
      </c>
      <c r="Q384" t="s">
        <v>14</v>
      </c>
      <c r="R384" t="s">
        <v>14</v>
      </c>
      <c r="S384" t="s">
        <v>3813</v>
      </c>
      <c r="T384" t="s">
        <v>1927</v>
      </c>
      <c r="U384" t="s">
        <v>14</v>
      </c>
    </row>
    <row r="385" spans="1:21">
      <c r="A385" t="s">
        <v>3273</v>
      </c>
      <c r="B385" t="s">
        <v>3272</v>
      </c>
      <c r="C385" t="s">
        <v>4038</v>
      </c>
      <c r="D385" t="s">
        <v>14</v>
      </c>
      <c r="E385" t="s">
        <v>14</v>
      </c>
      <c r="F385" t="s">
        <v>14</v>
      </c>
      <c r="G385" t="s">
        <v>14</v>
      </c>
      <c r="H385" t="s">
        <v>3274</v>
      </c>
      <c r="I385" t="s">
        <v>1789</v>
      </c>
      <c r="J385" t="s">
        <v>1426</v>
      </c>
      <c r="K385" t="s">
        <v>1079</v>
      </c>
      <c r="L385" t="s">
        <v>14</v>
      </c>
      <c r="M385" t="s">
        <v>14</v>
      </c>
      <c r="N385" t="s">
        <v>14</v>
      </c>
      <c r="O385" t="s">
        <v>14</v>
      </c>
      <c r="P385" t="s">
        <v>14</v>
      </c>
      <c r="Q385" t="s">
        <v>14</v>
      </c>
      <c r="R385" t="s">
        <v>14</v>
      </c>
      <c r="S385" t="s">
        <v>4118</v>
      </c>
      <c r="T385" t="s">
        <v>1927</v>
      </c>
      <c r="U385" t="s">
        <v>14</v>
      </c>
    </row>
    <row r="386" spans="1:21">
      <c r="A386" t="s">
        <v>2341</v>
      </c>
      <c r="B386" t="s">
        <v>2340</v>
      </c>
      <c r="C386" t="s">
        <v>4038</v>
      </c>
      <c r="D386" t="s">
        <v>14</v>
      </c>
      <c r="E386" t="s">
        <v>14</v>
      </c>
      <c r="F386" t="s">
        <v>4506</v>
      </c>
      <c r="G386" t="s">
        <v>127</v>
      </c>
      <c r="H386" t="s">
        <v>3140</v>
      </c>
      <c r="I386" t="s">
        <v>14</v>
      </c>
      <c r="J386" t="s">
        <v>14</v>
      </c>
      <c r="K386" t="s">
        <v>3009</v>
      </c>
      <c r="L386" t="s">
        <v>14</v>
      </c>
      <c r="M386" t="s">
        <v>14</v>
      </c>
      <c r="N386" t="s">
        <v>14</v>
      </c>
      <c r="O386" t="s">
        <v>14</v>
      </c>
      <c r="P386" t="s">
        <v>14</v>
      </c>
      <c r="Q386" t="s">
        <v>14</v>
      </c>
      <c r="R386" t="s">
        <v>14</v>
      </c>
      <c r="S386" t="s">
        <v>3703</v>
      </c>
      <c r="T386" t="s">
        <v>1927</v>
      </c>
      <c r="U386" t="s">
        <v>14</v>
      </c>
    </row>
    <row r="387" spans="1:21">
      <c r="A387" t="s">
        <v>3359</v>
      </c>
      <c r="B387" t="s">
        <v>3358</v>
      </c>
      <c r="C387" t="s">
        <v>4038</v>
      </c>
      <c r="D387" t="s">
        <v>14</v>
      </c>
      <c r="E387" t="s">
        <v>14</v>
      </c>
      <c r="F387" t="s">
        <v>4507</v>
      </c>
      <c r="G387" t="s">
        <v>130</v>
      </c>
      <c r="H387" t="s">
        <v>3360</v>
      </c>
      <c r="I387" t="s">
        <v>1764</v>
      </c>
      <c r="J387" t="s">
        <v>1766</v>
      </c>
      <c r="K387" t="s">
        <v>1079</v>
      </c>
      <c r="L387" t="s">
        <v>14</v>
      </c>
      <c r="M387" t="s">
        <v>14</v>
      </c>
      <c r="N387" t="s">
        <v>14</v>
      </c>
      <c r="O387" t="s">
        <v>14</v>
      </c>
      <c r="P387" t="s">
        <v>14</v>
      </c>
      <c r="Q387" t="s">
        <v>14</v>
      </c>
      <c r="R387" t="s">
        <v>14</v>
      </c>
      <c r="S387" t="s">
        <v>1000</v>
      </c>
      <c r="T387" t="s">
        <v>20</v>
      </c>
      <c r="U387" t="s">
        <v>14</v>
      </c>
    </row>
    <row r="388" spans="1:21">
      <c r="A388" t="s">
        <v>3430</v>
      </c>
      <c r="B388" t="s">
        <v>3429</v>
      </c>
      <c r="C388" t="s">
        <v>4034</v>
      </c>
      <c r="D388" t="s">
        <v>14</v>
      </c>
      <c r="E388" t="s">
        <v>14</v>
      </c>
      <c r="F388" t="s">
        <v>4508</v>
      </c>
      <c r="G388" t="s">
        <v>126</v>
      </c>
      <c r="H388" t="s">
        <v>3360</v>
      </c>
      <c r="I388" t="s">
        <v>4147</v>
      </c>
      <c r="J388" t="s">
        <v>1766</v>
      </c>
      <c r="K388" t="s">
        <v>1079</v>
      </c>
      <c r="L388" t="s">
        <v>14</v>
      </c>
      <c r="M388" t="s">
        <v>14</v>
      </c>
      <c r="N388" t="s">
        <v>14</v>
      </c>
      <c r="O388" t="s">
        <v>14</v>
      </c>
      <c r="P388" t="s">
        <v>14</v>
      </c>
      <c r="Q388" t="s">
        <v>14</v>
      </c>
      <c r="R388" t="s">
        <v>14</v>
      </c>
      <c r="S388" t="s">
        <v>4118</v>
      </c>
      <c r="T388" t="s">
        <v>1927</v>
      </c>
      <c r="U388" t="s">
        <v>14</v>
      </c>
    </row>
    <row r="389" spans="1:21">
      <c r="A389" t="s">
        <v>3452</v>
      </c>
      <c r="B389" t="s">
        <v>3451</v>
      </c>
      <c r="C389" t="s">
        <v>4034</v>
      </c>
      <c r="D389" t="s">
        <v>14</v>
      </c>
      <c r="E389" t="s">
        <v>14</v>
      </c>
      <c r="F389" t="s">
        <v>4509</v>
      </c>
      <c r="G389" t="s">
        <v>126</v>
      </c>
      <c r="H389" t="s">
        <v>3453</v>
      </c>
      <c r="I389" t="s">
        <v>1773</v>
      </c>
      <c r="J389" t="s">
        <v>1766</v>
      </c>
      <c r="K389" t="s">
        <v>1079</v>
      </c>
      <c r="L389" t="s">
        <v>14</v>
      </c>
      <c r="M389" t="s">
        <v>14</v>
      </c>
      <c r="N389" t="s">
        <v>14</v>
      </c>
      <c r="O389" t="s">
        <v>14</v>
      </c>
      <c r="P389" t="s">
        <v>14</v>
      </c>
      <c r="Q389" t="s">
        <v>14</v>
      </c>
      <c r="R389" t="s">
        <v>14</v>
      </c>
      <c r="S389" t="s">
        <v>4118</v>
      </c>
      <c r="T389" t="s">
        <v>1927</v>
      </c>
      <c r="U389" t="s">
        <v>14</v>
      </c>
    </row>
    <row r="390" spans="1:21">
      <c r="A390" t="s">
        <v>4510</v>
      </c>
      <c r="B390" t="s">
        <v>1431</v>
      </c>
      <c r="C390" t="s">
        <v>4034</v>
      </c>
      <c r="D390" t="s">
        <v>14</v>
      </c>
      <c r="E390" t="s">
        <v>14</v>
      </c>
      <c r="F390" t="s">
        <v>14</v>
      </c>
      <c r="G390" t="s">
        <v>14</v>
      </c>
      <c r="H390" t="s">
        <v>3094</v>
      </c>
      <c r="I390" t="s">
        <v>1811</v>
      </c>
      <c r="J390" t="s">
        <v>1766</v>
      </c>
      <c r="K390" t="s">
        <v>1472</v>
      </c>
      <c r="L390" t="s">
        <v>14</v>
      </c>
      <c r="M390" t="s">
        <v>14</v>
      </c>
      <c r="N390" t="s">
        <v>14</v>
      </c>
      <c r="O390" t="s">
        <v>14</v>
      </c>
      <c r="P390" t="s">
        <v>14</v>
      </c>
      <c r="Q390" t="s">
        <v>14</v>
      </c>
      <c r="R390" t="s">
        <v>14</v>
      </c>
      <c r="S390" t="s">
        <v>1000</v>
      </c>
      <c r="T390" t="s">
        <v>20</v>
      </c>
      <c r="U390" t="s">
        <v>14</v>
      </c>
    </row>
    <row r="391" spans="1:21">
      <c r="A391" t="s">
        <v>2617</v>
      </c>
      <c r="B391" t="s">
        <v>2616</v>
      </c>
      <c r="C391" t="s">
        <v>4038</v>
      </c>
      <c r="D391" t="s">
        <v>14</v>
      </c>
      <c r="E391" t="s">
        <v>14</v>
      </c>
      <c r="F391" t="s">
        <v>14</v>
      </c>
      <c r="G391" t="s">
        <v>14</v>
      </c>
      <c r="H391" t="s">
        <v>3123</v>
      </c>
      <c r="I391" t="s">
        <v>1764</v>
      </c>
      <c r="J391" t="s">
        <v>1766</v>
      </c>
      <c r="K391" t="s">
        <v>1004</v>
      </c>
      <c r="L391" t="s">
        <v>14</v>
      </c>
      <c r="M391" t="s">
        <v>14</v>
      </c>
      <c r="N391" t="s">
        <v>14</v>
      </c>
      <c r="O391" t="s">
        <v>14</v>
      </c>
      <c r="P391" t="s">
        <v>14</v>
      </c>
      <c r="Q391" t="s">
        <v>14</v>
      </c>
      <c r="R391" t="s">
        <v>14</v>
      </c>
      <c r="S391" t="s">
        <v>1000</v>
      </c>
      <c r="T391" t="s">
        <v>13</v>
      </c>
      <c r="U391" t="s">
        <v>14</v>
      </c>
    </row>
    <row r="392" spans="1:21">
      <c r="A392" t="s">
        <v>3244</v>
      </c>
      <c r="B392" t="s">
        <v>3243</v>
      </c>
      <c r="C392" t="s">
        <v>4034</v>
      </c>
      <c r="D392" t="s">
        <v>14</v>
      </c>
      <c r="E392" t="s">
        <v>14</v>
      </c>
      <c r="F392" t="s">
        <v>4511</v>
      </c>
      <c r="G392" t="s">
        <v>131</v>
      </c>
      <c r="H392" t="s">
        <v>3245</v>
      </c>
      <c r="I392" t="s">
        <v>1789</v>
      </c>
      <c r="J392" t="s">
        <v>1766</v>
      </c>
      <c r="K392" t="s">
        <v>1079</v>
      </c>
      <c r="L392" t="s">
        <v>14</v>
      </c>
      <c r="M392" t="s">
        <v>14</v>
      </c>
      <c r="N392" t="s">
        <v>14</v>
      </c>
      <c r="O392" t="s">
        <v>14</v>
      </c>
      <c r="P392" t="s">
        <v>14</v>
      </c>
      <c r="Q392" t="s">
        <v>14</v>
      </c>
      <c r="R392" t="s">
        <v>14</v>
      </c>
      <c r="S392" t="s">
        <v>1000</v>
      </c>
      <c r="T392" t="s">
        <v>13</v>
      </c>
      <c r="U392" t="s">
        <v>4051</v>
      </c>
    </row>
    <row r="393" spans="1:21">
      <c r="A393" t="s">
        <v>1946</v>
      </c>
      <c r="B393" t="s">
        <v>1945</v>
      </c>
      <c r="C393" t="s">
        <v>4038</v>
      </c>
      <c r="D393" t="s">
        <v>14</v>
      </c>
      <c r="E393" t="s">
        <v>14</v>
      </c>
      <c r="F393" t="s">
        <v>14</v>
      </c>
      <c r="G393" t="s">
        <v>14</v>
      </c>
      <c r="H393" t="s">
        <v>3118</v>
      </c>
      <c r="I393" t="s">
        <v>1789</v>
      </c>
      <c r="J393" t="s">
        <v>1766</v>
      </c>
      <c r="K393" t="s">
        <v>467</v>
      </c>
      <c r="L393" t="s">
        <v>14</v>
      </c>
      <c r="M393" t="s">
        <v>14</v>
      </c>
      <c r="N393" t="s">
        <v>14</v>
      </c>
      <c r="O393" t="s">
        <v>14</v>
      </c>
      <c r="P393" t="s">
        <v>14</v>
      </c>
      <c r="Q393" t="s">
        <v>14</v>
      </c>
      <c r="R393" t="s">
        <v>14</v>
      </c>
      <c r="S393" t="s">
        <v>1000</v>
      </c>
      <c r="T393" t="s">
        <v>13</v>
      </c>
      <c r="U393" t="s">
        <v>14</v>
      </c>
    </row>
    <row r="394" spans="1:21">
      <c r="A394" t="s">
        <v>2399</v>
      </c>
      <c r="B394" t="s">
        <v>2398</v>
      </c>
      <c r="C394" t="s">
        <v>4034</v>
      </c>
      <c r="D394" t="s">
        <v>14</v>
      </c>
      <c r="E394" t="s">
        <v>14</v>
      </c>
      <c r="F394" t="s">
        <v>4512</v>
      </c>
      <c r="G394" t="s">
        <v>126</v>
      </c>
      <c r="H394" t="s">
        <v>3498</v>
      </c>
      <c r="I394" t="s">
        <v>1773</v>
      </c>
      <c r="J394" t="s">
        <v>1766</v>
      </c>
      <c r="K394" t="s">
        <v>1109</v>
      </c>
      <c r="L394" t="s">
        <v>14</v>
      </c>
      <c r="M394" t="s">
        <v>14</v>
      </c>
      <c r="N394" t="s">
        <v>14</v>
      </c>
      <c r="O394" t="s">
        <v>14</v>
      </c>
      <c r="P394" t="s">
        <v>14</v>
      </c>
      <c r="Q394" t="s">
        <v>14</v>
      </c>
      <c r="R394" t="s">
        <v>14</v>
      </c>
      <c r="S394" t="s">
        <v>3924</v>
      </c>
      <c r="T394" t="s">
        <v>1927</v>
      </c>
      <c r="U394" t="s">
        <v>14</v>
      </c>
    </row>
    <row r="395" spans="1:21">
      <c r="A395" t="s">
        <v>3276</v>
      </c>
      <c r="B395" t="s">
        <v>3275</v>
      </c>
      <c r="C395" t="s">
        <v>4038</v>
      </c>
      <c r="D395" t="s">
        <v>14</v>
      </c>
      <c r="E395" t="s">
        <v>14</v>
      </c>
      <c r="F395" t="s">
        <v>4513</v>
      </c>
      <c r="G395" t="s">
        <v>131</v>
      </c>
      <c r="H395" t="s">
        <v>3277</v>
      </c>
      <c r="I395" t="s">
        <v>1773</v>
      </c>
      <c r="J395" t="s">
        <v>1766</v>
      </c>
      <c r="K395" t="s">
        <v>1079</v>
      </c>
      <c r="L395" t="s">
        <v>14</v>
      </c>
      <c r="M395" t="s">
        <v>14</v>
      </c>
      <c r="N395" t="s">
        <v>14</v>
      </c>
      <c r="O395" t="s">
        <v>14</v>
      </c>
      <c r="P395" t="s">
        <v>14</v>
      </c>
      <c r="Q395" t="s">
        <v>14</v>
      </c>
      <c r="R395" t="s">
        <v>14</v>
      </c>
      <c r="S395" t="s">
        <v>1000</v>
      </c>
      <c r="T395" t="s">
        <v>13</v>
      </c>
      <c r="U395" t="s">
        <v>14</v>
      </c>
    </row>
    <row r="396" spans="1:21">
      <c r="A396" t="s">
        <v>3228</v>
      </c>
      <c r="B396" t="s">
        <v>3227</v>
      </c>
      <c r="C396" t="s">
        <v>4034</v>
      </c>
      <c r="D396" t="s">
        <v>14</v>
      </c>
      <c r="E396" t="s">
        <v>14</v>
      </c>
      <c r="F396" t="s">
        <v>4404</v>
      </c>
      <c r="G396" t="s">
        <v>130</v>
      </c>
      <c r="H396" t="s">
        <v>3229</v>
      </c>
      <c r="I396" t="s">
        <v>1789</v>
      </c>
      <c r="J396" t="s">
        <v>1766</v>
      </c>
      <c r="K396" t="s">
        <v>1104</v>
      </c>
      <c r="L396" t="s">
        <v>14</v>
      </c>
      <c r="M396" t="s">
        <v>14</v>
      </c>
      <c r="N396" t="s">
        <v>14</v>
      </c>
      <c r="O396" t="s">
        <v>14</v>
      </c>
      <c r="P396" t="s">
        <v>14</v>
      </c>
      <c r="Q396" t="s">
        <v>14</v>
      </c>
      <c r="R396" t="s">
        <v>14</v>
      </c>
      <c r="S396" t="s">
        <v>1000</v>
      </c>
      <c r="T396" t="s">
        <v>20</v>
      </c>
      <c r="U396" t="s">
        <v>4042</v>
      </c>
    </row>
    <row r="397" spans="1:21">
      <c r="A397" t="s">
        <v>2120</v>
      </c>
      <c r="B397" t="s">
        <v>2119</v>
      </c>
      <c r="C397" t="s">
        <v>4038</v>
      </c>
      <c r="D397" t="s">
        <v>14</v>
      </c>
      <c r="E397" t="s">
        <v>14</v>
      </c>
      <c r="F397" t="s">
        <v>4514</v>
      </c>
      <c r="G397" t="s">
        <v>134</v>
      </c>
      <c r="H397" t="s">
        <v>3110</v>
      </c>
      <c r="I397" t="s">
        <v>14</v>
      </c>
      <c r="J397" t="s">
        <v>14</v>
      </c>
      <c r="K397" t="s">
        <v>14</v>
      </c>
      <c r="L397" t="s">
        <v>14</v>
      </c>
      <c r="M397" t="s">
        <v>14</v>
      </c>
      <c r="N397" t="s">
        <v>14</v>
      </c>
      <c r="O397" t="s">
        <v>14</v>
      </c>
      <c r="P397" t="s">
        <v>14</v>
      </c>
      <c r="Q397" t="s">
        <v>14</v>
      </c>
      <c r="R397" t="s">
        <v>14</v>
      </c>
      <c r="S397" t="s">
        <v>1000</v>
      </c>
      <c r="T397" t="s">
        <v>18</v>
      </c>
      <c r="U397" t="s">
        <v>14</v>
      </c>
    </row>
    <row r="398" spans="1:21">
      <c r="A398" t="s">
        <v>4516</v>
      </c>
      <c r="B398" t="s">
        <v>4515</v>
      </c>
      <c r="C398" t="s">
        <v>4038</v>
      </c>
      <c r="D398" t="s">
        <v>14</v>
      </c>
      <c r="E398" t="s">
        <v>14</v>
      </c>
      <c r="F398" t="s">
        <v>4517</v>
      </c>
      <c r="G398" t="s">
        <v>138</v>
      </c>
      <c r="H398" t="s">
        <v>4518</v>
      </c>
      <c r="I398" t="s">
        <v>14</v>
      </c>
      <c r="J398" t="s">
        <v>14</v>
      </c>
      <c r="K398" t="s">
        <v>14</v>
      </c>
      <c r="L398" t="s">
        <v>14</v>
      </c>
      <c r="M398" t="s">
        <v>14</v>
      </c>
      <c r="N398" t="s">
        <v>14</v>
      </c>
      <c r="O398" t="s">
        <v>14</v>
      </c>
      <c r="P398" t="s">
        <v>14</v>
      </c>
      <c r="Q398" t="s">
        <v>14</v>
      </c>
      <c r="R398" t="s">
        <v>14</v>
      </c>
      <c r="S398" t="s">
        <v>3796</v>
      </c>
      <c r="T398" t="s">
        <v>3794</v>
      </c>
      <c r="U398" t="s">
        <v>14</v>
      </c>
    </row>
    <row r="399" spans="1:21">
      <c r="A399" t="s">
        <v>2579</v>
      </c>
      <c r="B399" t="s">
        <v>2578</v>
      </c>
      <c r="C399" t="s">
        <v>4038</v>
      </c>
      <c r="D399" t="s">
        <v>14</v>
      </c>
      <c r="E399" t="s">
        <v>14</v>
      </c>
      <c r="F399" t="s">
        <v>4519</v>
      </c>
      <c r="G399" t="s">
        <v>132</v>
      </c>
      <c r="H399" t="s">
        <v>3058</v>
      </c>
      <c r="I399" t="s">
        <v>14</v>
      </c>
      <c r="J399" t="s">
        <v>14</v>
      </c>
      <c r="K399" t="s">
        <v>14</v>
      </c>
      <c r="L399" t="s">
        <v>14</v>
      </c>
      <c r="M399" t="s">
        <v>14</v>
      </c>
      <c r="N399" t="s">
        <v>14</v>
      </c>
      <c r="O399" t="s">
        <v>14</v>
      </c>
      <c r="P399" t="s">
        <v>14</v>
      </c>
      <c r="Q399" t="s">
        <v>14</v>
      </c>
      <c r="R399" t="s">
        <v>14</v>
      </c>
      <c r="S399" t="s">
        <v>3697</v>
      </c>
      <c r="T399" t="s">
        <v>18</v>
      </c>
      <c r="U399" t="s">
        <v>14</v>
      </c>
    </row>
    <row r="400" spans="1:21">
      <c r="A400" t="s">
        <v>3353</v>
      </c>
      <c r="B400" t="s">
        <v>3352</v>
      </c>
      <c r="C400" t="s">
        <v>4038</v>
      </c>
      <c r="D400" t="s">
        <v>14</v>
      </c>
      <c r="E400" t="s">
        <v>14</v>
      </c>
      <c r="F400" t="s">
        <v>14</v>
      </c>
      <c r="G400" t="s">
        <v>14</v>
      </c>
      <c r="H400" t="s">
        <v>3354</v>
      </c>
      <c r="I400" t="s">
        <v>1773</v>
      </c>
      <c r="J400" t="s">
        <v>1422</v>
      </c>
      <c r="K400" t="s">
        <v>1104</v>
      </c>
      <c r="L400" t="s">
        <v>14</v>
      </c>
      <c r="M400" t="s">
        <v>14</v>
      </c>
      <c r="N400" t="s">
        <v>14</v>
      </c>
      <c r="O400" t="s">
        <v>14</v>
      </c>
      <c r="P400" t="s">
        <v>14</v>
      </c>
      <c r="Q400" t="s">
        <v>14</v>
      </c>
      <c r="R400" t="s">
        <v>14</v>
      </c>
      <c r="S400" t="s">
        <v>4520</v>
      </c>
      <c r="T400" t="s">
        <v>20</v>
      </c>
      <c r="U400" t="s">
        <v>14</v>
      </c>
    </row>
    <row r="401" spans="1:21">
      <c r="A401" t="s">
        <v>2838</v>
      </c>
      <c r="B401" t="s">
        <v>2837</v>
      </c>
      <c r="C401" t="s">
        <v>4034</v>
      </c>
      <c r="D401" t="s">
        <v>14</v>
      </c>
      <c r="E401" t="s">
        <v>14</v>
      </c>
      <c r="F401" t="s">
        <v>4521</v>
      </c>
      <c r="G401" t="s">
        <v>132</v>
      </c>
      <c r="H401" t="s">
        <v>3152</v>
      </c>
      <c r="I401" t="s">
        <v>14</v>
      </c>
      <c r="J401" t="s">
        <v>14</v>
      </c>
      <c r="K401" t="s">
        <v>14</v>
      </c>
      <c r="L401" t="s">
        <v>14</v>
      </c>
      <c r="M401" t="s">
        <v>14</v>
      </c>
      <c r="N401" t="s">
        <v>14</v>
      </c>
      <c r="O401" t="s">
        <v>14</v>
      </c>
      <c r="P401" t="s">
        <v>14</v>
      </c>
      <c r="Q401" t="s">
        <v>14</v>
      </c>
      <c r="R401" t="s">
        <v>14</v>
      </c>
      <c r="S401" t="s">
        <v>1000</v>
      </c>
      <c r="T401" t="s">
        <v>13</v>
      </c>
      <c r="U401" t="s">
        <v>14</v>
      </c>
    </row>
    <row r="402" spans="1:21">
      <c r="A402" t="s">
        <v>3415</v>
      </c>
      <c r="B402" t="s">
        <v>3414</v>
      </c>
      <c r="C402" t="s">
        <v>4038</v>
      </c>
      <c r="D402" t="s">
        <v>14</v>
      </c>
      <c r="E402" t="s">
        <v>14</v>
      </c>
      <c r="F402" t="s">
        <v>4522</v>
      </c>
      <c r="G402" t="s">
        <v>128</v>
      </c>
      <c r="H402" t="s">
        <v>3229</v>
      </c>
      <c r="I402" t="s">
        <v>1811</v>
      </c>
      <c r="J402" t="s">
        <v>1766</v>
      </c>
      <c r="K402" t="s">
        <v>1104</v>
      </c>
      <c r="L402" t="s">
        <v>14</v>
      </c>
      <c r="M402" t="s">
        <v>14</v>
      </c>
      <c r="N402" t="s">
        <v>14</v>
      </c>
      <c r="O402" t="s">
        <v>14</v>
      </c>
      <c r="P402" t="s">
        <v>14</v>
      </c>
      <c r="Q402" t="s">
        <v>14</v>
      </c>
      <c r="R402" t="s">
        <v>14</v>
      </c>
      <c r="S402" t="s">
        <v>3686</v>
      </c>
      <c r="T402" t="s">
        <v>1821</v>
      </c>
      <c r="U402" t="s">
        <v>14</v>
      </c>
    </row>
    <row r="403" spans="1:21">
      <c r="A403" t="s">
        <v>4524</v>
      </c>
      <c r="B403" t="s">
        <v>4523</v>
      </c>
      <c r="C403" t="s">
        <v>4038</v>
      </c>
      <c r="D403" t="s">
        <v>14</v>
      </c>
      <c r="E403" t="s">
        <v>14</v>
      </c>
      <c r="F403" t="s">
        <v>4525</v>
      </c>
      <c r="G403" t="s">
        <v>133</v>
      </c>
      <c r="H403" t="s">
        <v>4526</v>
      </c>
      <c r="I403" t="s">
        <v>1789</v>
      </c>
      <c r="J403" t="s">
        <v>14</v>
      </c>
      <c r="K403" t="s">
        <v>14</v>
      </c>
      <c r="L403" t="s">
        <v>466</v>
      </c>
      <c r="M403" t="s">
        <v>14</v>
      </c>
      <c r="N403" t="s">
        <v>14</v>
      </c>
      <c r="O403" t="s">
        <v>14</v>
      </c>
      <c r="P403" t="s">
        <v>14</v>
      </c>
      <c r="Q403" t="s">
        <v>14</v>
      </c>
      <c r="R403" t="s">
        <v>14</v>
      </c>
      <c r="S403" t="s">
        <v>1000</v>
      </c>
      <c r="T403" t="s">
        <v>16</v>
      </c>
      <c r="U403" t="s">
        <v>14</v>
      </c>
    </row>
    <row r="404" spans="1:21">
      <c r="A404" t="s">
        <v>1826</v>
      </c>
      <c r="B404" t="s">
        <v>1451</v>
      </c>
      <c r="C404" t="s">
        <v>4038</v>
      </c>
      <c r="D404" t="s">
        <v>14</v>
      </c>
      <c r="E404" t="s">
        <v>14</v>
      </c>
      <c r="F404" t="s">
        <v>14</v>
      </c>
      <c r="G404" t="s">
        <v>14</v>
      </c>
      <c r="H404" t="s">
        <v>3122</v>
      </c>
      <c r="I404" t="s">
        <v>1789</v>
      </c>
      <c r="J404" t="s">
        <v>1766</v>
      </c>
      <c r="K404" t="s">
        <v>467</v>
      </c>
      <c r="L404" t="s">
        <v>14</v>
      </c>
      <c r="M404" t="s">
        <v>14</v>
      </c>
      <c r="N404" t="s">
        <v>14</v>
      </c>
      <c r="O404" t="s">
        <v>14</v>
      </c>
      <c r="P404" t="s">
        <v>14</v>
      </c>
      <c r="Q404" t="s">
        <v>14</v>
      </c>
      <c r="R404" t="s">
        <v>14</v>
      </c>
      <c r="S404" t="s">
        <v>1000</v>
      </c>
      <c r="T404" t="s">
        <v>20</v>
      </c>
      <c r="U404" t="s">
        <v>14</v>
      </c>
    </row>
    <row r="405" spans="1:21">
      <c r="A405" t="s">
        <v>4528</v>
      </c>
      <c r="B405" t="s">
        <v>4527</v>
      </c>
      <c r="C405" t="s">
        <v>4038</v>
      </c>
      <c r="D405" t="s">
        <v>14</v>
      </c>
      <c r="E405" t="s">
        <v>14</v>
      </c>
      <c r="F405" t="s">
        <v>4529</v>
      </c>
      <c r="G405" t="s">
        <v>132</v>
      </c>
      <c r="H405" t="s">
        <v>4530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  <c r="O405" t="s">
        <v>14</v>
      </c>
      <c r="P405" t="s">
        <v>14</v>
      </c>
      <c r="Q405" t="s">
        <v>14</v>
      </c>
      <c r="R405" t="s">
        <v>14</v>
      </c>
      <c r="S405" t="s">
        <v>1000</v>
      </c>
      <c r="T405" t="s">
        <v>13</v>
      </c>
      <c r="U405" t="s">
        <v>14</v>
      </c>
    </row>
    <row r="406" spans="1:21">
      <c r="A406" t="s">
        <v>2948</v>
      </c>
      <c r="B406" t="s">
        <v>2947</v>
      </c>
      <c r="C406" t="s">
        <v>4038</v>
      </c>
      <c r="D406" t="s">
        <v>14</v>
      </c>
      <c r="E406" t="s">
        <v>14</v>
      </c>
      <c r="F406" t="s">
        <v>4531</v>
      </c>
      <c r="G406" t="s">
        <v>130</v>
      </c>
      <c r="H406" t="s">
        <v>3373</v>
      </c>
      <c r="I406" t="s">
        <v>1811</v>
      </c>
      <c r="J406" t="s">
        <v>1766</v>
      </c>
      <c r="K406" t="s">
        <v>1079</v>
      </c>
      <c r="L406" t="s">
        <v>14</v>
      </c>
      <c r="M406" t="s">
        <v>14</v>
      </c>
      <c r="N406" t="s">
        <v>14</v>
      </c>
      <c r="O406" t="s">
        <v>14</v>
      </c>
      <c r="P406" t="s">
        <v>14</v>
      </c>
      <c r="Q406" t="s">
        <v>14</v>
      </c>
      <c r="R406" t="s">
        <v>14</v>
      </c>
      <c r="S406" t="s">
        <v>1000</v>
      </c>
      <c r="T406" t="s">
        <v>20</v>
      </c>
      <c r="U406" t="s">
        <v>4050</v>
      </c>
    </row>
    <row r="407" spans="1:21">
      <c r="A407" t="s">
        <v>2863</v>
      </c>
      <c r="B407" t="s">
        <v>2862</v>
      </c>
      <c r="C407" t="s">
        <v>4034</v>
      </c>
      <c r="D407" t="s">
        <v>14</v>
      </c>
      <c r="E407" t="s">
        <v>14</v>
      </c>
      <c r="F407" t="s">
        <v>4532</v>
      </c>
      <c r="G407" t="s">
        <v>131</v>
      </c>
      <c r="H407" t="s">
        <v>3144</v>
      </c>
      <c r="I407" t="s">
        <v>14</v>
      </c>
      <c r="J407" t="s">
        <v>14</v>
      </c>
      <c r="K407" t="s">
        <v>14</v>
      </c>
      <c r="L407" t="s">
        <v>466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1000</v>
      </c>
      <c r="T407" t="s">
        <v>13</v>
      </c>
      <c r="U407" t="s">
        <v>14</v>
      </c>
    </row>
    <row r="408" spans="1:21">
      <c r="A408" t="s">
        <v>4533</v>
      </c>
      <c r="B408" t="s">
        <v>2021</v>
      </c>
      <c r="C408" t="s">
        <v>4038</v>
      </c>
      <c r="D408" t="s">
        <v>14</v>
      </c>
      <c r="E408" t="s">
        <v>14</v>
      </c>
      <c r="F408" t="s">
        <v>14</v>
      </c>
      <c r="G408" t="s">
        <v>14</v>
      </c>
      <c r="H408" t="s">
        <v>3091</v>
      </c>
      <c r="I408" t="s">
        <v>1789</v>
      </c>
      <c r="J408" t="s">
        <v>1766</v>
      </c>
      <c r="K408" t="s">
        <v>2228</v>
      </c>
      <c r="L408" t="s">
        <v>14</v>
      </c>
      <c r="M408" t="s">
        <v>14</v>
      </c>
      <c r="N408" t="s">
        <v>14</v>
      </c>
      <c r="O408" t="s">
        <v>14</v>
      </c>
      <c r="P408" t="s">
        <v>14</v>
      </c>
      <c r="Q408" t="s">
        <v>14</v>
      </c>
      <c r="R408" t="s">
        <v>14</v>
      </c>
      <c r="S408" t="s">
        <v>1000</v>
      </c>
      <c r="T408" t="s">
        <v>13</v>
      </c>
      <c r="U408" t="s">
        <v>14</v>
      </c>
    </row>
    <row r="409" spans="1:21">
      <c r="A409" t="s">
        <v>2528</v>
      </c>
      <c r="B409" t="s">
        <v>2527</v>
      </c>
      <c r="C409" t="s">
        <v>4034</v>
      </c>
      <c r="D409" t="s">
        <v>14</v>
      </c>
      <c r="E409" t="s">
        <v>14</v>
      </c>
      <c r="F409" t="s">
        <v>4534</v>
      </c>
      <c r="G409" t="s">
        <v>132</v>
      </c>
      <c r="H409" t="s">
        <v>3614</v>
      </c>
      <c r="I409" t="s">
        <v>14</v>
      </c>
      <c r="J409" t="s">
        <v>14</v>
      </c>
      <c r="K409" t="s">
        <v>14</v>
      </c>
      <c r="L409" t="s">
        <v>466</v>
      </c>
      <c r="M409" t="s">
        <v>14</v>
      </c>
      <c r="N409" t="s">
        <v>14</v>
      </c>
      <c r="O409" t="s">
        <v>14</v>
      </c>
      <c r="P409" t="s">
        <v>14</v>
      </c>
      <c r="Q409" t="s">
        <v>14</v>
      </c>
      <c r="R409" t="s">
        <v>14</v>
      </c>
      <c r="S409" t="s">
        <v>1000</v>
      </c>
      <c r="T409" t="s">
        <v>13</v>
      </c>
      <c r="U409" t="s">
        <v>14</v>
      </c>
    </row>
    <row r="410" spans="1:21">
      <c r="A410" t="s">
        <v>1763</v>
      </c>
      <c r="B410" t="s">
        <v>1762</v>
      </c>
      <c r="C410" t="s">
        <v>4038</v>
      </c>
      <c r="D410" t="s">
        <v>14</v>
      </c>
      <c r="E410" t="s">
        <v>14</v>
      </c>
      <c r="F410" t="s">
        <v>4535</v>
      </c>
      <c r="G410" t="s">
        <v>129</v>
      </c>
      <c r="H410" t="s">
        <v>3378</v>
      </c>
      <c r="I410" t="s">
        <v>1764</v>
      </c>
      <c r="J410" t="s">
        <v>1766</v>
      </c>
      <c r="K410" t="s">
        <v>1079</v>
      </c>
      <c r="L410" t="s">
        <v>14</v>
      </c>
      <c r="M410" t="s">
        <v>14</v>
      </c>
      <c r="N410" t="s">
        <v>14</v>
      </c>
      <c r="O410" t="s">
        <v>14</v>
      </c>
      <c r="P410" t="s">
        <v>14</v>
      </c>
      <c r="Q410" t="s">
        <v>14</v>
      </c>
      <c r="R410" t="s">
        <v>14</v>
      </c>
      <c r="S410" t="s">
        <v>1000</v>
      </c>
      <c r="T410" t="s">
        <v>20</v>
      </c>
      <c r="U410" t="s">
        <v>135</v>
      </c>
    </row>
    <row r="411" spans="1:21">
      <c r="A411" t="s">
        <v>2597</v>
      </c>
      <c r="B411" t="s">
        <v>2596</v>
      </c>
      <c r="C411" t="s">
        <v>4034</v>
      </c>
      <c r="D411" t="s">
        <v>14</v>
      </c>
      <c r="E411" t="s">
        <v>14</v>
      </c>
      <c r="F411" t="s">
        <v>4536</v>
      </c>
      <c r="G411" t="s">
        <v>128</v>
      </c>
      <c r="H411" t="s">
        <v>3033</v>
      </c>
      <c r="I411" t="s">
        <v>14</v>
      </c>
      <c r="J411" t="s">
        <v>14</v>
      </c>
      <c r="K411" t="s">
        <v>14</v>
      </c>
      <c r="L411" t="s">
        <v>466</v>
      </c>
      <c r="M411" t="s">
        <v>14</v>
      </c>
      <c r="N411" t="s">
        <v>14</v>
      </c>
      <c r="O411" t="s">
        <v>14</v>
      </c>
      <c r="P411" t="s">
        <v>14</v>
      </c>
      <c r="Q411" t="s">
        <v>14</v>
      </c>
      <c r="R411" t="s">
        <v>14</v>
      </c>
      <c r="S411" t="s">
        <v>3686</v>
      </c>
      <c r="T411" t="s">
        <v>1834</v>
      </c>
      <c r="U411" t="s">
        <v>14</v>
      </c>
    </row>
    <row r="412" spans="1:21">
      <c r="A412" t="s">
        <v>1986</v>
      </c>
      <c r="B412" t="s">
        <v>1985</v>
      </c>
      <c r="C412" t="s">
        <v>4034</v>
      </c>
      <c r="D412" t="s">
        <v>14</v>
      </c>
      <c r="E412" t="s">
        <v>14</v>
      </c>
      <c r="F412" t="s">
        <v>4537</v>
      </c>
      <c r="G412" t="s">
        <v>127</v>
      </c>
      <c r="H412" t="s">
        <v>3378</v>
      </c>
      <c r="I412" t="s">
        <v>1811</v>
      </c>
      <c r="J412" t="s">
        <v>1766</v>
      </c>
      <c r="K412" t="s">
        <v>1079</v>
      </c>
      <c r="L412" t="s">
        <v>14</v>
      </c>
      <c r="M412" t="s">
        <v>14</v>
      </c>
      <c r="N412" t="s">
        <v>14</v>
      </c>
      <c r="O412" t="s">
        <v>14</v>
      </c>
      <c r="P412" t="s">
        <v>14</v>
      </c>
      <c r="Q412" t="s">
        <v>14</v>
      </c>
      <c r="R412" t="s">
        <v>14</v>
      </c>
      <c r="S412" t="s">
        <v>3969</v>
      </c>
      <c r="T412" t="s">
        <v>1927</v>
      </c>
      <c r="U412" t="s">
        <v>14</v>
      </c>
    </row>
    <row r="413" spans="1:21">
      <c r="A413" t="s">
        <v>2763</v>
      </c>
      <c r="B413" t="s">
        <v>2762</v>
      </c>
      <c r="C413" t="s">
        <v>4034</v>
      </c>
      <c r="D413" t="s">
        <v>14</v>
      </c>
      <c r="E413" t="s">
        <v>14</v>
      </c>
      <c r="F413" t="s">
        <v>4538</v>
      </c>
      <c r="G413" t="s">
        <v>128</v>
      </c>
      <c r="H413" t="s">
        <v>3388</v>
      </c>
      <c r="I413" t="s">
        <v>14</v>
      </c>
      <c r="J413" t="s">
        <v>14</v>
      </c>
      <c r="K413" t="s">
        <v>14</v>
      </c>
      <c r="L413" t="s">
        <v>14</v>
      </c>
      <c r="M413" t="s">
        <v>14</v>
      </c>
      <c r="N413" t="s">
        <v>14</v>
      </c>
      <c r="O413" t="s">
        <v>14</v>
      </c>
      <c r="P413" t="s">
        <v>14</v>
      </c>
      <c r="Q413" t="s">
        <v>14</v>
      </c>
      <c r="R413" t="s">
        <v>14</v>
      </c>
      <c r="S413" t="s">
        <v>3683</v>
      </c>
      <c r="T413" t="s">
        <v>1834</v>
      </c>
      <c r="U413" t="s">
        <v>14</v>
      </c>
    </row>
    <row r="414" spans="1:21">
      <c r="A414" t="s">
        <v>4540</v>
      </c>
      <c r="B414" t="s">
        <v>4539</v>
      </c>
      <c r="C414" t="s">
        <v>4038</v>
      </c>
      <c r="D414" t="s">
        <v>14</v>
      </c>
      <c r="E414" t="s">
        <v>14</v>
      </c>
      <c r="F414" t="s">
        <v>4541</v>
      </c>
      <c r="G414" t="s">
        <v>132</v>
      </c>
      <c r="H414" t="s">
        <v>4542</v>
      </c>
      <c r="I414" t="s">
        <v>14</v>
      </c>
      <c r="J414" t="s">
        <v>14</v>
      </c>
      <c r="K414" t="s">
        <v>14</v>
      </c>
      <c r="L414" t="s">
        <v>14</v>
      </c>
      <c r="M414" t="s">
        <v>14</v>
      </c>
      <c r="N414" t="s">
        <v>14</v>
      </c>
      <c r="O414" t="s">
        <v>14</v>
      </c>
      <c r="P414" t="s">
        <v>14</v>
      </c>
      <c r="Q414" t="s">
        <v>14</v>
      </c>
      <c r="R414" t="s">
        <v>14</v>
      </c>
      <c r="S414" t="s">
        <v>3707</v>
      </c>
      <c r="T414" t="s">
        <v>13</v>
      </c>
      <c r="U414" t="s">
        <v>14</v>
      </c>
    </row>
    <row r="415" spans="1:21">
      <c r="A415" t="s">
        <v>1815</v>
      </c>
      <c r="B415" t="s">
        <v>1435</v>
      </c>
      <c r="C415" t="s">
        <v>4038</v>
      </c>
      <c r="D415" t="s">
        <v>14</v>
      </c>
      <c r="E415" t="s">
        <v>14</v>
      </c>
      <c r="F415" t="s">
        <v>14</v>
      </c>
      <c r="G415" t="s">
        <v>14</v>
      </c>
      <c r="H415" t="s">
        <v>3129</v>
      </c>
      <c r="I415" t="s">
        <v>1789</v>
      </c>
      <c r="J415" t="s">
        <v>1766</v>
      </c>
      <c r="K415" t="s">
        <v>467</v>
      </c>
      <c r="L415" t="s">
        <v>14</v>
      </c>
      <c r="M415" t="s">
        <v>14</v>
      </c>
      <c r="N415" t="s">
        <v>14</v>
      </c>
      <c r="O415" t="s">
        <v>14</v>
      </c>
      <c r="P415" t="s">
        <v>14</v>
      </c>
      <c r="Q415" t="s">
        <v>14</v>
      </c>
      <c r="R415" t="s">
        <v>14</v>
      </c>
      <c r="S415" t="s">
        <v>1000</v>
      </c>
      <c r="T415" t="s">
        <v>20</v>
      </c>
      <c r="U415" t="s">
        <v>14</v>
      </c>
    </row>
    <row r="416" spans="1:21">
      <c r="A416" t="s">
        <v>3425</v>
      </c>
      <c r="B416" t="s">
        <v>3424</v>
      </c>
      <c r="C416" t="s">
        <v>4034</v>
      </c>
      <c r="D416" t="s">
        <v>14</v>
      </c>
      <c r="E416" t="s">
        <v>14</v>
      </c>
      <c r="F416" t="s">
        <v>4543</v>
      </c>
      <c r="G416" t="s">
        <v>127</v>
      </c>
      <c r="H416" t="s">
        <v>3426</v>
      </c>
      <c r="I416" t="s">
        <v>1824</v>
      </c>
      <c r="J416" t="s">
        <v>1766</v>
      </c>
      <c r="K416" t="s">
        <v>1079</v>
      </c>
      <c r="L416" t="s">
        <v>14</v>
      </c>
      <c r="M416" t="s">
        <v>14</v>
      </c>
      <c r="N416" t="s">
        <v>14</v>
      </c>
      <c r="O416" t="s">
        <v>14</v>
      </c>
      <c r="P416" t="s">
        <v>14</v>
      </c>
      <c r="Q416" t="s">
        <v>14</v>
      </c>
      <c r="R416" t="s">
        <v>14</v>
      </c>
      <c r="S416" t="s">
        <v>4118</v>
      </c>
      <c r="T416" t="s">
        <v>1927</v>
      </c>
      <c r="U416" t="s">
        <v>14</v>
      </c>
    </row>
    <row r="417" spans="1:21">
      <c r="A417" t="s">
        <v>3368</v>
      </c>
      <c r="B417" t="s">
        <v>3367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3369</v>
      </c>
      <c r="I417" t="s">
        <v>4178</v>
      </c>
      <c r="J417" t="s">
        <v>1766</v>
      </c>
      <c r="K417" t="s">
        <v>1079</v>
      </c>
      <c r="L417" t="s">
        <v>14</v>
      </c>
      <c r="M417" t="s">
        <v>14</v>
      </c>
      <c r="N417" t="s">
        <v>14</v>
      </c>
      <c r="O417" t="s">
        <v>14</v>
      </c>
      <c r="P417" t="s">
        <v>14</v>
      </c>
      <c r="Q417" t="s">
        <v>14</v>
      </c>
      <c r="R417" t="s">
        <v>14</v>
      </c>
      <c r="S417" t="s">
        <v>4118</v>
      </c>
      <c r="T417" t="s">
        <v>1927</v>
      </c>
      <c r="U417" t="s">
        <v>14</v>
      </c>
    </row>
    <row r="418" spans="1:21">
      <c r="A418" t="s">
        <v>1869</v>
      </c>
      <c r="B418" t="s">
        <v>1868</v>
      </c>
      <c r="C418" t="s">
        <v>4038</v>
      </c>
      <c r="D418" t="s">
        <v>14</v>
      </c>
      <c r="E418" t="s">
        <v>14</v>
      </c>
      <c r="F418" t="s">
        <v>4544</v>
      </c>
      <c r="G418" t="s">
        <v>130</v>
      </c>
      <c r="H418" t="s">
        <v>3033</v>
      </c>
      <c r="I418" t="s">
        <v>14</v>
      </c>
      <c r="J418" t="s">
        <v>14</v>
      </c>
      <c r="K418" t="s">
        <v>3009</v>
      </c>
      <c r="L418" t="s">
        <v>466</v>
      </c>
      <c r="M418" t="s">
        <v>14</v>
      </c>
      <c r="N418" t="s">
        <v>14</v>
      </c>
      <c r="O418" t="s">
        <v>14</v>
      </c>
      <c r="P418" t="s">
        <v>14</v>
      </c>
      <c r="Q418" t="s">
        <v>14</v>
      </c>
      <c r="R418" t="s">
        <v>14</v>
      </c>
      <c r="S418" t="s">
        <v>1000</v>
      </c>
      <c r="T418" t="s">
        <v>20</v>
      </c>
      <c r="U418" t="s">
        <v>14</v>
      </c>
    </row>
    <row r="419" spans="1:21">
      <c r="A419" t="s">
        <v>3084</v>
      </c>
      <c r="B419" t="s">
        <v>3083</v>
      </c>
      <c r="C419" t="s">
        <v>4038</v>
      </c>
      <c r="D419" t="s">
        <v>14</v>
      </c>
      <c r="E419" t="s">
        <v>14</v>
      </c>
      <c r="F419" t="s">
        <v>14</v>
      </c>
      <c r="G419" t="s">
        <v>14</v>
      </c>
      <c r="H419" t="s">
        <v>3085</v>
      </c>
      <c r="I419" t="s">
        <v>1764</v>
      </c>
      <c r="J419" t="s">
        <v>1766</v>
      </c>
      <c r="K419" t="s">
        <v>4545</v>
      </c>
      <c r="L419" t="s">
        <v>14</v>
      </c>
      <c r="M419" t="s">
        <v>14</v>
      </c>
      <c r="N419" t="s">
        <v>14</v>
      </c>
      <c r="O419" t="s">
        <v>14</v>
      </c>
      <c r="P419" t="s">
        <v>14</v>
      </c>
      <c r="Q419" t="s">
        <v>14</v>
      </c>
      <c r="R419" t="s">
        <v>14</v>
      </c>
      <c r="S419" t="s">
        <v>4520</v>
      </c>
      <c r="T419" t="s">
        <v>20</v>
      </c>
      <c r="U419" t="s">
        <v>14</v>
      </c>
    </row>
    <row r="420" spans="1:21">
      <c r="A420" t="s">
        <v>4546</v>
      </c>
      <c r="B420" t="s">
        <v>1800</v>
      </c>
      <c r="C420" t="s">
        <v>4038</v>
      </c>
      <c r="D420" t="s">
        <v>14</v>
      </c>
      <c r="E420" t="s">
        <v>14</v>
      </c>
      <c r="F420" t="s">
        <v>4547</v>
      </c>
      <c r="G420" t="s">
        <v>153</v>
      </c>
      <c r="H420" t="s">
        <v>3554</v>
      </c>
      <c r="I420" t="s">
        <v>14</v>
      </c>
      <c r="J420" t="s">
        <v>14</v>
      </c>
      <c r="K420" t="s">
        <v>14</v>
      </c>
      <c r="L420" t="s">
        <v>14</v>
      </c>
      <c r="M420" t="s">
        <v>14</v>
      </c>
      <c r="N420" t="s">
        <v>14</v>
      </c>
      <c r="O420" t="s">
        <v>14</v>
      </c>
      <c r="P420" t="s">
        <v>14</v>
      </c>
      <c r="Q420" t="s">
        <v>14</v>
      </c>
      <c r="R420" t="s">
        <v>14</v>
      </c>
      <c r="S420" t="s">
        <v>1000</v>
      </c>
      <c r="T420" t="s">
        <v>17</v>
      </c>
      <c r="U420" t="s">
        <v>14</v>
      </c>
    </row>
    <row r="421" spans="1:21">
      <c r="A421" t="s">
        <v>1798</v>
      </c>
      <c r="B421" t="s">
        <v>1797</v>
      </c>
      <c r="C421" t="s">
        <v>4038</v>
      </c>
      <c r="D421" t="s">
        <v>14</v>
      </c>
      <c r="E421" t="s">
        <v>14</v>
      </c>
      <c r="F421" t="s">
        <v>4547</v>
      </c>
      <c r="G421" t="s">
        <v>153</v>
      </c>
      <c r="H421" t="s">
        <v>3554</v>
      </c>
      <c r="I421" t="s">
        <v>14</v>
      </c>
      <c r="J421" t="s">
        <v>14</v>
      </c>
      <c r="K421" t="s">
        <v>14</v>
      </c>
      <c r="L421" t="s">
        <v>14</v>
      </c>
      <c r="M421" t="s">
        <v>14</v>
      </c>
      <c r="N421" t="s">
        <v>14</v>
      </c>
      <c r="O421" t="s">
        <v>14</v>
      </c>
      <c r="P421" t="s">
        <v>14</v>
      </c>
      <c r="Q421" t="s">
        <v>14</v>
      </c>
      <c r="R421" t="s">
        <v>14</v>
      </c>
      <c r="S421" t="s">
        <v>1000</v>
      </c>
      <c r="T421" t="s">
        <v>17</v>
      </c>
      <c r="U421" t="s">
        <v>14</v>
      </c>
    </row>
    <row r="422" spans="1:21">
      <c r="A422" t="s">
        <v>2349</v>
      </c>
      <c r="B422" t="s">
        <v>2348</v>
      </c>
      <c r="C422" t="s">
        <v>4038</v>
      </c>
      <c r="D422" t="s">
        <v>14</v>
      </c>
      <c r="E422" t="s">
        <v>14</v>
      </c>
      <c r="F422" t="s">
        <v>4548</v>
      </c>
      <c r="G422" t="s">
        <v>129</v>
      </c>
      <c r="H422" t="s">
        <v>3519</v>
      </c>
      <c r="I422" t="s">
        <v>14</v>
      </c>
      <c r="J422" t="s">
        <v>14</v>
      </c>
      <c r="K422" t="s">
        <v>14</v>
      </c>
      <c r="L422" t="s">
        <v>14</v>
      </c>
      <c r="M422" t="s">
        <v>14</v>
      </c>
      <c r="N422" t="s">
        <v>14</v>
      </c>
      <c r="O422" t="s">
        <v>14</v>
      </c>
      <c r="P422" t="s">
        <v>14</v>
      </c>
      <c r="Q422" t="s">
        <v>14</v>
      </c>
      <c r="R422" t="s">
        <v>14</v>
      </c>
      <c r="S422" t="s">
        <v>3672</v>
      </c>
      <c r="T422" t="s">
        <v>1834</v>
      </c>
      <c r="U422" t="s">
        <v>14</v>
      </c>
    </row>
    <row r="423" spans="1:21">
      <c r="A423" t="s">
        <v>1820</v>
      </c>
      <c r="B423" t="s">
        <v>1443</v>
      </c>
      <c r="C423" t="s">
        <v>4038</v>
      </c>
      <c r="D423" t="s">
        <v>14</v>
      </c>
      <c r="E423" t="s">
        <v>14</v>
      </c>
      <c r="F423" t="s">
        <v>14</v>
      </c>
      <c r="G423" t="s">
        <v>14</v>
      </c>
      <c r="H423" t="s">
        <v>3092</v>
      </c>
      <c r="I423" t="s">
        <v>1811</v>
      </c>
      <c r="J423" t="s">
        <v>1766</v>
      </c>
      <c r="K423" t="s">
        <v>2346</v>
      </c>
      <c r="L423" t="s">
        <v>14</v>
      </c>
      <c r="M423" t="s">
        <v>14</v>
      </c>
      <c r="N423" t="s">
        <v>14</v>
      </c>
      <c r="O423" t="s">
        <v>14</v>
      </c>
      <c r="P423" t="s">
        <v>14</v>
      </c>
      <c r="Q423" t="s">
        <v>14</v>
      </c>
      <c r="R423" t="s">
        <v>14</v>
      </c>
      <c r="S423" t="s">
        <v>3686</v>
      </c>
      <c r="T423" t="s">
        <v>1821</v>
      </c>
      <c r="U423" t="s">
        <v>14</v>
      </c>
    </row>
    <row r="424" spans="1:21">
      <c r="A424" t="s">
        <v>2889</v>
      </c>
      <c r="B424" t="s">
        <v>2888</v>
      </c>
      <c r="C424" t="s">
        <v>4038</v>
      </c>
      <c r="D424" t="s">
        <v>14</v>
      </c>
      <c r="E424" t="s">
        <v>14</v>
      </c>
      <c r="F424" t="s">
        <v>4111</v>
      </c>
      <c r="G424" t="s">
        <v>133</v>
      </c>
      <c r="H424" t="s">
        <v>3540</v>
      </c>
      <c r="I424" t="s">
        <v>14</v>
      </c>
      <c r="J424" t="s">
        <v>14</v>
      </c>
      <c r="K424" t="s">
        <v>14</v>
      </c>
      <c r="L424" t="s">
        <v>14</v>
      </c>
      <c r="M424" t="s">
        <v>14</v>
      </c>
      <c r="N424" t="s">
        <v>14</v>
      </c>
      <c r="O424" t="s">
        <v>14</v>
      </c>
      <c r="P424" t="s">
        <v>14</v>
      </c>
      <c r="Q424" t="s">
        <v>14</v>
      </c>
      <c r="R424" t="s">
        <v>14</v>
      </c>
      <c r="S424" t="s">
        <v>3665</v>
      </c>
      <c r="T424" t="s">
        <v>18</v>
      </c>
      <c r="U424" t="s">
        <v>14</v>
      </c>
    </row>
    <row r="425" spans="1:21">
      <c r="A425" t="s">
        <v>4550</v>
      </c>
      <c r="B425" t="s">
        <v>4549</v>
      </c>
      <c r="C425" t="s">
        <v>4034</v>
      </c>
      <c r="D425" t="s">
        <v>14</v>
      </c>
      <c r="E425" t="s">
        <v>14</v>
      </c>
      <c r="F425" t="s">
        <v>14</v>
      </c>
      <c r="G425" t="s">
        <v>14</v>
      </c>
      <c r="H425" t="s">
        <v>4551</v>
      </c>
      <c r="I425" t="s">
        <v>1789</v>
      </c>
      <c r="J425" t="s">
        <v>1766</v>
      </c>
      <c r="K425" t="s">
        <v>1054</v>
      </c>
      <c r="L425" t="s">
        <v>14</v>
      </c>
      <c r="M425" t="s">
        <v>14</v>
      </c>
      <c r="N425" t="s">
        <v>14</v>
      </c>
      <c r="O425" t="s">
        <v>14</v>
      </c>
      <c r="P425" t="s">
        <v>14</v>
      </c>
      <c r="Q425" t="s">
        <v>14</v>
      </c>
      <c r="R425" t="s">
        <v>14</v>
      </c>
      <c r="S425" t="s">
        <v>1000</v>
      </c>
      <c r="T425" t="s">
        <v>13</v>
      </c>
      <c r="U425" t="s">
        <v>14</v>
      </c>
    </row>
    <row r="426" spans="1:21">
      <c r="A426" t="s">
        <v>2684</v>
      </c>
      <c r="B426" t="s">
        <v>2683</v>
      </c>
      <c r="C426" t="s">
        <v>4034</v>
      </c>
      <c r="D426" t="s">
        <v>14</v>
      </c>
      <c r="E426" t="s">
        <v>14</v>
      </c>
      <c r="F426" t="s">
        <v>4111</v>
      </c>
      <c r="G426" t="s">
        <v>133</v>
      </c>
      <c r="H426" t="s">
        <v>3540</v>
      </c>
      <c r="I426" t="s">
        <v>14</v>
      </c>
      <c r="J426" t="s">
        <v>14</v>
      </c>
      <c r="K426" t="s">
        <v>14</v>
      </c>
      <c r="L426" t="s">
        <v>14</v>
      </c>
      <c r="M426" t="s">
        <v>14</v>
      </c>
      <c r="N426" t="s">
        <v>14</v>
      </c>
      <c r="O426" t="s">
        <v>14</v>
      </c>
      <c r="P426" t="s">
        <v>14</v>
      </c>
      <c r="Q426" t="s">
        <v>14</v>
      </c>
      <c r="R426" t="s">
        <v>14</v>
      </c>
      <c r="S426" t="s">
        <v>3665</v>
      </c>
      <c r="T426" t="s">
        <v>18</v>
      </c>
      <c r="U426" t="s">
        <v>14</v>
      </c>
    </row>
    <row r="427" spans="1:21">
      <c r="A427" t="s">
        <v>2727</v>
      </c>
      <c r="B427" t="s">
        <v>2726</v>
      </c>
      <c r="C427" t="s">
        <v>4034</v>
      </c>
      <c r="D427" t="s">
        <v>14</v>
      </c>
      <c r="E427" t="s">
        <v>14</v>
      </c>
      <c r="F427" t="s">
        <v>4552</v>
      </c>
      <c r="G427" t="s">
        <v>133</v>
      </c>
      <c r="H427" t="s">
        <v>3537</v>
      </c>
      <c r="I427" t="s">
        <v>14</v>
      </c>
      <c r="J427" t="s">
        <v>14</v>
      </c>
      <c r="K427" t="s">
        <v>14</v>
      </c>
      <c r="L427" t="s">
        <v>466</v>
      </c>
      <c r="M427" t="s">
        <v>14</v>
      </c>
      <c r="N427" t="s">
        <v>14</v>
      </c>
      <c r="O427" t="s">
        <v>14</v>
      </c>
      <c r="P427" t="s">
        <v>14</v>
      </c>
      <c r="Q427" t="s">
        <v>14</v>
      </c>
      <c r="R427" t="s">
        <v>14</v>
      </c>
      <c r="S427" t="s">
        <v>1000</v>
      </c>
      <c r="T427" t="s">
        <v>18</v>
      </c>
      <c r="U427" t="s">
        <v>14</v>
      </c>
    </row>
    <row r="428" spans="1:21">
      <c r="A428" t="s">
        <v>4554</v>
      </c>
      <c r="B428" t="s">
        <v>4553</v>
      </c>
      <c r="C428" t="s">
        <v>4038</v>
      </c>
      <c r="D428" t="s">
        <v>14</v>
      </c>
      <c r="E428" t="s">
        <v>14</v>
      </c>
      <c r="F428" t="s">
        <v>4391</v>
      </c>
      <c r="G428" t="s">
        <v>133</v>
      </c>
      <c r="H428" t="s">
        <v>4555</v>
      </c>
      <c r="I428" t="s">
        <v>14</v>
      </c>
      <c r="J428" t="s">
        <v>14</v>
      </c>
      <c r="K428" t="s">
        <v>14</v>
      </c>
      <c r="L428" t="s">
        <v>466</v>
      </c>
      <c r="M428" t="s">
        <v>14</v>
      </c>
      <c r="N428" t="s">
        <v>14</v>
      </c>
      <c r="O428" t="s">
        <v>14</v>
      </c>
      <c r="P428" t="s">
        <v>14</v>
      </c>
      <c r="Q428" t="s">
        <v>14</v>
      </c>
      <c r="R428" t="s">
        <v>14</v>
      </c>
      <c r="S428" t="s">
        <v>4556</v>
      </c>
      <c r="T428" t="s">
        <v>16</v>
      </c>
      <c r="U428" t="s">
        <v>14</v>
      </c>
    </row>
    <row r="429" spans="1:21">
      <c r="A429" t="s">
        <v>3435</v>
      </c>
      <c r="B429" t="s">
        <v>3434</v>
      </c>
      <c r="C429" t="s">
        <v>4034</v>
      </c>
      <c r="D429" t="s">
        <v>14</v>
      </c>
      <c r="E429" t="s">
        <v>14</v>
      </c>
      <c r="F429" t="s">
        <v>4557</v>
      </c>
      <c r="G429" t="s">
        <v>126</v>
      </c>
      <c r="H429" t="s">
        <v>3436</v>
      </c>
      <c r="I429" t="s">
        <v>1811</v>
      </c>
      <c r="J429" t="s">
        <v>1766</v>
      </c>
      <c r="K429" t="s">
        <v>1140</v>
      </c>
      <c r="L429" t="s">
        <v>14</v>
      </c>
      <c r="M429" t="s">
        <v>14</v>
      </c>
      <c r="N429" t="s">
        <v>14</v>
      </c>
      <c r="O429" t="s">
        <v>14</v>
      </c>
      <c r="P429" t="s">
        <v>14</v>
      </c>
      <c r="Q429" t="s">
        <v>14</v>
      </c>
      <c r="R429" t="s">
        <v>14</v>
      </c>
      <c r="S429" t="s">
        <v>4118</v>
      </c>
      <c r="T429" t="s">
        <v>1927</v>
      </c>
      <c r="U429" t="s">
        <v>14</v>
      </c>
    </row>
    <row r="430" spans="1:21">
      <c r="A430" t="s">
        <v>4559</v>
      </c>
      <c r="B430" t="s">
        <v>4558</v>
      </c>
      <c r="H430">
        <v>13826106718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G617"/>
  <sheetViews>
    <sheetView tabSelected="1" workbookViewId="0">
      <pane xSplit="10" ySplit="4" topLeftCell="R5" activePane="bottomRight" state="frozen"/>
      <selection pane="topRight" activeCell="K1" sqref="K1"/>
      <selection pane="bottomLeft" activeCell="A5" sqref="A5"/>
      <selection pane="bottomRight" activeCell="W21" sqref="W21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462</v>
      </c>
      <c r="B1" s="25" t="s">
        <v>6</v>
      </c>
      <c r="C1" s="25" t="s">
        <v>4021</v>
      </c>
      <c r="D1" s="25" t="s">
        <v>4022</v>
      </c>
      <c r="E1" s="25" t="s">
        <v>4023</v>
      </c>
      <c r="F1" s="25" t="s">
        <v>4024</v>
      </c>
      <c r="G1" s="25" t="s">
        <v>4025</v>
      </c>
      <c r="H1" s="25" t="s">
        <v>4026</v>
      </c>
      <c r="I1" s="25" t="s">
        <v>67</v>
      </c>
      <c r="J1" s="25" t="s">
        <v>4027</v>
      </c>
      <c r="K1" s="25" t="s">
        <v>4028</v>
      </c>
      <c r="L1" s="25" t="s">
        <v>1754</v>
      </c>
      <c r="M1" s="25" t="s">
        <v>465</v>
      </c>
      <c r="N1" s="25" t="s">
        <v>4029</v>
      </c>
      <c r="O1" s="25" t="s">
        <v>3658</v>
      </c>
      <c r="P1" s="25" t="s">
        <v>4030</v>
      </c>
      <c r="Q1" s="25" t="s">
        <v>3659</v>
      </c>
      <c r="R1" s="25" t="s">
        <v>4031</v>
      </c>
      <c r="S1" s="25" t="s">
        <v>144</v>
      </c>
      <c r="T1" s="25" t="s">
        <v>68</v>
      </c>
      <c r="U1" s="25" t="s">
        <v>1742</v>
      </c>
      <c r="V1" s="25" t="s">
        <v>461</v>
      </c>
      <c r="W1" s="25" t="s">
        <v>2</v>
      </c>
      <c r="X1" s="25" t="s">
        <v>4560</v>
      </c>
      <c r="Y1" s="25" t="s">
        <v>3982</v>
      </c>
      <c r="Z1" s="25" t="s">
        <v>1759</v>
      </c>
      <c r="AA1" s="25" t="s">
        <v>4561</v>
      </c>
      <c r="AB1" s="25" t="s">
        <v>4562</v>
      </c>
      <c r="AC1" s="25" t="s">
        <v>4563</v>
      </c>
      <c r="AD1" s="25" t="s">
        <v>4564</v>
      </c>
      <c r="AE1" s="25" t="s">
        <v>4565</v>
      </c>
      <c r="AF1" s="25" t="s">
        <v>4566</v>
      </c>
      <c r="AG1" s="25" t="s">
        <v>4567</v>
      </c>
    </row>
    <row r="2" spans="1:33">
      <c r="A2" s="25" t="s">
        <v>2840</v>
      </c>
      <c r="B2" s="25" t="s">
        <v>2841</v>
      </c>
      <c r="C2" s="25" t="s">
        <v>4038</v>
      </c>
      <c r="D2" s="25" t="s">
        <v>14</v>
      </c>
      <c r="E2" s="25" t="s">
        <v>14</v>
      </c>
      <c r="F2" s="25" t="s">
        <v>4043</v>
      </c>
      <c r="G2" s="25" t="s">
        <v>133</v>
      </c>
      <c r="H2" s="25" t="s">
        <v>3375</v>
      </c>
      <c r="I2" s="25" t="s">
        <v>14</v>
      </c>
      <c r="J2" s="25" t="s">
        <v>14</v>
      </c>
      <c r="K2" s="25" t="s">
        <v>14</v>
      </c>
      <c r="L2" s="25" t="s">
        <v>1766</v>
      </c>
      <c r="M2" s="25" t="s">
        <v>14</v>
      </c>
      <c r="N2" s="25" t="s">
        <v>14</v>
      </c>
      <c r="O2" s="25" t="s">
        <v>14</v>
      </c>
      <c r="P2" s="25" t="s">
        <v>14</v>
      </c>
      <c r="Q2" s="25" t="s">
        <v>14</v>
      </c>
      <c r="R2" s="25" t="s">
        <v>14</v>
      </c>
      <c r="S2" s="25" t="s">
        <v>14</v>
      </c>
      <c r="T2" s="25" t="s">
        <v>1000</v>
      </c>
      <c r="U2" s="25" t="s">
        <v>18</v>
      </c>
      <c r="V2" s="25" t="s">
        <v>14</v>
      </c>
      <c r="W2" s="25" t="s">
        <v>14</v>
      </c>
      <c r="X2" s="25">
        <v>0</v>
      </c>
      <c r="Y2" s="25" t="s">
        <v>14</v>
      </c>
      <c r="Z2" s="25" t="s">
        <v>4568</v>
      </c>
      <c r="AA2" s="25" t="s">
        <v>14</v>
      </c>
      <c r="AB2" s="25" t="s">
        <v>14</v>
      </c>
      <c r="AC2" s="25" t="s">
        <v>14</v>
      </c>
      <c r="AD2" s="25">
        <v>0</v>
      </c>
      <c r="AE2" s="25">
        <v>0</v>
      </c>
      <c r="AF2" s="25">
        <v>3177.92</v>
      </c>
      <c r="AG2" s="25" t="s">
        <v>4569</v>
      </c>
    </row>
    <row r="3" spans="1:33">
      <c r="A3" s="25" t="s">
        <v>3562</v>
      </c>
      <c r="B3" s="25" t="s">
        <v>3563</v>
      </c>
      <c r="C3" s="25" t="s">
        <v>4034</v>
      </c>
      <c r="D3" s="25" t="s">
        <v>14</v>
      </c>
      <c r="E3" s="25" t="s">
        <v>14</v>
      </c>
      <c r="F3" s="25" t="s">
        <v>14</v>
      </c>
      <c r="G3" s="25" t="s">
        <v>14</v>
      </c>
      <c r="H3" s="25" t="s">
        <v>3564</v>
      </c>
      <c r="I3" s="25" t="s">
        <v>14</v>
      </c>
      <c r="J3" s="25" t="s">
        <v>14</v>
      </c>
      <c r="K3" s="25" t="s">
        <v>14</v>
      </c>
      <c r="L3" s="25" t="s">
        <v>1766</v>
      </c>
      <c r="M3" s="25" t="s">
        <v>14</v>
      </c>
      <c r="N3" s="25" t="s">
        <v>14</v>
      </c>
      <c r="O3" s="25" t="s">
        <v>14</v>
      </c>
      <c r="P3" s="25" t="s">
        <v>14</v>
      </c>
      <c r="Q3" s="25" t="s">
        <v>14</v>
      </c>
      <c r="R3" s="25" t="s">
        <v>14</v>
      </c>
      <c r="S3" s="25" t="s">
        <v>14</v>
      </c>
      <c r="T3" s="25" t="s">
        <v>1000</v>
      </c>
      <c r="U3" s="25" t="s">
        <v>19</v>
      </c>
      <c r="V3" s="25" t="s">
        <v>14</v>
      </c>
      <c r="W3" s="25" t="s">
        <v>14</v>
      </c>
      <c r="X3" s="25">
        <v>0</v>
      </c>
      <c r="Y3" s="25" t="s">
        <v>14</v>
      </c>
      <c r="Z3" s="25" t="s">
        <v>4568</v>
      </c>
      <c r="AA3" s="25" t="s">
        <v>14</v>
      </c>
      <c r="AB3" s="25" t="s">
        <v>14</v>
      </c>
      <c r="AC3" s="25" t="s">
        <v>14</v>
      </c>
      <c r="AD3" s="25">
        <v>0</v>
      </c>
      <c r="AE3" s="25">
        <v>0</v>
      </c>
      <c r="AF3" s="25">
        <v>1840.66</v>
      </c>
      <c r="AG3" s="25" t="s">
        <v>4570</v>
      </c>
    </row>
    <row r="4" spans="1:33">
      <c r="A4" s="25" t="s">
        <v>2619</v>
      </c>
      <c r="B4" s="25" t="s">
        <v>2620</v>
      </c>
      <c r="C4" s="25" t="s">
        <v>4038</v>
      </c>
      <c r="D4" s="25" t="s">
        <v>14</v>
      </c>
      <c r="E4" s="25" t="s">
        <v>14</v>
      </c>
      <c r="F4" s="25" t="s">
        <v>4044</v>
      </c>
      <c r="G4" s="25" t="s">
        <v>130</v>
      </c>
      <c r="H4" s="25" t="s">
        <v>3174</v>
      </c>
      <c r="I4" s="25" t="s">
        <v>14</v>
      </c>
      <c r="J4" s="25" t="s">
        <v>14</v>
      </c>
      <c r="K4" s="25" t="s">
        <v>14</v>
      </c>
      <c r="L4" s="25" t="s">
        <v>1766</v>
      </c>
      <c r="M4" s="25" t="s">
        <v>466</v>
      </c>
      <c r="N4" s="25" t="s">
        <v>14</v>
      </c>
      <c r="O4" s="25" t="s">
        <v>14</v>
      </c>
      <c r="P4" s="25" t="s">
        <v>14</v>
      </c>
      <c r="Q4" s="25" t="s">
        <v>14</v>
      </c>
      <c r="R4" s="25" t="s">
        <v>14</v>
      </c>
      <c r="S4" s="25" t="s">
        <v>14</v>
      </c>
      <c r="T4" s="25" t="s">
        <v>1000</v>
      </c>
      <c r="U4" s="25" t="s">
        <v>13</v>
      </c>
      <c r="V4" s="25" t="s">
        <v>14</v>
      </c>
      <c r="W4" s="25" t="s">
        <v>14</v>
      </c>
      <c r="X4" s="25">
        <v>0</v>
      </c>
      <c r="Y4" s="25" t="s">
        <v>14</v>
      </c>
      <c r="Z4" s="25" t="s">
        <v>4568</v>
      </c>
      <c r="AA4" s="25" t="s">
        <v>14</v>
      </c>
      <c r="AB4" s="25" t="s">
        <v>14</v>
      </c>
      <c r="AC4" s="25" t="s">
        <v>14</v>
      </c>
      <c r="AD4" s="25">
        <v>1120</v>
      </c>
      <c r="AE4" s="25">
        <v>0</v>
      </c>
      <c r="AF4" s="25">
        <v>10675</v>
      </c>
      <c r="AG4" s="25" t="s">
        <v>4571</v>
      </c>
    </row>
    <row r="5" spans="1:33">
      <c r="A5" s="25" t="s">
        <v>2554</v>
      </c>
      <c r="B5" s="25" t="s">
        <v>2555</v>
      </c>
      <c r="C5" s="25" t="s">
        <v>4034</v>
      </c>
      <c r="D5" s="25" t="s">
        <v>14</v>
      </c>
      <c r="E5" s="25" t="s">
        <v>14</v>
      </c>
      <c r="F5" s="25" t="s">
        <v>4053</v>
      </c>
      <c r="G5" s="25" t="s">
        <v>131</v>
      </c>
      <c r="H5" s="25" t="s">
        <v>3046</v>
      </c>
      <c r="I5" s="25" t="s">
        <v>14</v>
      </c>
      <c r="J5" s="25" t="s">
        <v>14</v>
      </c>
      <c r="K5" s="25" t="s">
        <v>14</v>
      </c>
      <c r="L5" s="25" t="s">
        <v>1766</v>
      </c>
      <c r="M5" s="25" t="s">
        <v>14</v>
      </c>
      <c r="N5" s="25" t="s">
        <v>14</v>
      </c>
      <c r="O5" s="25" t="s">
        <v>14</v>
      </c>
      <c r="P5" s="25" t="s">
        <v>14</v>
      </c>
      <c r="Q5" s="25" t="s">
        <v>14</v>
      </c>
      <c r="R5" s="25" t="s">
        <v>14</v>
      </c>
      <c r="S5" s="25" t="s">
        <v>14</v>
      </c>
      <c r="T5" s="25" t="s">
        <v>3707</v>
      </c>
      <c r="U5" s="25" t="s">
        <v>20</v>
      </c>
      <c r="V5" s="25" t="s">
        <v>14</v>
      </c>
      <c r="W5" s="25" t="s">
        <v>14</v>
      </c>
      <c r="X5" s="25">
        <v>0</v>
      </c>
      <c r="Y5" s="25" t="s">
        <v>14</v>
      </c>
      <c r="Z5" s="25" t="s">
        <v>4568</v>
      </c>
      <c r="AA5" s="25" t="s">
        <v>14</v>
      </c>
      <c r="AB5" s="25" t="s">
        <v>14</v>
      </c>
      <c r="AC5" s="25" t="s">
        <v>14</v>
      </c>
      <c r="AD5" s="25">
        <v>0</v>
      </c>
      <c r="AE5" s="25">
        <v>0</v>
      </c>
      <c r="AF5" s="25">
        <v>32010.51</v>
      </c>
      <c r="AG5" s="25" t="s">
        <v>4573</v>
      </c>
    </row>
    <row r="6" spans="1:33">
      <c r="A6" s="25" t="s">
        <v>2419</v>
      </c>
      <c r="B6" s="25" t="s">
        <v>2420</v>
      </c>
      <c r="C6" s="25" t="s">
        <v>4038</v>
      </c>
      <c r="D6" s="25" t="s">
        <v>14</v>
      </c>
      <c r="E6" s="25" t="s">
        <v>14</v>
      </c>
      <c r="F6" s="25" t="s">
        <v>4054</v>
      </c>
      <c r="G6" s="25" t="s">
        <v>132</v>
      </c>
      <c r="H6" s="25" t="s">
        <v>3583</v>
      </c>
      <c r="I6" s="25" t="s">
        <v>14</v>
      </c>
      <c r="J6" s="25" t="s">
        <v>14</v>
      </c>
      <c r="K6" s="25" t="s">
        <v>14</v>
      </c>
      <c r="L6" s="25" t="s">
        <v>1766</v>
      </c>
      <c r="M6" s="25" t="s">
        <v>466</v>
      </c>
      <c r="N6" s="25" t="s">
        <v>14</v>
      </c>
      <c r="O6" s="25" t="s">
        <v>14</v>
      </c>
      <c r="P6" s="25" t="s">
        <v>14</v>
      </c>
      <c r="Q6" s="25" t="s">
        <v>14</v>
      </c>
      <c r="R6" s="25" t="s">
        <v>14</v>
      </c>
      <c r="S6" s="25" t="s">
        <v>14</v>
      </c>
      <c r="T6" s="25" t="s">
        <v>1000</v>
      </c>
      <c r="U6" s="25" t="s">
        <v>13</v>
      </c>
      <c r="V6" s="25" t="s">
        <v>14</v>
      </c>
      <c r="W6" s="25" t="s">
        <v>14</v>
      </c>
      <c r="X6" s="25">
        <v>0</v>
      </c>
      <c r="Y6" s="25" t="s">
        <v>14</v>
      </c>
      <c r="Z6" s="25" t="s">
        <v>4568</v>
      </c>
      <c r="AA6" s="25" t="s">
        <v>14</v>
      </c>
      <c r="AB6" s="25" t="s">
        <v>14</v>
      </c>
      <c r="AC6" s="25" t="s">
        <v>14</v>
      </c>
      <c r="AD6" s="25">
        <v>0</v>
      </c>
      <c r="AE6" s="25">
        <v>0</v>
      </c>
      <c r="AF6" s="25">
        <v>2411.9899999999998</v>
      </c>
      <c r="AG6" s="25" t="s">
        <v>4574</v>
      </c>
    </row>
    <row r="7" spans="1:33">
      <c r="A7" s="25" t="s">
        <v>2879</v>
      </c>
      <c r="B7" s="25" t="s">
        <v>2880</v>
      </c>
      <c r="C7" s="25" t="s">
        <v>4034</v>
      </c>
      <c r="D7" s="25" t="s">
        <v>14</v>
      </c>
      <c r="E7" s="25" t="s">
        <v>14</v>
      </c>
      <c r="F7" s="25" t="s">
        <v>4056</v>
      </c>
      <c r="G7" s="25" t="s">
        <v>133</v>
      </c>
      <c r="H7" s="25" t="s">
        <v>3191</v>
      </c>
      <c r="I7" s="25" t="s">
        <v>14</v>
      </c>
      <c r="J7" s="25" t="s">
        <v>14</v>
      </c>
      <c r="K7" s="25" t="s">
        <v>14</v>
      </c>
      <c r="L7" s="25" t="s">
        <v>1766</v>
      </c>
      <c r="M7" s="25" t="s">
        <v>14</v>
      </c>
      <c r="N7" s="25" t="s">
        <v>14</v>
      </c>
      <c r="O7" s="25" t="s">
        <v>14</v>
      </c>
      <c r="P7" s="25" t="s">
        <v>14</v>
      </c>
      <c r="Q7" s="25" t="s">
        <v>14</v>
      </c>
      <c r="R7" s="25" t="s">
        <v>14</v>
      </c>
      <c r="S7" s="25" t="s">
        <v>14</v>
      </c>
      <c r="T7" s="25" t="s">
        <v>1000</v>
      </c>
      <c r="U7" s="25" t="s">
        <v>16</v>
      </c>
      <c r="V7" s="25" t="s">
        <v>14</v>
      </c>
      <c r="W7" s="25" t="s">
        <v>14</v>
      </c>
      <c r="X7" s="25">
        <v>0</v>
      </c>
      <c r="Y7" s="25" t="s">
        <v>14</v>
      </c>
      <c r="Z7" s="25" t="s">
        <v>4568</v>
      </c>
      <c r="AA7" s="25" t="s">
        <v>14</v>
      </c>
      <c r="AB7" s="25" t="s">
        <v>14</v>
      </c>
      <c r="AC7" s="25" t="s">
        <v>14</v>
      </c>
      <c r="AD7" s="25">
        <v>1120</v>
      </c>
      <c r="AE7" s="25">
        <v>0</v>
      </c>
      <c r="AF7" s="25">
        <v>14096.22</v>
      </c>
      <c r="AG7" s="25" t="s">
        <v>4575</v>
      </c>
    </row>
    <row r="8" spans="1:33">
      <c r="A8" s="25" t="s">
        <v>2894</v>
      </c>
      <c r="B8" s="25" t="s">
        <v>2895</v>
      </c>
      <c r="C8" s="25" t="s">
        <v>4034</v>
      </c>
      <c r="D8" s="25" t="s">
        <v>14</v>
      </c>
      <c r="E8" s="25" t="s">
        <v>14</v>
      </c>
      <c r="F8" s="25" t="s">
        <v>4058</v>
      </c>
      <c r="G8" s="25" t="s">
        <v>133</v>
      </c>
      <c r="H8" s="25" t="s">
        <v>3070</v>
      </c>
      <c r="I8" s="25" t="s">
        <v>14</v>
      </c>
      <c r="J8" s="25" t="s">
        <v>14</v>
      </c>
      <c r="K8" s="25" t="s">
        <v>14</v>
      </c>
      <c r="L8" s="25" t="s">
        <v>1766</v>
      </c>
      <c r="M8" s="25" t="s">
        <v>14</v>
      </c>
      <c r="N8" s="25" t="s">
        <v>14</v>
      </c>
      <c r="O8" s="25" t="s">
        <v>14</v>
      </c>
      <c r="P8" s="25" t="s">
        <v>14</v>
      </c>
      <c r="Q8" s="25" t="s">
        <v>14</v>
      </c>
      <c r="R8" s="25" t="s">
        <v>14</v>
      </c>
      <c r="S8" s="25" t="s">
        <v>14</v>
      </c>
      <c r="T8" s="25" t="s">
        <v>3911</v>
      </c>
      <c r="U8" s="25" t="s">
        <v>18</v>
      </c>
      <c r="V8" s="25" t="s">
        <v>14</v>
      </c>
      <c r="W8" s="25" t="s">
        <v>14</v>
      </c>
      <c r="X8" s="25">
        <v>0</v>
      </c>
      <c r="Y8" s="25" t="s">
        <v>14</v>
      </c>
      <c r="Z8" s="25" t="s">
        <v>4568</v>
      </c>
      <c r="AA8" s="25" t="s">
        <v>14</v>
      </c>
      <c r="AB8" s="25" t="s">
        <v>14</v>
      </c>
      <c r="AC8" s="25" t="s">
        <v>14</v>
      </c>
      <c r="AD8" s="25">
        <v>0</v>
      </c>
      <c r="AE8" s="25">
        <v>0</v>
      </c>
      <c r="AF8" s="25">
        <v>18695.22</v>
      </c>
      <c r="AG8" s="25" t="s">
        <v>4576</v>
      </c>
    </row>
    <row r="9" spans="1:33">
      <c r="A9" s="25" t="s">
        <v>2833</v>
      </c>
      <c r="B9" s="25" t="s">
        <v>2834</v>
      </c>
      <c r="C9" s="25" t="s">
        <v>4034</v>
      </c>
      <c r="D9" s="25" t="s">
        <v>14</v>
      </c>
      <c r="E9" s="25" t="s">
        <v>14</v>
      </c>
      <c r="F9" s="25" t="s">
        <v>4059</v>
      </c>
      <c r="G9" s="25" t="s">
        <v>134</v>
      </c>
      <c r="H9" s="25" t="s">
        <v>4060</v>
      </c>
      <c r="I9" s="217" t="s">
        <v>4860</v>
      </c>
      <c r="J9" s="25" t="s">
        <v>14</v>
      </c>
      <c r="K9" s="25" t="s">
        <v>14</v>
      </c>
      <c r="L9" s="25" t="s">
        <v>1766</v>
      </c>
      <c r="M9" s="25" t="s">
        <v>466</v>
      </c>
      <c r="N9" s="25" t="s">
        <v>14</v>
      </c>
      <c r="O9" s="25" t="s">
        <v>14</v>
      </c>
      <c r="P9" s="25" t="s">
        <v>14</v>
      </c>
      <c r="Q9" s="25" t="s">
        <v>14</v>
      </c>
      <c r="R9" s="25" t="s">
        <v>14</v>
      </c>
      <c r="S9" s="25" t="s">
        <v>14</v>
      </c>
      <c r="T9" s="25" t="s">
        <v>1000</v>
      </c>
      <c r="U9" s="25" t="s">
        <v>16</v>
      </c>
      <c r="V9" s="25" t="s">
        <v>14</v>
      </c>
      <c r="W9" s="25" t="s">
        <v>14</v>
      </c>
      <c r="X9" s="25">
        <v>0</v>
      </c>
      <c r="Y9" s="25" t="s">
        <v>14</v>
      </c>
      <c r="Z9" s="25" t="s">
        <v>4568</v>
      </c>
      <c r="AA9" s="25" t="s">
        <v>14</v>
      </c>
      <c r="AB9" s="25" t="s">
        <v>14</v>
      </c>
      <c r="AC9" s="25" t="s">
        <v>14</v>
      </c>
      <c r="AD9" s="25">
        <v>0</v>
      </c>
      <c r="AE9" s="25">
        <v>0</v>
      </c>
      <c r="AF9" s="25">
        <v>0</v>
      </c>
      <c r="AG9" s="25" t="s">
        <v>8</v>
      </c>
    </row>
    <row r="10" spans="1:33">
      <c r="A10" s="25" t="s">
        <v>3067</v>
      </c>
      <c r="B10" s="25" t="s">
        <v>3068</v>
      </c>
      <c r="C10" s="25" t="s">
        <v>4038</v>
      </c>
      <c r="D10" s="25" t="s">
        <v>14</v>
      </c>
      <c r="E10" s="25" t="s">
        <v>14</v>
      </c>
      <c r="F10" s="25" t="s">
        <v>4061</v>
      </c>
      <c r="G10" s="25" t="s">
        <v>129</v>
      </c>
      <c r="H10" s="25" t="s">
        <v>3069</v>
      </c>
      <c r="I10" s="25" t="s">
        <v>14</v>
      </c>
      <c r="J10" s="25" t="s">
        <v>14</v>
      </c>
      <c r="K10" s="25" t="s">
        <v>14</v>
      </c>
      <c r="L10" s="25" t="s">
        <v>1766</v>
      </c>
      <c r="M10" s="25" t="s">
        <v>14</v>
      </c>
      <c r="N10" s="25" t="s">
        <v>14</v>
      </c>
      <c r="O10" s="25" t="s">
        <v>14</v>
      </c>
      <c r="P10" s="25" t="s">
        <v>14</v>
      </c>
      <c r="Q10" s="25" t="s">
        <v>14</v>
      </c>
      <c r="R10" s="25" t="s">
        <v>14</v>
      </c>
      <c r="S10" s="25" t="s">
        <v>14</v>
      </c>
      <c r="T10" s="25" t="s">
        <v>3686</v>
      </c>
      <c r="U10" s="25" t="s">
        <v>1834</v>
      </c>
      <c r="V10" s="25" t="s">
        <v>14</v>
      </c>
      <c r="W10" s="25" t="s">
        <v>14</v>
      </c>
      <c r="X10" s="25">
        <v>0</v>
      </c>
      <c r="Y10" s="25" t="s">
        <v>14</v>
      </c>
      <c r="Z10" s="25" t="s">
        <v>4568</v>
      </c>
      <c r="AA10" s="25" t="s">
        <v>14</v>
      </c>
      <c r="AB10" s="25" t="s">
        <v>14</v>
      </c>
      <c r="AC10" s="25" t="s">
        <v>14</v>
      </c>
      <c r="AD10" s="25">
        <v>0</v>
      </c>
      <c r="AE10" s="25">
        <v>0</v>
      </c>
      <c r="AF10" s="25">
        <v>21000</v>
      </c>
      <c r="AG10" s="25" t="s">
        <v>4577</v>
      </c>
    </row>
    <row r="11" spans="1:33">
      <c r="A11" s="25" t="s">
        <v>2541</v>
      </c>
      <c r="B11" s="25" t="s">
        <v>2542</v>
      </c>
      <c r="C11" s="25" t="s">
        <v>4034</v>
      </c>
      <c r="D11" s="25" t="s">
        <v>14</v>
      </c>
      <c r="E11" s="25" t="s">
        <v>14</v>
      </c>
      <c r="F11" s="25" t="s">
        <v>4062</v>
      </c>
      <c r="G11" s="25" t="s">
        <v>132</v>
      </c>
      <c r="H11" s="25" t="s">
        <v>3638</v>
      </c>
      <c r="I11" s="25" t="s">
        <v>14</v>
      </c>
      <c r="J11" s="25" t="s">
        <v>14</v>
      </c>
      <c r="K11" s="25" t="s">
        <v>14</v>
      </c>
      <c r="L11" s="25" t="s">
        <v>1766</v>
      </c>
      <c r="M11" s="25" t="s">
        <v>14</v>
      </c>
      <c r="N11" s="25" t="s">
        <v>14</v>
      </c>
      <c r="O11" s="25" t="s">
        <v>14</v>
      </c>
      <c r="P11" s="25" t="s">
        <v>14</v>
      </c>
      <c r="Q11" s="25" t="s">
        <v>14</v>
      </c>
      <c r="R11" s="25" t="s">
        <v>14</v>
      </c>
      <c r="S11" s="25" t="s">
        <v>14</v>
      </c>
      <c r="T11" s="25" t="s">
        <v>1000</v>
      </c>
      <c r="U11" s="25" t="s">
        <v>13</v>
      </c>
      <c r="V11" s="25" t="s">
        <v>14</v>
      </c>
      <c r="W11" s="25" t="s">
        <v>14</v>
      </c>
      <c r="X11" s="25">
        <v>0</v>
      </c>
      <c r="Y11" s="25" t="s">
        <v>14</v>
      </c>
      <c r="Z11" s="25" t="s">
        <v>4568</v>
      </c>
      <c r="AA11" s="25" t="s">
        <v>14</v>
      </c>
      <c r="AB11" s="25" t="s">
        <v>14</v>
      </c>
      <c r="AC11" s="25" t="s">
        <v>14</v>
      </c>
      <c r="AD11" s="25">
        <v>0</v>
      </c>
      <c r="AE11" s="25">
        <v>0</v>
      </c>
      <c r="AF11" s="25">
        <v>361.77</v>
      </c>
      <c r="AG11" s="25" t="s">
        <v>4578</v>
      </c>
    </row>
    <row r="12" spans="1:33">
      <c r="A12" s="25" t="s">
        <v>2085</v>
      </c>
      <c r="B12" s="25" t="s">
        <v>2086</v>
      </c>
      <c r="C12" s="25" t="s">
        <v>4038</v>
      </c>
      <c r="D12" s="25" t="s">
        <v>14</v>
      </c>
      <c r="E12" s="25" t="s">
        <v>14</v>
      </c>
      <c r="F12" s="25" t="s">
        <v>4063</v>
      </c>
      <c r="G12" s="25" t="s">
        <v>131</v>
      </c>
      <c r="H12" s="25" t="s">
        <v>3086</v>
      </c>
      <c r="I12" s="25" t="s">
        <v>14</v>
      </c>
      <c r="J12" s="25" t="s">
        <v>14</v>
      </c>
      <c r="K12" s="25" t="s">
        <v>14</v>
      </c>
      <c r="L12" s="25" t="s">
        <v>1766</v>
      </c>
      <c r="M12" s="25" t="s">
        <v>14</v>
      </c>
      <c r="N12" s="25" t="s">
        <v>14</v>
      </c>
      <c r="O12" s="25" t="s">
        <v>14</v>
      </c>
      <c r="P12" s="25" t="s">
        <v>14</v>
      </c>
      <c r="Q12" s="25" t="s">
        <v>14</v>
      </c>
      <c r="R12" s="25" t="s">
        <v>14</v>
      </c>
      <c r="S12" s="25" t="s">
        <v>14</v>
      </c>
      <c r="T12" s="25" t="s">
        <v>1000</v>
      </c>
      <c r="U12" s="25" t="s">
        <v>13</v>
      </c>
      <c r="V12" s="25" t="s">
        <v>14</v>
      </c>
      <c r="W12" s="25" t="s">
        <v>14</v>
      </c>
      <c r="X12" s="25">
        <v>0</v>
      </c>
      <c r="Y12" s="25" t="s">
        <v>14</v>
      </c>
      <c r="Z12" s="25" t="s">
        <v>4568</v>
      </c>
      <c r="AA12" s="25" t="s">
        <v>14</v>
      </c>
      <c r="AB12" s="25" t="s">
        <v>14</v>
      </c>
      <c r="AC12" s="25" t="s">
        <v>14</v>
      </c>
      <c r="AD12" s="25">
        <v>0</v>
      </c>
      <c r="AE12" s="25">
        <v>0</v>
      </c>
      <c r="AF12" s="25">
        <v>18799.66</v>
      </c>
      <c r="AG12" s="25" t="s">
        <v>4579</v>
      </c>
    </row>
    <row r="13" spans="1:33">
      <c r="A13" s="25" t="s">
        <v>2292</v>
      </c>
      <c r="B13" s="25" t="s">
        <v>2293</v>
      </c>
      <c r="C13" s="25" t="s">
        <v>4038</v>
      </c>
      <c r="D13" s="25" t="s">
        <v>14</v>
      </c>
      <c r="E13" s="25" t="s">
        <v>14</v>
      </c>
      <c r="F13" s="25" t="s">
        <v>4076</v>
      </c>
      <c r="G13" s="25" t="s">
        <v>132</v>
      </c>
      <c r="H13" s="25" t="s">
        <v>3379</v>
      </c>
      <c r="I13" s="25" t="s">
        <v>14</v>
      </c>
      <c r="J13" s="25" t="s">
        <v>14</v>
      </c>
      <c r="K13" s="25" t="s">
        <v>14</v>
      </c>
      <c r="L13" s="25" t="s">
        <v>1766</v>
      </c>
      <c r="M13" s="25" t="s">
        <v>14</v>
      </c>
      <c r="N13" s="25" t="s">
        <v>14</v>
      </c>
      <c r="O13" s="25" t="s">
        <v>14</v>
      </c>
      <c r="P13" s="25" t="s">
        <v>14</v>
      </c>
      <c r="Q13" s="25" t="s">
        <v>14</v>
      </c>
      <c r="R13" s="25" t="s">
        <v>14</v>
      </c>
      <c r="S13" s="25" t="s">
        <v>14</v>
      </c>
      <c r="T13" s="25" t="s">
        <v>1000</v>
      </c>
      <c r="U13" s="25" t="s">
        <v>18</v>
      </c>
      <c r="V13" s="25" t="s">
        <v>14</v>
      </c>
      <c r="W13" s="25" t="s">
        <v>14</v>
      </c>
      <c r="X13" s="25">
        <v>0</v>
      </c>
      <c r="Y13" s="25" t="s">
        <v>14</v>
      </c>
      <c r="Z13" s="25" t="s">
        <v>4568</v>
      </c>
      <c r="AA13" s="25" t="s">
        <v>14</v>
      </c>
      <c r="AB13" s="25" t="s">
        <v>14</v>
      </c>
      <c r="AC13" s="25" t="s">
        <v>14</v>
      </c>
      <c r="AD13" s="25">
        <v>0</v>
      </c>
      <c r="AE13" s="25">
        <v>0</v>
      </c>
      <c r="AF13" s="25">
        <v>3108.78</v>
      </c>
      <c r="AG13" s="25" t="s">
        <v>4585</v>
      </c>
    </row>
    <row r="14" spans="1:33">
      <c r="A14" s="25" t="s">
        <v>2307</v>
      </c>
      <c r="B14" s="25" t="s">
        <v>2308</v>
      </c>
      <c r="C14" s="25" t="s">
        <v>4038</v>
      </c>
      <c r="D14" s="25" t="s">
        <v>14</v>
      </c>
      <c r="E14" s="25" t="s">
        <v>14</v>
      </c>
      <c r="F14" s="25" t="s">
        <v>4077</v>
      </c>
      <c r="G14" s="25" t="s">
        <v>153</v>
      </c>
      <c r="H14" s="25" t="s">
        <v>3625</v>
      </c>
      <c r="I14" s="25" t="s">
        <v>14</v>
      </c>
      <c r="J14" s="25" t="s">
        <v>14</v>
      </c>
      <c r="K14" s="25" t="s">
        <v>14</v>
      </c>
      <c r="L14" s="25" t="s">
        <v>1766</v>
      </c>
      <c r="M14" s="25" t="s">
        <v>14</v>
      </c>
      <c r="N14" s="25" t="s">
        <v>14</v>
      </c>
      <c r="O14" s="25" t="s">
        <v>14</v>
      </c>
      <c r="P14" s="25" t="s">
        <v>14</v>
      </c>
      <c r="Q14" s="25" t="s">
        <v>14</v>
      </c>
      <c r="R14" s="25" t="s">
        <v>14</v>
      </c>
      <c r="S14" s="25" t="s">
        <v>14</v>
      </c>
      <c r="T14" s="25" t="s">
        <v>3707</v>
      </c>
      <c r="U14" s="25" t="s">
        <v>17</v>
      </c>
      <c r="V14" s="25" t="s">
        <v>14</v>
      </c>
      <c r="W14" s="25" t="s">
        <v>14</v>
      </c>
      <c r="X14" s="25">
        <v>0</v>
      </c>
      <c r="Y14" s="25" t="s">
        <v>14</v>
      </c>
      <c r="Z14" s="25" t="s">
        <v>4568</v>
      </c>
      <c r="AA14" s="25" t="s">
        <v>14</v>
      </c>
      <c r="AB14" s="25" t="s">
        <v>14</v>
      </c>
      <c r="AC14" s="25" t="s">
        <v>14</v>
      </c>
      <c r="AD14" s="25">
        <v>0</v>
      </c>
      <c r="AE14" s="25">
        <v>0</v>
      </c>
      <c r="AF14" s="25">
        <v>717.75</v>
      </c>
      <c r="AG14" s="25" t="s">
        <v>4586</v>
      </c>
    </row>
    <row r="15" spans="1:33">
      <c r="A15" s="25" t="s">
        <v>2204</v>
      </c>
      <c r="B15" s="25" t="s">
        <v>2205</v>
      </c>
      <c r="C15" s="25" t="s">
        <v>4038</v>
      </c>
      <c r="D15" s="25" t="s">
        <v>14</v>
      </c>
      <c r="E15" s="25" t="s">
        <v>14</v>
      </c>
      <c r="F15" s="25" t="s">
        <v>4080</v>
      </c>
      <c r="G15" s="25" t="s">
        <v>130</v>
      </c>
      <c r="H15" s="25" t="s">
        <v>3548</v>
      </c>
      <c r="I15" s="25" t="s">
        <v>14</v>
      </c>
      <c r="J15" s="25" t="s">
        <v>14</v>
      </c>
      <c r="K15" s="25" t="s">
        <v>14</v>
      </c>
      <c r="L15" s="25" t="s">
        <v>1766</v>
      </c>
      <c r="M15" s="25" t="s">
        <v>466</v>
      </c>
      <c r="N15" s="25" t="s">
        <v>14</v>
      </c>
      <c r="O15" s="25" t="s">
        <v>14</v>
      </c>
      <c r="P15" s="25" t="s">
        <v>14</v>
      </c>
      <c r="Q15" s="25" t="s">
        <v>14</v>
      </c>
      <c r="R15" s="25" t="s">
        <v>14</v>
      </c>
      <c r="S15" s="25" t="s">
        <v>14</v>
      </c>
      <c r="T15" s="25" t="s">
        <v>3813</v>
      </c>
      <c r="U15" s="25" t="s">
        <v>1834</v>
      </c>
      <c r="V15" s="25" t="s">
        <v>14</v>
      </c>
      <c r="W15" s="25" t="s">
        <v>14</v>
      </c>
      <c r="X15" s="25">
        <v>0</v>
      </c>
      <c r="Y15" s="25" t="s">
        <v>14</v>
      </c>
      <c r="Z15" s="25" t="s">
        <v>4568</v>
      </c>
      <c r="AA15" s="25" t="s">
        <v>14</v>
      </c>
      <c r="AB15" s="25" t="s">
        <v>14</v>
      </c>
      <c r="AC15" s="25" t="s">
        <v>14</v>
      </c>
      <c r="AD15" s="25">
        <v>0</v>
      </c>
      <c r="AE15" s="25">
        <v>0</v>
      </c>
      <c r="AF15" s="25">
        <v>0</v>
      </c>
      <c r="AG15" s="25" t="s">
        <v>8</v>
      </c>
    </row>
    <row r="16" spans="1:33">
      <c r="A16" s="25" t="s">
        <v>2487</v>
      </c>
      <c r="B16" s="25" t="s">
        <v>2488</v>
      </c>
      <c r="C16" s="25" t="s">
        <v>4038</v>
      </c>
      <c r="D16" s="25" t="s">
        <v>14</v>
      </c>
      <c r="E16" s="25" t="s">
        <v>14</v>
      </c>
      <c r="F16" s="25" t="s">
        <v>4081</v>
      </c>
      <c r="G16" s="25" t="s">
        <v>134</v>
      </c>
      <c r="H16" s="25" t="s">
        <v>3078</v>
      </c>
      <c r="I16" s="25" t="s">
        <v>14</v>
      </c>
      <c r="J16" s="25" t="s">
        <v>14</v>
      </c>
      <c r="K16" s="25" t="s">
        <v>14</v>
      </c>
      <c r="L16" s="25" t="s">
        <v>1766</v>
      </c>
      <c r="M16" s="25" t="s">
        <v>14</v>
      </c>
      <c r="N16" s="25" t="s">
        <v>14</v>
      </c>
      <c r="O16" s="25" t="s">
        <v>14</v>
      </c>
      <c r="P16" s="25" t="s">
        <v>14</v>
      </c>
      <c r="Q16" s="25" t="s">
        <v>14</v>
      </c>
      <c r="R16" s="25" t="s">
        <v>14</v>
      </c>
      <c r="S16" s="25" t="s">
        <v>14</v>
      </c>
      <c r="T16" s="25" t="s">
        <v>3849</v>
      </c>
      <c r="U16" s="25" t="s">
        <v>16</v>
      </c>
      <c r="V16" s="25" t="s">
        <v>14</v>
      </c>
      <c r="W16" s="25" t="s">
        <v>14</v>
      </c>
      <c r="X16" s="25">
        <v>0</v>
      </c>
      <c r="Y16" s="25" t="s">
        <v>14</v>
      </c>
      <c r="Z16" s="25" t="s">
        <v>4568</v>
      </c>
      <c r="AA16" s="25" t="s">
        <v>14</v>
      </c>
      <c r="AB16" s="25" t="s">
        <v>14</v>
      </c>
      <c r="AC16" s="25" t="s">
        <v>14</v>
      </c>
      <c r="AD16" s="25">
        <v>0</v>
      </c>
      <c r="AE16" s="25">
        <v>0</v>
      </c>
      <c r="AF16" s="25">
        <v>19074.689999999999</v>
      </c>
      <c r="AG16" s="25" t="s">
        <v>4589</v>
      </c>
    </row>
    <row r="17" spans="1:33">
      <c r="A17" s="25" t="s">
        <v>2723</v>
      </c>
      <c r="B17" s="25" t="s">
        <v>2724</v>
      </c>
      <c r="C17" s="25" t="s">
        <v>4038</v>
      </c>
      <c r="D17" s="25" t="s">
        <v>14</v>
      </c>
      <c r="E17" s="25" t="s">
        <v>14</v>
      </c>
      <c r="F17" s="25" t="s">
        <v>4091</v>
      </c>
      <c r="G17" s="25" t="s">
        <v>131</v>
      </c>
      <c r="H17" s="25" t="s">
        <v>3136</v>
      </c>
      <c r="I17" s="25" t="s">
        <v>14</v>
      </c>
      <c r="J17" s="25" t="s">
        <v>14</v>
      </c>
      <c r="K17" s="25" t="s">
        <v>14</v>
      </c>
      <c r="L17" s="25" t="s">
        <v>1766</v>
      </c>
      <c r="M17" s="25" t="s">
        <v>466</v>
      </c>
      <c r="N17" s="25" t="s">
        <v>14</v>
      </c>
      <c r="O17" s="25" t="s">
        <v>14</v>
      </c>
      <c r="P17" s="25" t="s">
        <v>14</v>
      </c>
      <c r="Q17" s="25" t="s">
        <v>14</v>
      </c>
      <c r="R17" s="25" t="s">
        <v>14</v>
      </c>
      <c r="S17" s="25" t="s">
        <v>14</v>
      </c>
      <c r="T17" s="25" t="s">
        <v>1000</v>
      </c>
      <c r="U17" s="25" t="s">
        <v>13</v>
      </c>
      <c r="V17" s="25" t="s">
        <v>14</v>
      </c>
      <c r="W17" s="25" t="s">
        <v>14</v>
      </c>
      <c r="X17" s="25">
        <v>0</v>
      </c>
      <c r="Y17" s="25" t="s">
        <v>14</v>
      </c>
      <c r="Z17" s="25" t="s">
        <v>4568</v>
      </c>
      <c r="AA17" s="25" t="s">
        <v>14</v>
      </c>
      <c r="AB17" s="25" t="s">
        <v>14</v>
      </c>
      <c r="AC17" s="25" t="s">
        <v>14</v>
      </c>
      <c r="AD17" s="25">
        <v>0</v>
      </c>
      <c r="AE17" s="25">
        <v>0</v>
      </c>
      <c r="AF17" s="25">
        <v>17400</v>
      </c>
      <c r="AG17" s="25" t="s">
        <v>4594</v>
      </c>
    </row>
    <row r="18" spans="1:33">
      <c r="A18" s="25" t="s">
        <v>3489</v>
      </c>
      <c r="B18" s="25" t="s">
        <v>3490</v>
      </c>
      <c r="C18" s="25" t="s">
        <v>4034</v>
      </c>
      <c r="D18" s="25" t="s">
        <v>14</v>
      </c>
      <c r="E18" s="25" t="s">
        <v>14</v>
      </c>
      <c r="F18" s="25" t="s">
        <v>14</v>
      </c>
      <c r="G18" s="25" t="s">
        <v>14</v>
      </c>
      <c r="H18" s="25" t="s">
        <v>3491</v>
      </c>
      <c r="I18" s="25" t="s">
        <v>14</v>
      </c>
      <c r="J18" s="25" t="s">
        <v>14</v>
      </c>
      <c r="K18" s="25" t="s">
        <v>14</v>
      </c>
      <c r="L18" s="25" t="s">
        <v>1766</v>
      </c>
      <c r="M18" s="25" t="s">
        <v>14</v>
      </c>
      <c r="N18" s="25" t="s">
        <v>14</v>
      </c>
      <c r="O18" s="25" t="s">
        <v>14</v>
      </c>
      <c r="P18" s="25" t="s">
        <v>14</v>
      </c>
      <c r="Q18" s="25" t="s">
        <v>14</v>
      </c>
      <c r="R18" s="25" t="s">
        <v>14</v>
      </c>
      <c r="S18" s="25" t="s">
        <v>14</v>
      </c>
      <c r="T18" s="25" t="s">
        <v>3899</v>
      </c>
      <c r="U18" s="25" t="s">
        <v>1834</v>
      </c>
      <c r="V18" s="25" t="s">
        <v>14</v>
      </c>
      <c r="W18" s="25" t="s">
        <v>14</v>
      </c>
      <c r="X18" s="25">
        <v>0</v>
      </c>
      <c r="Y18" s="25" t="s">
        <v>14</v>
      </c>
      <c r="Z18" s="25" t="s">
        <v>4568</v>
      </c>
      <c r="AA18" s="25" t="s">
        <v>14</v>
      </c>
      <c r="AB18" s="25" t="s">
        <v>14</v>
      </c>
      <c r="AC18" s="25" t="s">
        <v>14</v>
      </c>
      <c r="AD18" s="25">
        <v>0</v>
      </c>
      <c r="AE18" s="25">
        <v>0</v>
      </c>
      <c r="AF18" s="25">
        <v>5247.62</v>
      </c>
      <c r="AG18" s="25" t="s">
        <v>4596</v>
      </c>
    </row>
    <row r="19" spans="1:33">
      <c r="A19" s="25" t="s">
        <v>2712</v>
      </c>
      <c r="B19" s="25" t="s">
        <v>2713</v>
      </c>
      <c r="C19" s="25" t="s">
        <v>4038</v>
      </c>
      <c r="D19" s="25" t="s">
        <v>14</v>
      </c>
      <c r="E19" s="25" t="s">
        <v>14</v>
      </c>
      <c r="F19" s="25" t="s">
        <v>4094</v>
      </c>
      <c r="G19" s="25" t="s">
        <v>131</v>
      </c>
      <c r="H19" s="25" t="s">
        <v>3135</v>
      </c>
      <c r="I19" s="25" t="s">
        <v>14</v>
      </c>
      <c r="J19" s="25" t="s">
        <v>14</v>
      </c>
      <c r="K19" s="25" t="s">
        <v>14</v>
      </c>
      <c r="L19" s="25" t="s">
        <v>1766</v>
      </c>
      <c r="M19" s="25" t="s">
        <v>466</v>
      </c>
      <c r="N19" s="25" t="s">
        <v>14</v>
      </c>
      <c r="O19" s="25" t="s">
        <v>14</v>
      </c>
      <c r="P19" s="25" t="s">
        <v>14</v>
      </c>
      <c r="Q19" s="25" t="s">
        <v>14</v>
      </c>
      <c r="R19" s="25" t="s">
        <v>14</v>
      </c>
      <c r="S19" s="25" t="s">
        <v>14</v>
      </c>
      <c r="T19" s="25" t="s">
        <v>3889</v>
      </c>
      <c r="U19" s="25" t="s">
        <v>20</v>
      </c>
      <c r="V19" s="25" t="s">
        <v>14</v>
      </c>
      <c r="W19" s="25" t="s">
        <v>14</v>
      </c>
      <c r="X19" s="25">
        <v>0</v>
      </c>
      <c r="Y19" s="25" t="s">
        <v>14</v>
      </c>
      <c r="Z19" s="25" t="s">
        <v>4568</v>
      </c>
      <c r="AA19" s="25" t="s">
        <v>14</v>
      </c>
      <c r="AB19" s="25" t="s">
        <v>14</v>
      </c>
      <c r="AC19" s="25" t="s">
        <v>14</v>
      </c>
      <c r="AD19" s="25">
        <v>160.62</v>
      </c>
      <c r="AE19" s="25">
        <v>0</v>
      </c>
      <c r="AF19" s="25">
        <v>12600.02</v>
      </c>
      <c r="AG19" s="25" t="s">
        <v>4598</v>
      </c>
    </row>
    <row r="20" spans="1:33">
      <c r="A20" s="25" t="s">
        <v>3615</v>
      </c>
      <c r="B20" s="25" t="s">
        <v>3616</v>
      </c>
      <c r="C20" s="25" t="s">
        <v>4034</v>
      </c>
      <c r="D20" s="25" t="s">
        <v>14</v>
      </c>
      <c r="E20" s="25" t="s">
        <v>14</v>
      </c>
      <c r="F20" s="25" t="s">
        <v>14</v>
      </c>
      <c r="G20" s="25" t="s">
        <v>14</v>
      </c>
      <c r="H20" s="25" t="s">
        <v>3617</v>
      </c>
      <c r="I20" s="25" t="s">
        <v>14</v>
      </c>
      <c r="J20" s="25" t="s">
        <v>14</v>
      </c>
      <c r="K20" s="25" t="s">
        <v>14</v>
      </c>
      <c r="L20" s="217" t="s">
        <v>4891</v>
      </c>
      <c r="M20" s="25" t="s">
        <v>14</v>
      </c>
      <c r="N20" s="25" t="s">
        <v>14</v>
      </c>
      <c r="O20" s="25" t="s">
        <v>14</v>
      </c>
      <c r="P20" s="25" t="s">
        <v>14</v>
      </c>
      <c r="Q20" s="25" t="s">
        <v>14</v>
      </c>
      <c r="R20" s="25" t="s">
        <v>14</v>
      </c>
      <c r="S20" s="25" t="s">
        <v>14</v>
      </c>
      <c r="T20" s="25" t="s">
        <v>3686</v>
      </c>
      <c r="U20" s="25" t="s">
        <v>1834</v>
      </c>
      <c r="V20" s="25" t="s">
        <v>14</v>
      </c>
      <c r="W20" s="25" t="s">
        <v>14</v>
      </c>
      <c r="X20" s="25">
        <v>0</v>
      </c>
      <c r="Y20" s="25" t="s">
        <v>14</v>
      </c>
      <c r="Z20" s="25" t="s">
        <v>4568</v>
      </c>
      <c r="AA20" s="25" t="s">
        <v>14</v>
      </c>
      <c r="AB20" s="25" t="s">
        <v>14</v>
      </c>
      <c r="AC20" s="25" t="s">
        <v>14</v>
      </c>
      <c r="AD20" s="25">
        <v>0</v>
      </c>
      <c r="AE20" s="25">
        <v>0</v>
      </c>
      <c r="AF20" s="25">
        <v>799.92</v>
      </c>
      <c r="AG20" s="25" t="s">
        <v>4599</v>
      </c>
    </row>
    <row r="21" spans="1:33">
      <c r="A21" s="25" t="s">
        <v>3593</v>
      </c>
      <c r="B21" s="25" t="s">
        <v>3594</v>
      </c>
      <c r="C21" s="25" t="s">
        <v>4038</v>
      </c>
      <c r="D21" s="25" t="s">
        <v>14</v>
      </c>
      <c r="E21" s="25" t="s">
        <v>14</v>
      </c>
      <c r="F21" s="25" t="s">
        <v>4105</v>
      </c>
      <c r="G21" s="25" t="s">
        <v>134</v>
      </c>
      <c r="H21" s="25" t="s">
        <v>3595</v>
      </c>
      <c r="I21" s="25" t="s">
        <v>14</v>
      </c>
      <c r="J21" s="25" t="s">
        <v>14</v>
      </c>
      <c r="K21" s="25" t="s">
        <v>14</v>
      </c>
      <c r="L21" s="25" t="s">
        <v>1766</v>
      </c>
      <c r="M21" s="25" t="s">
        <v>14</v>
      </c>
      <c r="N21" s="25" t="s">
        <v>14</v>
      </c>
      <c r="O21" s="25" t="s">
        <v>14</v>
      </c>
      <c r="P21" s="25" t="s">
        <v>14</v>
      </c>
      <c r="Q21" s="25" t="s">
        <v>14</v>
      </c>
      <c r="R21" s="25" t="s">
        <v>14</v>
      </c>
      <c r="S21" s="25" t="s">
        <v>14</v>
      </c>
      <c r="T21" s="25" t="s">
        <v>3711</v>
      </c>
      <c r="U21" s="25" t="s">
        <v>17</v>
      </c>
      <c r="V21" s="25" t="s">
        <v>14</v>
      </c>
      <c r="W21" s="25" t="s">
        <v>14</v>
      </c>
      <c r="X21" s="25">
        <v>0</v>
      </c>
      <c r="Y21" s="25" t="s">
        <v>14</v>
      </c>
      <c r="Z21" s="25" t="s">
        <v>4568</v>
      </c>
      <c r="AA21" s="25" t="s">
        <v>14</v>
      </c>
      <c r="AB21" s="25" t="s">
        <v>14</v>
      </c>
      <c r="AC21" s="25" t="s">
        <v>14</v>
      </c>
      <c r="AD21" s="25">
        <v>240.01</v>
      </c>
      <c r="AE21" s="25">
        <v>0</v>
      </c>
      <c r="AF21" s="25">
        <v>1547.21</v>
      </c>
      <c r="AG21" s="25" t="s">
        <v>4602</v>
      </c>
    </row>
    <row r="22" spans="1:33">
      <c r="A22" s="25" t="s">
        <v>2474</v>
      </c>
      <c r="B22" s="25" t="s">
        <v>2475</v>
      </c>
      <c r="C22" s="25" t="s">
        <v>4038</v>
      </c>
      <c r="D22" s="25" t="s">
        <v>14</v>
      </c>
      <c r="E22" s="25" t="s">
        <v>14</v>
      </c>
      <c r="F22" s="25" t="s">
        <v>4108</v>
      </c>
      <c r="G22" s="25" t="s">
        <v>129</v>
      </c>
      <c r="H22" s="25" t="s">
        <v>3166</v>
      </c>
      <c r="I22" s="25" t="s">
        <v>14</v>
      </c>
      <c r="J22" s="25" t="s">
        <v>14</v>
      </c>
      <c r="K22" s="25" t="s">
        <v>14</v>
      </c>
      <c r="L22" s="25" t="s">
        <v>1766</v>
      </c>
      <c r="M22" s="25" t="s">
        <v>14</v>
      </c>
      <c r="N22" s="25" t="s">
        <v>14</v>
      </c>
      <c r="O22" s="25" t="s">
        <v>14</v>
      </c>
      <c r="P22" s="25" t="s">
        <v>14</v>
      </c>
      <c r="Q22" s="25" t="s">
        <v>14</v>
      </c>
      <c r="R22" s="25" t="s">
        <v>14</v>
      </c>
      <c r="S22" s="25" t="s">
        <v>14</v>
      </c>
      <c r="T22" s="25" t="s">
        <v>3686</v>
      </c>
      <c r="U22" s="25" t="s">
        <v>1834</v>
      </c>
      <c r="V22" s="25" t="s">
        <v>14</v>
      </c>
      <c r="W22" s="25" t="s">
        <v>14</v>
      </c>
      <c r="X22" s="25">
        <v>0</v>
      </c>
      <c r="Y22" s="25" t="s">
        <v>14</v>
      </c>
      <c r="Z22" s="25" t="s">
        <v>4568</v>
      </c>
      <c r="AA22" s="25" t="s">
        <v>14</v>
      </c>
      <c r="AB22" s="25" t="s">
        <v>14</v>
      </c>
      <c r="AC22" s="25" t="s">
        <v>14</v>
      </c>
      <c r="AD22" s="25">
        <v>50</v>
      </c>
      <c r="AE22" s="25">
        <v>0</v>
      </c>
      <c r="AF22" s="25">
        <v>17344.53</v>
      </c>
      <c r="AG22" s="25" t="s">
        <v>4603</v>
      </c>
    </row>
    <row r="23" spans="1:33">
      <c r="A23" s="25" t="s">
        <v>2719</v>
      </c>
      <c r="B23" s="25" t="s">
        <v>2720</v>
      </c>
      <c r="C23" s="25" t="s">
        <v>4034</v>
      </c>
      <c r="D23" s="25" t="s">
        <v>14</v>
      </c>
      <c r="E23" s="25" t="s">
        <v>14</v>
      </c>
      <c r="F23" s="25" t="s">
        <v>4109</v>
      </c>
      <c r="G23" s="25" t="s">
        <v>129</v>
      </c>
      <c r="H23" s="25" t="s">
        <v>3042</v>
      </c>
      <c r="I23" s="25" t="s">
        <v>14</v>
      </c>
      <c r="J23" s="25" t="s">
        <v>14</v>
      </c>
      <c r="K23" s="25" t="s">
        <v>14</v>
      </c>
      <c r="L23" s="25" t="s">
        <v>1766</v>
      </c>
      <c r="M23" s="25" t="s">
        <v>466</v>
      </c>
      <c r="N23" s="25" t="s">
        <v>14</v>
      </c>
      <c r="O23" s="25" t="s">
        <v>14</v>
      </c>
      <c r="P23" s="25" t="s">
        <v>14</v>
      </c>
      <c r="Q23" s="25" t="s">
        <v>14</v>
      </c>
      <c r="R23" s="25" t="s">
        <v>14</v>
      </c>
      <c r="S23" s="25" t="s">
        <v>14</v>
      </c>
      <c r="T23" s="25" t="s">
        <v>1000</v>
      </c>
      <c r="U23" s="25" t="s">
        <v>20</v>
      </c>
      <c r="V23" s="25" t="s">
        <v>14</v>
      </c>
      <c r="W23" s="25" t="s">
        <v>14</v>
      </c>
      <c r="X23" s="25">
        <v>0</v>
      </c>
      <c r="Y23" s="25" t="s">
        <v>14</v>
      </c>
      <c r="Z23" s="25" t="s">
        <v>4568</v>
      </c>
      <c r="AA23" s="25" t="s">
        <v>14</v>
      </c>
      <c r="AB23" s="25" t="s">
        <v>14</v>
      </c>
      <c r="AC23" s="25" t="s">
        <v>14</v>
      </c>
      <c r="AD23" s="25">
        <v>0</v>
      </c>
      <c r="AE23" s="25">
        <v>0</v>
      </c>
      <c r="AF23" s="25">
        <v>31651.759999999998</v>
      </c>
      <c r="AG23" s="25" t="s">
        <v>4604</v>
      </c>
    </row>
    <row r="24" spans="1:33">
      <c r="A24" s="25" t="s">
        <v>1455</v>
      </c>
      <c r="B24" s="25" t="s">
        <v>1827</v>
      </c>
      <c r="C24" s="25" t="s">
        <v>4038</v>
      </c>
      <c r="D24" s="25" t="s">
        <v>14</v>
      </c>
      <c r="E24" s="25" t="s">
        <v>14</v>
      </c>
      <c r="F24" s="25" t="s">
        <v>4110</v>
      </c>
      <c r="G24" s="25" t="s">
        <v>132</v>
      </c>
      <c r="H24" s="25" t="s">
        <v>3031</v>
      </c>
      <c r="I24" s="25" t="s">
        <v>14</v>
      </c>
      <c r="J24" s="25" t="s">
        <v>14</v>
      </c>
      <c r="K24" s="25" t="s">
        <v>14</v>
      </c>
      <c r="L24" s="25" t="s">
        <v>1766</v>
      </c>
      <c r="M24" s="25" t="s">
        <v>14</v>
      </c>
      <c r="N24" s="25" t="s">
        <v>14</v>
      </c>
      <c r="O24" s="25" t="s">
        <v>14</v>
      </c>
      <c r="P24" s="25" t="s">
        <v>14</v>
      </c>
      <c r="Q24" s="25" t="s">
        <v>14</v>
      </c>
      <c r="R24" s="25" t="s">
        <v>14</v>
      </c>
      <c r="S24" s="25" t="s">
        <v>14</v>
      </c>
      <c r="T24" s="25" t="s">
        <v>3707</v>
      </c>
      <c r="U24" s="25" t="s">
        <v>13</v>
      </c>
      <c r="V24" s="25" t="s">
        <v>14</v>
      </c>
      <c r="W24" s="25" t="s">
        <v>14</v>
      </c>
      <c r="X24" s="25">
        <v>0</v>
      </c>
      <c r="Y24" s="25" t="s">
        <v>14</v>
      </c>
      <c r="Z24" s="25" t="s">
        <v>4568</v>
      </c>
      <c r="AA24" s="25" t="s">
        <v>14</v>
      </c>
      <c r="AB24" s="25" t="s">
        <v>14</v>
      </c>
      <c r="AC24" s="25" t="s">
        <v>14</v>
      </c>
      <c r="AD24" s="25">
        <v>0</v>
      </c>
      <c r="AE24" s="25">
        <v>0</v>
      </c>
      <c r="AF24" s="25">
        <v>36901.279999999999</v>
      </c>
      <c r="AG24" s="25" t="s">
        <v>4605</v>
      </c>
    </row>
    <row r="25" spans="1:33">
      <c r="A25" s="25" t="s">
        <v>2514</v>
      </c>
      <c r="B25" s="25" t="s">
        <v>2515</v>
      </c>
      <c r="C25" s="25" t="s">
        <v>4034</v>
      </c>
      <c r="D25" s="25" t="s">
        <v>14</v>
      </c>
      <c r="E25" s="25" t="s">
        <v>14</v>
      </c>
      <c r="F25" s="25" t="s">
        <v>4111</v>
      </c>
      <c r="G25" s="25" t="s">
        <v>133</v>
      </c>
      <c r="H25" s="25" t="s">
        <v>3135</v>
      </c>
      <c r="I25" s="25" t="s">
        <v>14</v>
      </c>
      <c r="J25" s="25" t="s">
        <v>14</v>
      </c>
      <c r="K25" s="25" t="s">
        <v>14</v>
      </c>
      <c r="L25" s="25" t="s">
        <v>1766</v>
      </c>
      <c r="M25" s="25" t="s">
        <v>14</v>
      </c>
      <c r="N25" s="25" t="s">
        <v>14</v>
      </c>
      <c r="O25" s="25" t="s">
        <v>14</v>
      </c>
      <c r="P25" s="25" t="s">
        <v>14</v>
      </c>
      <c r="Q25" s="25" t="s">
        <v>14</v>
      </c>
      <c r="R25" s="25" t="s">
        <v>14</v>
      </c>
      <c r="S25" s="25" t="s">
        <v>14</v>
      </c>
      <c r="T25" s="25" t="s">
        <v>3889</v>
      </c>
      <c r="U25" s="25" t="s">
        <v>18</v>
      </c>
      <c r="V25" s="25" t="s">
        <v>14</v>
      </c>
      <c r="W25" s="25" t="s">
        <v>14</v>
      </c>
      <c r="X25" s="25">
        <v>0</v>
      </c>
      <c r="Y25" s="25" t="s">
        <v>14</v>
      </c>
      <c r="Z25" s="25" t="s">
        <v>4568</v>
      </c>
      <c r="AA25" s="25" t="s">
        <v>14</v>
      </c>
      <c r="AB25" s="25" t="s">
        <v>14</v>
      </c>
      <c r="AC25" s="25" t="s">
        <v>14</v>
      </c>
      <c r="AD25" s="25">
        <v>0</v>
      </c>
      <c r="AE25" s="25">
        <v>0</v>
      </c>
      <c r="AF25" s="25">
        <v>15538.28</v>
      </c>
      <c r="AG25" s="25" t="s">
        <v>4606</v>
      </c>
    </row>
    <row r="26" spans="1:33">
      <c r="A26" s="25" t="s">
        <v>2410</v>
      </c>
      <c r="B26" s="25" t="s">
        <v>2411</v>
      </c>
      <c r="C26" s="25" t="s">
        <v>4038</v>
      </c>
      <c r="D26" s="25" t="s">
        <v>14</v>
      </c>
      <c r="E26" s="25" t="s">
        <v>14</v>
      </c>
      <c r="F26" s="25" t="s">
        <v>4112</v>
      </c>
      <c r="G26" s="25" t="s">
        <v>129</v>
      </c>
      <c r="H26" s="25" t="s">
        <v>4113</v>
      </c>
      <c r="I26" s="217" t="s">
        <v>4873</v>
      </c>
      <c r="J26" s="25" t="s">
        <v>14</v>
      </c>
      <c r="K26" s="25" t="s">
        <v>14</v>
      </c>
      <c r="L26" s="25" t="s">
        <v>1766</v>
      </c>
      <c r="M26" s="25" t="s">
        <v>466</v>
      </c>
      <c r="N26" s="25" t="s">
        <v>14</v>
      </c>
      <c r="O26" s="25" t="s">
        <v>14</v>
      </c>
      <c r="P26" s="25" t="s">
        <v>14</v>
      </c>
      <c r="Q26" s="25" t="s">
        <v>14</v>
      </c>
      <c r="R26" s="25" t="s">
        <v>14</v>
      </c>
      <c r="S26" s="25" t="s">
        <v>14</v>
      </c>
      <c r="T26" s="25" t="s">
        <v>3683</v>
      </c>
      <c r="U26" s="25" t="s">
        <v>1834</v>
      </c>
      <c r="V26" s="25" t="s">
        <v>14</v>
      </c>
      <c r="W26" s="25" t="s">
        <v>14</v>
      </c>
      <c r="X26" s="25">
        <v>0</v>
      </c>
      <c r="Y26" s="25" t="s">
        <v>14</v>
      </c>
      <c r="Z26" s="25" t="s">
        <v>4568</v>
      </c>
      <c r="AA26" s="25" t="s">
        <v>14</v>
      </c>
      <c r="AB26" s="25" t="s">
        <v>14</v>
      </c>
      <c r="AC26" s="25" t="s">
        <v>14</v>
      </c>
      <c r="AD26" s="25">
        <v>0</v>
      </c>
      <c r="AE26" s="25">
        <v>0</v>
      </c>
      <c r="AF26" s="25">
        <v>0</v>
      </c>
      <c r="AG26" s="25" t="s">
        <v>8</v>
      </c>
    </row>
    <row r="27" spans="1:33">
      <c r="A27" s="25" t="s">
        <v>3188</v>
      </c>
      <c r="B27" s="25" t="s">
        <v>3189</v>
      </c>
      <c r="C27" s="25" t="s">
        <v>4038</v>
      </c>
      <c r="D27" s="25" t="s">
        <v>14</v>
      </c>
      <c r="E27" s="25" t="s">
        <v>14</v>
      </c>
      <c r="F27" s="25" t="s">
        <v>4114</v>
      </c>
      <c r="G27" s="25" t="s">
        <v>134</v>
      </c>
      <c r="H27" s="25" t="s">
        <v>3190</v>
      </c>
      <c r="I27" s="25" t="s">
        <v>14</v>
      </c>
      <c r="J27" s="25" t="s">
        <v>14</v>
      </c>
      <c r="K27" s="25" t="s">
        <v>14</v>
      </c>
      <c r="L27" s="25" t="s">
        <v>1766</v>
      </c>
      <c r="M27" s="25" t="s">
        <v>14</v>
      </c>
      <c r="N27" s="25" t="s">
        <v>14</v>
      </c>
      <c r="O27" s="25" t="s">
        <v>14</v>
      </c>
      <c r="P27" s="25" t="s">
        <v>14</v>
      </c>
      <c r="Q27" s="25" t="s">
        <v>14</v>
      </c>
      <c r="R27" s="25" t="s">
        <v>14</v>
      </c>
      <c r="S27" s="25" t="s">
        <v>14</v>
      </c>
      <c r="T27" s="25" t="s">
        <v>1000</v>
      </c>
      <c r="U27" s="25" t="s">
        <v>16</v>
      </c>
      <c r="V27" s="25" t="s">
        <v>14</v>
      </c>
      <c r="W27" s="25" t="s">
        <v>14</v>
      </c>
      <c r="X27" s="25">
        <v>0</v>
      </c>
      <c r="Y27" s="25" t="s">
        <v>14</v>
      </c>
      <c r="Z27" s="25" t="s">
        <v>4568</v>
      </c>
      <c r="AA27" s="25" t="s">
        <v>14</v>
      </c>
      <c r="AB27" s="25" t="s">
        <v>14</v>
      </c>
      <c r="AC27" s="25" t="s">
        <v>14</v>
      </c>
      <c r="AD27" s="25">
        <v>0</v>
      </c>
      <c r="AE27" s="25">
        <v>0</v>
      </c>
      <c r="AF27" s="25">
        <v>11264.08</v>
      </c>
      <c r="AG27" s="25" t="s">
        <v>4612</v>
      </c>
    </row>
    <row r="28" spans="1:33">
      <c r="A28" s="25" t="s">
        <v>2234</v>
      </c>
      <c r="B28" s="25" t="s">
        <v>2235</v>
      </c>
      <c r="C28" s="25" t="s">
        <v>4034</v>
      </c>
      <c r="D28" s="25" t="s">
        <v>14</v>
      </c>
      <c r="E28" s="25" t="s">
        <v>14</v>
      </c>
      <c r="F28" s="25" t="s">
        <v>4116</v>
      </c>
      <c r="G28" s="25" t="s">
        <v>132</v>
      </c>
      <c r="H28" s="25" t="s">
        <v>3529</v>
      </c>
      <c r="I28" s="25" t="s">
        <v>14</v>
      </c>
      <c r="J28" s="25" t="s">
        <v>14</v>
      </c>
      <c r="K28" s="25" t="s">
        <v>14</v>
      </c>
      <c r="L28" s="25" t="s">
        <v>1766</v>
      </c>
      <c r="M28" s="25" t="s">
        <v>14</v>
      </c>
      <c r="N28" s="25" t="s">
        <v>14</v>
      </c>
      <c r="O28" s="25" t="s">
        <v>14</v>
      </c>
      <c r="P28" s="25" t="s">
        <v>14</v>
      </c>
      <c r="Q28" s="25" t="s">
        <v>14</v>
      </c>
      <c r="R28" s="25" t="s">
        <v>14</v>
      </c>
      <c r="S28" s="25" t="s">
        <v>14</v>
      </c>
      <c r="T28" s="25" t="s">
        <v>3838</v>
      </c>
      <c r="U28" s="25" t="s">
        <v>16</v>
      </c>
      <c r="V28" s="25" t="s">
        <v>14</v>
      </c>
      <c r="W28" s="25" t="s">
        <v>14</v>
      </c>
      <c r="X28" s="25">
        <v>0</v>
      </c>
      <c r="Y28" s="25" t="s">
        <v>14</v>
      </c>
      <c r="Z28" s="25" t="s">
        <v>4568</v>
      </c>
      <c r="AA28" s="25" t="s">
        <v>14</v>
      </c>
      <c r="AB28" s="25" t="s">
        <v>14</v>
      </c>
      <c r="AC28" s="25" t="s">
        <v>14</v>
      </c>
      <c r="AD28" s="25">
        <v>0</v>
      </c>
      <c r="AE28" s="25">
        <v>26000</v>
      </c>
      <c r="AF28" s="25">
        <v>48800</v>
      </c>
      <c r="AG28" s="25" t="s">
        <v>4614</v>
      </c>
    </row>
    <row r="29" spans="1:33">
      <c r="A29" s="25" t="s">
        <v>3396</v>
      </c>
      <c r="B29" s="25" t="s">
        <v>3397</v>
      </c>
      <c r="C29" s="25" t="s">
        <v>4034</v>
      </c>
      <c r="D29" s="25" t="s">
        <v>14</v>
      </c>
      <c r="E29" s="25" t="s">
        <v>14</v>
      </c>
      <c r="F29" s="25" t="s">
        <v>14</v>
      </c>
      <c r="G29" s="25" t="s">
        <v>14</v>
      </c>
      <c r="H29" s="25" t="s">
        <v>3385</v>
      </c>
      <c r="I29" s="25" t="s">
        <v>14</v>
      </c>
      <c r="J29" s="25" t="s">
        <v>14</v>
      </c>
      <c r="K29" s="25" t="s">
        <v>14</v>
      </c>
      <c r="L29" s="25" t="s">
        <v>1766</v>
      </c>
      <c r="M29" s="25" t="s">
        <v>14</v>
      </c>
      <c r="N29" s="25" t="s">
        <v>14</v>
      </c>
      <c r="O29" s="25" t="s">
        <v>14</v>
      </c>
      <c r="P29" s="25" t="s">
        <v>14</v>
      </c>
      <c r="Q29" s="25" t="s">
        <v>14</v>
      </c>
      <c r="R29" s="25" t="s">
        <v>14</v>
      </c>
      <c r="S29" s="25" t="s">
        <v>14</v>
      </c>
      <c r="T29" s="25" t="s">
        <v>1000</v>
      </c>
      <c r="U29" s="25" t="s">
        <v>19</v>
      </c>
      <c r="V29" s="25" t="s">
        <v>14</v>
      </c>
      <c r="W29" s="25" t="s">
        <v>14</v>
      </c>
      <c r="X29" s="25">
        <v>0</v>
      </c>
      <c r="Y29" s="25" t="s">
        <v>14</v>
      </c>
      <c r="Z29" s="25" t="s">
        <v>4568</v>
      </c>
      <c r="AA29" s="25" t="s">
        <v>14</v>
      </c>
      <c r="AB29" s="25" t="s">
        <v>14</v>
      </c>
      <c r="AC29" s="25" t="s">
        <v>14</v>
      </c>
      <c r="AD29" s="25">
        <v>0</v>
      </c>
      <c r="AE29" s="25">
        <v>0</v>
      </c>
      <c r="AF29" s="25">
        <v>7534.46</v>
      </c>
      <c r="AG29" s="25" t="s">
        <v>4616</v>
      </c>
    </row>
    <row r="30" spans="1:33">
      <c r="A30" s="25" t="s">
        <v>3383</v>
      </c>
      <c r="B30" s="25" t="s">
        <v>3384</v>
      </c>
      <c r="C30" s="25" t="s">
        <v>4034</v>
      </c>
      <c r="D30" s="25" t="s">
        <v>14</v>
      </c>
      <c r="E30" s="25" t="s">
        <v>14</v>
      </c>
      <c r="F30" s="25" t="s">
        <v>14</v>
      </c>
      <c r="G30" s="25" t="s">
        <v>14</v>
      </c>
      <c r="H30" s="25" t="s">
        <v>3385</v>
      </c>
      <c r="I30" s="25" t="s">
        <v>14</v>
      </c>
      <c r="J30" s="25" t="s">
        <v>14</v>
      </c>
      <c r="K30" s="25" t="s">
        <v>14</v>
      </c>
      <c r="L30" s="25" t="s">
        <v>1766</v>
      </c>
      <c r="M30" s="25" t="s">
        <v>14</v>
      </c>
      <c r="N30" s="25" t="s">
        <v>14</v>
      </c>
      <c r="O30" s="25" t="s">
        <v>14</v>
      </c>
      <c r="P30" s="25" t="s">
        <v>14</v>
      </c>
      <c r="Q30" s="25" t="s">
        <v>14</v>
      </c>
      <c r="R30" s="25" t="s">
        <v>14</v>
      </c>
      <c r="S30" s="25" t="s">
        <v>14</v>
      </c>
      <c r="T30" s="25" t="s">
        <v>1000</v>
      </c>
      <c r="U30" s="25" t="s">
        <v>19</v>
      </c>
      <c r="V30" s="25" t="s">
        <v>14</v>
      </c>
      <c r="W30" s="25" t="s">
        <v>14</v>
      </c>
      <c r="X30" s="25">
        <v>0</v>
      </c>
      <c r="Y30" s="25" t="s">
        <v>14</v>
      </c>
      <c r="Z30" s="25" t="s">
        <v>4568</v>
      </c>
      <c r="AA30" s="25" t="s">
        <v>14</v>
      </c>
      <c r="AB30" s="25" t="s">
        <v>14</v>
      </c>
      <c r="AC30" s="25" t="s">
        <v>14</v>
      </c>
      <c r="AD30" s="25">
        <v>0</v>
      </c>
      <c r="AE30" s="25">
        <v>0</v>
      </c>
      <c r="AF30" s="25">
        <v>8790.2000000000007</v>
      </c>
      <c r="AG30" s="25" t="s">
        <v>4617</v>
      </c>
    </row>
    <row r="31" spans="1:33">
      <c r="A31" s="25" t="s">
        <v>3650</v>
      </c>
      <c r="B31" s="25" t="s">
        <v>3651</v>
      </c>
      <c r="C31" s="25" t="s">
        <v>4034</v>
      </c>
      <c r="D31" s="25" t="s">
        <v>14</v>
      </c>
      <c r="E31" s="25" t="s">
        <v>14</v>
      </c>
      <c r="F31" s="25" t="s">
        <v>4126</v>
      </c>
      <c r="G31" s="25" t="s">
        <v>132</v>
      </c>
      <c r="H31" s="25" t="s">
        <v>3652</v>
      </c>
      <c r="I31" s="25" t="s">
        <v>14</v>
      </c>
      <c r="J31" s="25" t="s">
        <v>14</v>
      </c>
      <c r="K31" s="25" t="s">
        <v>14</v>
      </c>
      <c r="L31" s="25" t="s">
        <v>1766</v>
      </c>
      <c r="M31" s="25" t="s">
        <v>14</v>
      </c>
      <c r="N31" s="25" t="s">
        <v>14</v>
      </c>
      <c r="O31" s="25" t="s">
        <v>14</v>
      </c>
      <c r="P31" s="25" t="s">
        <v>14</v>
      </c>
      <c r="Q31" s="25" t="s">
        <v>14</v>
      </c>
      <c r="R31" s="25" t="s">
        <v>14</v>
      </c>
      <c r="S31" s="25" t="s">
        <v>14</v>
      </c>
      <c r="T31" s="25" t="s">
        <v>3707</v>
      </c>
      <c r="U31" s="25" t="s">
        <v>18</v>
      </c>
      <c r="V31" s="25" t="s">
        <v>14</v>
      </c>
      <c r="W31" s="25" t="s">
        <v>14</v>
      </c>
      <c r="X31" s="25">
        <v>0</v>
      </c>
      <c r="Y31" s="25" t="s">
        <v>14</v>
      </c>
      <c r="Z31" s="25" t="s">
        <v>4568</v>
      </c>
      <c r="AA31" s="25" t="s">
        <v>14</v>
      </c>
      <c r="AB31" s="25" t="s">
        <v>14</v>
      </c>
      <c r="AC31" s="25" t="s">
        <v>14</v>
      </c>
      <c r="AD31" s="25">
        <v>0</v>
      </c>
      <c r="AE31" s="25">
        <v>28800</v>
      </c>
      <c r="AF31" s="25">
        <v>48800</v>
      </c>
      <c r="AG31" s="25" t="s">
        <v>4619</v>
      </c>
    </row>
    <row r="32" spans="1:33">
      <c r="A32" s="25" t="s">
        <v>2209</v>
      </c>
      <c r="B32" s="25" t="s">
        <v>2210</v>
      </c>
      <c r="C32" s="25" t="s">
        <v>4034</v>
      </c>
      <c r="D32" s="25" t="s">
        <v>14</v>
      </c>
      <c r="E32" s="25" t="s">
        <v>14</v>
      </c>
      <c r="F32" s="25" t="s">
        <v>4134</v>
      </c>
      <c r="G32" s="25" t="s">
        <v>132</v>
      </c>
      <c r="H32" s="25" t="s">
        <v>3029</v>
      </c>
      <c r="I32" s="25" t="s">
        <v>14</v>
      </c>
      <c r="J32" s="25" t="s">
        <v>14</v>
      </c>
      <c r="K32" s="25" t="s">
        <v>14</v>
      </c>
      <c r="L32" s="25" t="s">
        <v>1766</v>
      </c>
      <c r="M32" s="25" t="s">
        <v>14</v>
      </c>
      <c r="N32" s="25" t="s">
        <v>14</v>
      </c>
      <c r="O32" s="25" t="s">
        <v>14</v>
      </c>
      <c r="P32" s="25" t="s">
        <v>14</v>
      </c>
      <c r="Q32" s="25" t="s">
        <v>14</v>
      </c>
      <c r="R32" s="25" t="s">
        <v>14</v>
      </c>
      <c r="S32" s="25" t="s">
        <v>14</v>
      </c>
      <c r="T32" s="25" t="s">
        <v>3838</v>
      </c>
      <c r="U32" s="25" t="s">
        <v>13</v>
      </c>
      <c r="V32" s="25" t="s">
        <v>14</v>
      </c>
      <c r="W32" s="25" t="s">
        <v>14</v>
      </c>
      <c r="X32" s="25">
        <v>0</v>
      </c>
      <c r="Y32" s="25" t="s">
        <v>14</v>
      </c>
      <c r="Z32" s="25" t="s">
        <v>4568</v>
      </c>
      <c r="AA32" s="25" t="s">
        <v>14</v>
      </c>
      <c r="AB32" s="25" t="s">
        <v>14</v>
      </c>
      <c r="AC32" s="25" t="s">
        <v>14</v>
      </c>
      <c r="AD32" s="25">
        <v>0</v>
      </c>
      <c r="AE32" s="25">
        <v>0</v>
      </c>
      <c r="AF32" s="25">
        <v>31739.29</v>
      </c>
      <c r="AG32" s="25" t="s">
        <v>4622</v>
      </c>
    </row>
    <row r="33" spans="1:33">
      <c r="A33" s="25" t="s">
        <v>2524</v>
      </c>
      <c r="B33" s="25" t="s">
        <v>2525</v>
      </c>
      <c r="C33" s="25" t="s">
        <v>4038</v>
      </c>
      <c r="D33" s="25" t="s">
        <v>14</v>
      </c>
      <c r="E33" s="25" t="s">
        <v>14</v>
      </c>
      <c r="F33" s="25" t="s">
        <v>4135</v>
      </c>
      <c r="G33" s="25" t="s">
        <v>131</v>
      </c>
      <c r="H33" s="25" t="s">
        <v>3167</v>
      </c>
      <c r="I33" s="25" t="s">
        <v>14</v>
      </c>
      <c r="J33" s="25" t="s">
        <v>14</v>
      </c>
      <c r="K33" s="25" t="s">
        <v>14</v>
      </c>
      <c r="L33" s="25" t="s">
        <v>1766</v>
      </c>
      <c r="M33" s="25" t="s">
        <v>14</v>
      </c>
      <c r="N33" s="25" t="s">
        <v>14</v>
      </c>
      <c r="O33" s="25" t="s">
        <v>14</v>
      </c>
      <c r="P33" s="25" t="s">
        <v>14</v>
      </c>
      <c r="Q33" s="25" t="s">
        <v>14</v>
      </c>
      <c r="R33" s="25" t="s">
        <v>14</v>
      </c>
      <c r="S33" s="25" t="s">
        <v>14</v>
      </c>
      <c r="T33" s="25" t="s">
        <v>1000</v>
      </c>
      <c r="U33" s="25" t="s">
        <v>20</v>
      </c>
      <c r="V33" s="25" t="s">
        <v>14</v>
      </c>
      <c r="W33" s="25" t="s">
        <v>14</v>
      </c>
      <c r="X33" s="25">
        <v>0</v>
      </c>
      <c r="Y33" s="25" t="s">
        <v>14</v>
      </c>
      <c r="Z33" s="25" t="s">
        <v>4568</v>
      </c>
      <c r="AA33" s="25" t="s">
        <v>14</v>
      </c>
      <c r="AB33" s="25" t="s">
        <v>14</v>
      </c>
      <c r="AC33" s="25" t="s">
        <v>14</v>
      </c>
      <c r="AD33" s="25">
        <v>55</v>
      </c>
      <c r="AE33" s="25">
        <v>0</v>
      </c>
      <c r="AF33" s="25">
        <v>14400</v>
      </c>
      <c r="AG33" s="25" t="s">
        <v>4623</v>
      </c>
    </row>
    <row r="34" spans="1:33">
      <c r="A34" s="25" t="s">
        <v>1805</v>
      </c>
      <c r="B34" s="25" t="s">
        <v>1806</v>
      </c>
      <c r="C34" s="25" t="s">
        <v>4038</v>
      </c>
      <c r="D34" s="25" t="s">
        <v>14</v>
      </c>
      <c r="E34" s="25" t="s">
        <v>14</v>
      </c>
      <c r="F34" s="25" t="s">
        <v>4136</v>
      </c>
      <c r="G34" s="25" t="s">
        <v>133</v>
      </c>
      <c r="H34" s="25" t="s">
        <v>3187</v>
      </c>
      <c r="I34" s="25" t="s">
        <v>14</v>
      </c>
      <c r="J34" s="25" t="s">
        <v>14</v>
      </c>
      <c r="K34" s="25" t="s">
        <v>14</v>
      </c>
      <c r="L34" s="25" t="s">
        <v>1766</v>
      </c>
      <c r="M34" s="25" t="s">
        <v>14</v>
      </c>
      <c r="N34" s="25" t="s">
        <v>14</v>
      </c>
      <c r="O34" s="25" t="s">
        <v>14</v>
      </c>
      <c r="P34" s="25" t="s">
        <v>14</v>
      </c>
      <c r="Q34" s="25" t="s">
        <v>14</v>
      </c>
      <c r="R34" s="25" t="s">
        <v>14</v>
      </c>
      <c r="S34" s="25" t="s">
        <v>14</v>
      </c>
      <c r="T34" s="25" t="s">
        <v>3711</v>
      </c>
      <c r="U34" s="25" t="s">
        <v>18</v>
      </c>
      <c r="V34" s="25" t="s">
        <v>14</v>
      </c>
      <c r="W34" s="25" t="s">
        <v>14</v>
      </c>
      <c r="X34" s="25">
        <v>0</v>
      </c>
      <c r="Y34" s="25" t="s">
        <v>14</v>
      </c>
      <c r="Z34" s="25" t="s">
        <v>4568</v>
      </c>
      <c r="AA34" s="25" t="s">
        <v>14</v>
      </c>
      <c r="AB34" s="25" t="s">
        <v>14</v>
      </c>
      <c r="AC34" s="25" t="s">
        <v>14</v>
      </c>
      <c r="AD34" s="25">
        <v>0</v>
      </c>
      <c r="AE34" s="25">
        <v>0</v>
      </c>
      <c r="AF34" s="25">
        <v>7578.9</v>
      </c>
      <c r="AG34" s="25" t="s">
        <v>4624</v>
      </c>
    </row>
    <row r="35" spans="1:33">
      <c r="A35" s="25" t="s">
        <v>3634</v>
      </c>
      <c r="B35" s="25" t="s">
        <v>3635</v>
      </c>
      <c r="C35" s="25" t="s">
        <v>4038</v>
      </c>
      <c r="D35" s="25" t="s">
        <v>14</v>
      </c>
      <c r="E35" s="25" t="s">
        <v>14</v>
      </c>
      <c r="F35" s="25" t="s">
        <v>4137</v>
      </c>
      <c r="G35" s="25" t="s">
        <v>153</v>
      </c>
      <c r="H35" s="25" t="s">
        <v>3636</v>
      </c>
      <c r="I35" s="25" t="s">
        <v>14</v>
      </c>
      <c r="J35" s="25" t="s">
        <v>14</v>
      </c>
      <c r="K35" s="25" t="s">
        <v>14</v>
      </c>
      <c r="L35" s="25" t="s">
        <v>1766</v>
      </c>
      <c r="M35" s="25" t="s">
        <v>14</v>
      </c>
      <c r="N35" s="25" t="s">
        <v>14</v>
      </c>
      <c r="O35" s="25" t="s">
        <v>14</v>
      </c>
      <c r="P35" s="25" t="s">
        <v>14</v>
      </c>
      <c r="Q35" s="25" t="s">
        <v>14</v>
      </c>
      <c r="R35" s="25" t="s">
        <v>14</v>
      </c>
      <c r="S35" s="25" t="s">
        <v>14</v>
      </c>
      <c r="T35" s="25" t="s">
        <v>1000</v>
      </c>
      <c r="U35" s="25" t="s">
        <v>17</v>
      </c>
      <c r="V35" s="25" t="s">
        <v>14</v>
      </c>
      <c r="W35" s="25" t="s">
        <v>14</v>
      </c>
      <c r="X35" s="25">
        <v>0</v>
      </c>
      <c r="Y35" s="25" t="s">
        <v>14</v>
      </c>
      <c r="Z35" s="25" t="s">
        <v>4568</v>
      </c>
      <c r="AA35" s="25" t="s">
        <v>14</v>
      </c>
      <c r="AB35" s="25" t="s">
        <v>14</v>
      </c>
      <c r="AC35" s="25" t="s">
        <v>14</v>
      </c>
      <c r="AD35" s="25">
        <v>80</v>
      </c>
      <c r="AE35" s="25">
        <v>0</v>
      </c>
      <c r="AF35" s="25">
        <v>174</v>
      </c>
      <c r="AG35" s="25" t="s">
        <v>4625</v>
      </c>
    </row>
    <row r="36" spans="1:33">
      <c r="A36" s="25" t="s">
        <v>1895</v>
      </c>
      <c r="B36" s="25" t="s">
        <v>1896</v>
      </c>
      <c r="C36" s="25" t="s">
        <v>4038</v>
      </c>
      <c r="D36" s="25" t="s">
        <v>14</v>
      </c>
      <c r="E36" s="25" t="s">
        <v>14</v>
      </c>
      <c r="F36" s="25" t="s">
        <v>4138</v>
      </c>
      <c r="G36" s="25" t="s">
        <v>132</v>
      </c>
      <c r="H36" s="25" t="s">
        <v>3596</v>
      </c>
      <c r="I36" s="25" t="s">
        <v>14</v>
      </c>
      <c r="J36" s="25" t="s">
        <v>14</v>
      </c>
      <c r="K36" s="25" t="s">
        <v>14</v>
      </c>
      <c r="L36" s="25" t="s">
        <v>1766</v>
      </c>
      <c r="M36" s="25" t="s">
        <v>14</v>
      </c>
      <c r="N36" s="25" t="s">
        <v>14</v>
      </c>
      <c r="O36" s="25" t="s">
        <v>14</v>
      </c>
      <c r="P36" s="25" t="s">
        <v>14</v>
      </c>
      <c r="Q36" s="25" t="s">
        <v>14</v>
      </c>
      <c r="R36" s="25" t="s">
        <v>14</v>
      </c>
      <c r="S36" s="25" t="s">
        <v>14</v>
      </c>
      <c r="T36" s="25" t="s">
        <v>3707</v>
      </c>
      <c r="U36" s="25" t="s">
        <v>13</v>
      </c>
      <c r="V36" s="25" t="s">
        <v>14</v>
      </c>
      <c r="W36" s="25" t="s">
        <v>14</v>
      </c>
      <c r="X36" s="25">
        <v>0</v>
      </c>
      <c r="Y36" s="25" t="s">
        <v>14</v>
      </c>
      <c r="Z36" s="25" t="s">
        <v>4568</v>
      </c>
      <c r="AA36" s="25" t="s">
        <v>14</v>
      </c>
      <c r="AB36" s="25" t="s">
        <v>14</v>
      </c>
      <c r="AC36" s="25" t="s">
        <v>14</v>
      </c>
      <c r="AD36" s="25">
        <v>0</v>
      </c>
      <c r="AE36" s="25">
        <v>0</v>
      </c>
      <c r="AF36" s="25">
        <v>2566.5700000000002</v>
      </c>
      <c r="AG36" s="25" t="s">
        <v>4626</v>
      </c>
    </row>
    <row r="37" spans="1:33">
      <c r="A37" s="25" t="s">
        <v>2550</v>
      </c>
      <c r="B37" s="25" t="s">
        <v>2551</v>
      </c>
      <c r="C37" s="25" t="s">
        <v>4034</v>
      </c>
      <c r="D37" s="25" t="s">
        <v>14</v>
      </c>
      <c r="E37" s="25" t="s">
        <v>14</v>
      </c>
      <c r="F37" s="25" t="s">
        <v>4139</v>
      </c>
      <c r="G37" s="25" t="s">
        <v>153</v>
      </c>
      <c r="H37" s="25" t="s">
        <v>3521</v>
      </c>
      <c r="I37" s="25" t="s">
        <v>14</v>
      </c>
      <c r="J37" s="25" t="s">
        <v>14</v>
      </c>
      <c r="K37" s="25" t="s">
        <v>14</v>
      </c>
      <c r="L37" s="25" t="s">
        <v>1766</v>
      </c>
      <c r="M37" s="25" t="s">
        <v>14</v>
      </c>
      <c r="N37" s="25" t="s">
        <v>14</v>
      </c>
      <c r="O37" s="25" t="s">
        <v>14</v>
      </c>
      <c r="P37" s="25" t="s">
        <v>14</v>
      </c>
      <c r="Q37" s="25" t="s">
        <v>14</v>
      </c>
      <c r="R37" s="25" t="s">
        <v>14</v>
      </c>
      <c r="S37" s="25" t="s">
        <v>14</v>
      </c>
      <c r="T37" s="25" t="s">
        <v>1000</v>
      </c>
      <c r="U37" s="25" t="s">
        <v>17</v>
      </c>
      <c r="V37" s="25" t="s">
        <v>14</v>
      </c>
      <c r="W37" s="25" t="s">
        <v>14</v>
      </c>
      <c r="X37" s="25">
        <v>0</v>
      </c>
      <c r="Y37" s="25" t="s">
        <v>14</v>
      </c>
      <c r="Z37" s="25" t="s">
        <v>4568</v>
      </c>
      <c r="AA37" s="25" t="s">
        <v>14</v>
      </c>
      <c r="AB37" s="25" t="s">
        <v>14</v>
      </c>
      <c r="AC37" s="25" t="s">
        <v>14</v>
      </c>
      <c r="AD37" s="25">
        <v>0</v>
      </c>
      <c r="AE37" s="25">
        <v>0</v>
      </c>
      <c r="AF37" s="25">
        <v>0</v>
      </c>
      <c r="AG37" s="25" t="s">
        <v>8</v>
      </c>
    </row>
    <row r="38" spans="1:33">
      <c r="A38" s="25" t="s">
        <v>3511</v>
      </c>
      <c r="B38" s="25" t="s">
        <v>3512</v>
      </c>
      <c r="C38" s="25" t="s">
        <v>4038</v>
      </c>
      <c r="D38" s="25" t="s">
        <v>14</v>
      </c>
      <c r="E38" s="25" t="s">
        <v>14</v>
      </c>
      <c r="F38" s="25" t="s">
        <v>14</v>
      </c>
      <c r="G38" s="25" t="s">
        <v>14</v>
      </c>
      <c r="H38" s="25" t="s">
        <v>3513</v>
      </c>
      <c r="I38" s="25" t="s">
        <v>14</v>
      </c>
      <c r="J38" s="25" t="s">
        <v>14</v>
      </c>
      <c r="K38" s="25" t="s">
        <v>14</v>
      </c>
      <c r="L38" s="25" t="s">
        <v>1766</v>
      </c>
      <c r="M38" s="25" t="s">
        <v>14</v>
      </c>
      <c r="N38" s="25" t="s">
        <v>14</v>
      </c>
      <c r="O38" s="25" t="s">
        <v>14</v>
      </c>
      <c r="P38" s="25" t="s">
        <v>14</v>
      </c>
      <c r="Q38" s="25" t="s">
        <v>14</v>
      </c>
      <c r="R38" s="25" t="s">
        <v>14</v>
      </c>
      <c r="S38" s="25" t="s">
        <v>14</v>
      </c>
      <c r="T38" s="25" t="s">
        <v>1000</v>
      </c>
      <c r="U38" s="25" t="s">
        <v>19</v>
      </c>
      <c r="V38" s="25" t="s">
        <v>14</v>
      </c>
      <c r="W38" s="25" t="s">
        <v>14</v>
      </c>
      <c r="X38" s="25">
        <v>0</v>
      </c>
      <c r="Y38" s="25" t="s">
        <v>14</v>
      </c>
      <c r="Z38" s="25" t="s">
        <v>4568</v>
      </c>
      <c r="AA38" s="25" t="s">
        <v>14</v>
      </c>
      <c r="AB38" s="25" t="s">
        <v>14</v>
      </c>
      <c r="AC38" s="25" t="s">
        <v>14</v>
      </c>
      <c r="AD38" s="25">
        <v>50</v>
      </c>
      <c r="AE38" s="25">
        <v>0</v>
      </c>
      <c r="AF38" s="25">
        <v>4227.04</v>
      </c>
      <c r="AG38" s="25" t="s">
        <v>4627</v>
      </c>
    </row>
    <row r="39" spans="1:33">
      <c r="A39" s="25" t="s">
        <v>2709</v>
      </c>
      <c r="B39" s="25" t="s">
        <v>2710</v>
      </c>
      <c r="C39" s="25" t="s">
        <v>4034</v>
      </c>
      <c r="D39" s="25" t="s">
        <v>14</v>
      </c>
      <c r="E39" s="25" t="s">
        <v>14</v>
      </c>
      <c r="F39" s="25" t="s">
        <v>4145</v>
      </c>
      <c r="G39" s="25" t="s">
        <v>131</v>
      </c>
      <c r="H39" s="25" t="s">
        <v>3055</v>
      </c>
      <c r="I39" s="25" t="s">
        <v>14</v>
      </c>
      <c r="J39" s="25" t="s">
        <v>14</v>
      </c>
      <c r="K39" s="25" t="s">
        <v>14</v>
      </c>
      <c r="L39" s="25" t="s">
        <v>1766</v>
      </c>
      <c r="M39" s="25" t="s">
        <v>14</v>
      </c>
      <c r="N39" s="25" t="s">
        <v>14</v>
      </c>
      <c r="O39" s="25" t="s">
        <v>14</v>
      </c>
      <c r="P39" s="25" t="s">
        <v>14</v>
      </c>
      <c r="Q39" s="25" t="s">
        <v>14</v>
      </c>
      <c r="R39" s="25" t="s">
        <v>14</v>
      </c>
      <c r="S39" s="25" t="s">
        <v>14</v>
      </c>
      <c r="T39" s="25" t="s">
        <v>3707</v>
      </c>
      <c r="U39" s="25" t="s">
        <v>13</v>
      </c>
      <c r="V39" s="25" t="s">
        <v>14</v>
      </c>
      <c r="W39" s="25" t="s">
        <v>14</v>
      </c>
      <c r="X39" s="25">
        <v>0</v>
      </c>
      <c r="Y39" s="25" t="s">
        <v>14</v>
      </c>
      <c r="Z39" s="25" t="s">
        <v>4568</v>
      </c>
      <c r="AA39" s="25" t="s">
        <v>14</v>
      </c>
      <c r="AB39" s="25" t="s">
        <v>14</v>
      </c>
      <c r="AC39" s="25" t="s">
        <v>14</v>
      </c>
      <c r="AD39" s="25">
        <v>1120</v>
      </c>
      <c r="AE39" s="25">
        <v>0</v>
      </c>
      <c r="AF39" s="25">
        <v>30799.599999999999</v>
      </c>
      <c r="AG39" s="25" t="s">
        <v>4629</v>
      </c>
    </row>
    <row r="40" spans="1:33">
      <c r="A40" s="25" t="s">
        <v>2771</v>
      </c>
      <c r="B40" s="25" t="s">
        <v>2772</v>
      </c>
      <c r="C40" s="25" t="s">
        <v>4038</v>
      </c>
      <c r="D40" s="25" t="s">
        <v>14</v>
      </c>
      <c r="E40" s="25" t="s">
        <v>14</v>
      </c>
      <c r="F40" s="25" t="s">
        <v>4152</v>
      </c>
      <c r="G40" s="25" t="s">
        <v>132</v>
      </c>
      <c r="H40" s="25" t="s">
        <v>3133</v>
      </c>
      <c r="I40" s="25" t="s">
        <v>14</v>
      </c>
      <c r="J40" s="25" t="s">
        <v>14</v>
      </c>
      <c r="K40" s="25" t="s">
        <v>14</v>
      </c>
      <c r="L40" s="25" t="s">
        <v>1766</v>
      </c>
      <c r="M40" s="25" t="s">
        <v>14</v>
      </c>
      <c r="N40" s="25" t="s">
        <v>14</v>
      </c>
      <c r="O40" s="25" t="s">
        <v>14</v>
      </c>
      <c r="P40" s="25" t="s">
        <v>14</v>
      </c>
      <c r="Q40" s="25" t="s">
        <v>14</v>
      </c>
      <c r="R40" s="25" t="s">
        <v>14</v>
      </c>
      <c r="S40" s="25" t="s">
        <v>14</v>
      </c>
      <c r="T40" s="25" t="s">
        <v>3707</v>
      </c>
      <c r="U40" s="25" t="s">
        <v>18</v>
      </c>
      <c r="V40" s="25" t="s">
        <v>14</v>
      </c>
      <c r="W40" s="25" t="s">
        <v>14</v>
      </c>
      <c r="X40" s="25">
        <v>0</v>
      </c>
      <c r="Y40" s="25" t="s">
        <v>14</v>
      </c>
      <c r="Z40" s="25" t="s">
        <v>4568</v>
      </c>
      <c r="AA40" s="25" t="s">
        <v>14</v>
      </c>
      <c r="AB40" s="25" t="s">
        <v>14</v>
      </c>
      <c r="AC40" s="25" t="s">
        <v>14</v>
      </c>
      <c r="AD40" s="25">
        <v>0</v>
      </c>
      <c r="AE40" s="25">
        <v>0</v>
      </c>
      <c r="AF40" s="25">
        <v>15719.33</v>
      </c>
      <c r="AG40" s="25" t="s">
        <v>4630</v>
      </c>
    </row>
    <row r="41" spans="1:33">
      <c r="A41" s="25" t="s">
        <v>3530</v>
      </c>
      <c r="B41" s="25" t="s">
        <v>3531</v>
      </c>
      <c r="C41" s="25" t="s">
        <v>4038</v>
      </c>
      <c r="D41" s="25" t="s">
        <v>14</v>
      </c>
      <c r="E41" s="25" t="s">
        <v>14</v>
      </c>
      <c r="F41" s="25" t="s">
        <v>14</v>
      </c>
      <c r="G41" s="25" t="s">
        <v>14</v>
      </c>
      <c r="H41" s="25" t="s">
        <v>3532</v>
      </c>
      <c r="I41" s="25" t="s">
        <v>14</v>
      </c>
      <c r="J41" s="25" t="s">
        <v>14</v>
      </c>
      <c r="K41" s="25" t="s">
        <v>14</v>
      </c>
      <c r="L41" s="25" t="s">
        <v>1766</v>
      </c>
      <c r="M41" s="25" t="s">
        <v>14</v>
      </c>
      <c r="N41" s="25" t="s">
        <v>14</v>
      </c>
      <c r="O41" s="25" t="s">
        <v>14</v>
      </c>
      <c r="P41" s="25" t="s">
        <v>14</v>
      </c>
      <c r="Q41" s="25" t="s">
        <v>14</v>
      </c>
      <c r="R41" s="25" t="s">
        <v>14</v>
      </c>
      <c r="S41" s="25" t="s">
        <v>14</v>
      </c>
      <c r="T41" s="25" t="s">
        <v>1000</v>
      </c>
      <c r="U41" s="25" t="s">
        <v>19</v>
      </c>
      <c r="V41" s="25" t="s">
        <v>14</v>
      </c>
      <c r="W41" s="25" t="s">
        <v>14</v>
      </c>
      <c r="X41" s="25">
        <v>0</v>
      </c>
      <c r="Y41" s="25" t="s">
        <v>14</v>
      </c>
      <c r="Z41" s="25" t="s">
        <v>4568</v>
      </c>
      <c r="AA41" s="25" t="s">
        <v>14</v>
      </c>
      <c r="AB41" s="25" t="s">
        <v>14</v>
      </c>
      <c r="AC41" s="25" t="s">
        <v>14</v>
      </c>
      <c r="AD41" s="25">
        <v>230</v>
      </c>
      <c r="AE41" s="25">
        <v>0</v>
      </c>
      <c r="AF41" s="25">
        <v>3614.1</v>
      </c>
      <c r="AG41" s="25" t="s">
        <v>4631</v>
      </c>
    </row>
    <row r="42" spans="1:33">
      <c r="A42" s="25" t="s">
        <v>2851</v>
      </c>
      <c r="B42" s="25" t="s">
        <v>2852</v>
      </c>
      <c r="C42" s="25" t="s">
        <v>4038</v>
      </c>
      <c r="D42" s="25" t="s">
        <v>14</v>
      </c>
      <c r="E42" s="25" t="s">
        <v>14</v>
      </c>
      <c r="F42" s="25" t="s">
        <v>4155</v>
      </c>
      <c r="G42" s="25" t="s">
        <v>131</v>
      </c>
      <c r="H42" s="25" t="s">
        <v>3138</v>
      </c>
      <c r="I42" s="25" t="s">
        <v>14</v>
      </c>
      <c r="J42" s="25" t="s">
        <v>14</v>
      </c>
      <c r="K42" s="25" t="s">
        <v>14</v>
      </c>
      <c r="L42" s="25" t="s">
        <v>1766</v>
      </c>
      <c r="M42" s="25" t="s">
        <v>14</v>
      </c>
      <c r="N42" s="25" t="s">
        <v>14</v>
      </c>
      <c r="O42" s="25" t="s">
        <v>14</v>
      </c>
      <c r="P42" s="25" t="s">
        <v>14</v>
      </c>
      <c r="Q42" s="25" t="s">
        <v>14</v>
      </c>
      <c r="R42" s="25" t="s">
        <v>14</v>
      </c>
      <c r="S42" s="25" t="s">
        <v>14</v>
      </c>
      <c r="T42" s="25" t="s">
        <v>1000</v>
      </c>
      <c r="U42" s="25" t="s">
        <v>20</v>
      </c>
      <c r="V42" s="25" t="s">
        <v>14</v>
      </c>
      <c r="W42" s="25" t="s">
        <v>14</v>
      </c>
      <c r="X42" s="25">
        <v>0</v>
      </c>
      <c r="Y42" s="25" t="s">
        <v>14</v>
      </c>
      <c r="Z42" s="25" t="s">
        <v>4568</v>
      </c>
      <c r="AA42" s="25" t="s">
        <v>14</v>
      </c>
      <c r="AB42" s="25" t="s">
        <v>14</v>
      </c>
      <c r="AC42" s="25" t="s">
        <v>14</v>
      </c>
      <c r="AD42" s="25">
        <v>0</v>
      </c>
      <c r="AE42" s="25">
        <v>0</v>
      </c>
      <c r="AF42" s="25">
        <v>13794.65</v>
      </c>
      <c r="AG42" s="25" t="s">
        <v>4633</v>
      </c>
    </row>
    <row r="43" spans="1:33">
      <c r="A43" s="25" t="s">
        <v>1888</v>
      </c>
      <c r="B43" s="25" t="s">
        <v>1889</v>
      </c>
      <c r="C43" s="25" t="s">
        <v>4034</v>
      </c>
      <c r="D43" s="25" t="s">
        <v>14</v>
      </c>
      <c r="E43" s="25" t="s">
        <v>14</v>
      </c>
      <c r="F43" s="25" t="s">
        <v>4157</v>
      </c>
      <c r="G43" s="25" t="s">
        <v>130</v>
      </c>
      <c r="H43" s="25" t="s">
        <v>3161</v>
      </c>
      <c r="I43" s="25" t="s">
        <v>14</v>
      </c>
      <c r="J43" s="25" t="s">
        <v>14</v>
      </c>
      <c r="K43" s="25" t="s">
        <v>14</v>
      </c>
      <c r="L43" s="25" t="s">
        <v>1766</v>
      </c>
      <c r="M43" s="25" t="s">
        <v>466</v>
      </c>
      <c r="N43" s="25" t="s">
        <v>14</v>
      </c>
      <c r="O43" s="25" t="s">
        <v>14</v>
      </c>
      <c r="P43" s="25" t="s">
        <v>14</v>
      </c>
      <c r="Q43" s="25" t="s">
        <v>14</v>
      </c>
      <c r="R43" s="25" t="s">
        <v>14</v>
      </c>
      <c r="S43" s="25" t="s">
        <v>14</v>
      </c>
      <c r="T43" s="25" t="s">
        <v>1000</v>
      </c>
      <c r="U43" s="25" t="s">
        <v>20</v>
      </c>
      <c r="V43" s="25" t="s">
        <v>14</v>
      </c>
      <c r="W43" s="25" t="s">
        <v>14</v>
      </c>
      <c r="X43" s="25">
        <v>0</v>
      </c>
      <c r="Y43" s="25" t="s">
        <v>14</v>
      </c>
      <c r="Z43" s="25" t="s">
        <v>4568</v>
      </c>
      <c r="AA43" s="25" t="s">
        <v>14</v>
      </c>
      <c r="AB43" s="25" t="s">
        <v>14</v>
      </c>
      <c r="AC43" s="25" t="s">
        <v>14</v>
      </c>
      <c r="AD43" s="25">
        <v>0</v>
      </c>
      <c r="AE43" s="25">
        <v>0</v>
      </c>
      <c r="AF43" s="25">
        <v>13967.76</v>
      </c>
      <c r="AG43" s="25" t="s">
        <v>4635</v>
      </c>
    </row>
    <row r="44" spans="1:33">
      <c r="A44" s="25" t="s">
        <v>2700</v>
      </c>
      <c r="B44" s="25" t="s">
        <v>2701</v>
      </c>
      <c r="C44" s="25" t="s">
        <v>4034</v>
      </c>
      <c r="D44" s="25" t="s">
        <v>14</v>
      </c>
      <c r="E44" s="25" t="s">
        <v>14</v>
      </c>
      <c r="F44" s="25" t="s">
        <v>4164</v>
      </c>
      <c r="G44" s="25" t="s">
        <v>131</v>
      </c>
      <c r="H44" s="25" t="s">
        <v>3141</v>
      </c>
      <c r="I44" s="25" t="s">
        <v>14</v>
      </c>
      <c r="J44" s="25" t="s">
        <v>14</v>
      </c>
      <c r="K44" s="25" t="s">
        <v>14</v>
      </c>
      <c r="L44" s="25" t="s">
        <v>1766</v>
      </c>
      <c r="M44" s="25" t="s">
        <v>14</v>
      </c>
      <c r="N44" s="25" t="s">
        <v>14</v>
      </c>
      <c r="O44" s="25" t="s">
        <v>14</v>
      </c>
      <c r="P44" s="25" t="s">
        <v>14</v>
      </c>
      <c r="Q44" s="25" t="s">
        <v>14</v>
      </c>
      <c r="R44" s="25" t="s">
        <v>14</v>
      </c>
      <c r="S44" s="25" t="s">
        <v>14</v>
      </c>
      <c r="T44" s="25" t="s">
        <v>3707</v>
      </c>
      <c r="U44" s="25" t="s">
        <v>20</v>
      </c>
      <c r="V44" s="25" t="s">
        <v>14</v>
      </c>
      <c r="W44" s="25" t="s">
        <v>14</v>
      </c>
      <c r="X44" s="25">
        <v>0</v>
      </c>
      <c r="Y44" s="25" t="s">
        <v>14</v>
      </c>
      <c r="Z44" s="25" t="s">
        <v>4568</v>
      </c>
      <c r="AA44" s="25" t="s">
        <v>14</v>
      </c>
      <c r="AB44" s="25" t="s">
        <v>14</v>
      </c>
      <c r="AC44" s="25" t="s">
        <v>14</v>
      </c>
      <c r="AD44" s="25">
        <v>0</v>
      </c>
      <c r="AE44" s="25">
        <v>0</v>
      </c>
      <c r="AF44" s="25">
        <v>14875</v>
      </c>
      <c r="AG44" s="25" t="s">
        <v>4620</v>
      </c>
    </row>
    <row r="45" spans="1:33">
      <c r="A45" s="25" t="s">
        <v>3611</v>
      </c>
      <c r="B45" s="25" t="s">
        <v>3612</v>
      </c>
      <c r="C45" s="25" t="s">
        <v>4034</v>
      </c>
      <c r="D45" s="25" t="s">
        <v>14</v>
      </c>
      <c r="E45" s="25" t="s">
        <v>14</v>
      </c>
      <c r="F45" s="25" t="s">
        <v>14</v>
      </c>
      <c r="G45" s="25" t="s">
        <v>14</v>
      </c>
      <c r="H45" s="25" t="s">
        <v>3613</v>
      </c>
      <c r="I45" s="25" t="s">
        <v>14</v>
      </c>
      <c r="J45" s="25" t="s">
        <v>14</v>
      </c>
      <c r="K45" s="25" t="s">
        <v>14</v>
      </c>
      <c r="L45" s="25" t="s">
        <v>1766</v>
      </c>
      <c r="M45" s="25" t="s">
        <v>14</v>
      </c>
      <c r="N45" s="25" t="s">
        <v>14</v>
      </c>
      <c r="O45" s="25" t="s">
        <v>14</v>
      </c>
      <c r="P45" s="25" t="s">
        <v>14</v>
      </c>
      <c r="Q45" s="25" t="s">
        <v>14</v>
      </c>
      <c r="R45" s="25" t="s">
        <v>14</v>
      </c>
      <c r="S45" s="25" t="s">
        <v>14</v>
      </c>
      <c r="T45" s="25" t="s">
        <v>1000</v>
      </c>
      <c r="U45" s="25" t="s">
        <v>19</v>
      </c>
      <c r="V45" s="25" t="s">
        <v>14</v>
      </c>
      <c r="W45" s="25" t="s">
        <v>14</v>
      </c>
      <c r="X45" s="25">
        <v>0</v>
      </c>
      <c r="Y45" s="25" t="s">
        <v>14</v>
      </c>
      <c r="Z45" s="25" t="s">
        <v>4568</v>
      </c>
      <c r="AA45" s="25" t="s">
        <v>14</v>
      </c>
      <c r="AB45" s="25" t="s">
        <v>14</v>
      </c>
      <c r="AC45" s="25" t="s">
        <v>14</v>
      </c>
      <c r="AD45" s="25">
        <v>0</v>
      </c>
      <c r="AE45" s="25">
        <v>0</v>
      </c>
      <c r="AF45" s="25">
        <v>926.4</v>
      </c>
      <c r="AG45" s="25" t="s">
        <v>4638</v>
      </c>
    </row>
    <row r="46" spans="1:33">
      <c r="A46" s="25" t="s">
        <v>2440</v>
      </c>
      <c r="B46" s="25" t="s">
        <v>2441</v>
      </c>
      <c r="C46" s="25" t="s">
        <v>4034</v>
      </c>
      <c r="D46" s="25" t="s">
        <v>14</v>
      </c>
      <c r="E46" s="25" t="s">
        <v>14</v>
      </c>
      <c r="F46" s="25" t="s">
        <v>4165</v>
      </c>
      <c r="G46" s="25" t="s">
        <v>132</v>
      </c>
      <c r="H46" s="25" t="s">
        <v>3394</v>
      </c>
      <c r="I46" s="25" t="s">
        <v>14</v>
      </c>
      <c r="J46" s="25" t="s">
        <v>14</v>
      </c>
      <c r="K46" s="25" t="s">
        <v>14</v>
      </c>
      <c r="L46" s="25" t="s">
        <v>1766</v>
      </c>
      <c r="M46" s="25" t="s">
        <v>466</v>
      </c>
      <c r="N46" s="25" t="s">
        <v>14</v>
      </c>
      <c r="O46" s="25" t="s">
        <v>14</v>
      </c>
      <c r="P46" s="25" t="s">
        <v>14</v>
      </c>
      <c r="Q46" s="25" t="s">
        <v>14</v>
      </c>
      <c r="R46" s="25" t="s">
        <v>14</v>
      </c>
      <c r="S46" s="25" t="s">
        <v>14</v>
      </c>
      <c r="T46" s="25" t="s">
        <v>1000</v>
      </c>
      <c r="U46" s="25" t="s">
        <v>13</v>
      </c>
      <c r="V46" s="25" t="s">
        <v>14</v>
      </c>
      <c r="W46" s="25" t="s">
        <v>14</v>
      </c>
      <c r="X46" s="25">
        <v>0</v>
      </c>
      <c r="Y46" s="25" t="s">
        <v>14</v>
      </c>
      <c r="Z46" s="25" t="s">
        <v>4568</v>
      </c>
      <c r="AA46" s="25" t="s">
        <v>14</v>
      </c>
      <c r="AB46" s="25" t="s">
        <v>14</v>
      </c>
      <c r="AC46" s="25" t="s">
        <v>14</v>
      </c>
      <c r="AD46" s="25">
        <v>0</v>
      </c>
      <c r="AE46" s="25">
        <v>0</v>
      </c>
      <c r="AF46" s="25">
        <v>2763.35</v>
      </c>
      <c r="AG46" s="25" t="s">
        <v>4639</v>
      </c>
    </row>
    <row r="47" spans="1:33">
      <c r="A47" s="25" t="s">
        <v>2297</v>
      </c>
      <c r="B47" s="25" t="s">
        <v>2298</v>
      </c>
      <c r="C47" s="25" t="s">
        <v>4038</v>
      </c>
      <c r="D47" s="25" t="s">
        <v>14</v>
      </c>
      <c r="E47" s="25" t="s">
        <v>14</v>
      </c>
      <c r="F47" s="25" t="s">
        <v>4170</v>
      </c>
      <c r="G47" s="25" t="s">
        <v>128</v>
      </c>
      <c r="H47" s="25" t="s">
        <v>3207</v>
      </c>
      <c r="I47" s="25" t="s">
        <v>14</v>
      </c>
      <c r="J47" s="25" t="s">
        <v>14</v>
      </c>
      <c r="K47" s="25" t="s">
        <v>14</v>
      </c>
      <c r="L47" s="25" t="s">
        <v>1766</v>
      </c>
      <c r="M47" s="25" t="s">
        <v>14</v>
      </c>
      <c r="N47" s="25" t="s">
        <v>14</v>
      </c>
      <c r="O47" s="25" t="s">
        <v>14</v>
      </c>
      <c r="P47" s="25" t="s">
        <v>14</v>
      </c>
      <c r="Q47" s="25" t="s">
        <v>14</v>
      </c>
      <c r="R47" s="25" t="s">
        <v>14</v>
      </c>
      <c r="S47" s="25" t="s">
        <v>14</v>
      </c>
      <c r="T47" s="25" t="s">
        <v>3686</v>
      </c>
      <c r="U47" s="25" t="s">
        <v>1834</v>
      </c>
      <c r="V47" s="25" t="s">
        <v>14</v>
      </c>
      <c r="W47" s="25" t="s">
        <v>14</v>
      </c>
      <c r="X47" s="25">
        <v>0</v>
      </c>
      <c r="Y47" s="25" t="s">
        <v>14</v>
      </c>
      <c r="Z47" s="25" t="s">
        <v>4568</v>
      </c>
      <c r="AA47" s="25" t="s">
        <v>14</v>
      </c>
      <c r="AB47" s="25" t="s">
        <v>14</v>
      </c>
      <c r="AC47" s="25" t="s">
        <v>14</v>
      </c>
      <c r="AD47" s="25">
        <v>230</v>
      </c>
      <c r="AE47" s="25">
        <v>0</v>
      </c>
      <c r="AF47" s="25">
        <v>5192.38</v>
      </c>
      <c r="AG47" s="25" t="s">
        <v>4640</v>
      </c>
    </row>
    <row r="48" spans="1:33">
      <c r="A48" s="25" t="s">
        <v>2573</v>
      </c>
      <c r="B48" s="25" t="s">
        <v>2574</v>
      </c>
      <c r="C48" s="25" t="s">
        <v>4034</v>
      </c>
      <c r="D48" s="25" t="s">
        <v>14</v>
      </c>
      <c r="E48" s="25" t="s">
        <v>14</v>
      </c>
      <c r="F48" s="25" t="s">
        <v>4170</v>
      </c>
      <c r="G48" s="25" t="s">
        <v>128</v>
      </c>
      <c r="H48" s="25" t="s">
        <v>3207</v>
      </c>
      <c r="I48" s="25" t="s">
        <v>14</v>
      </c>
      <c r="J48" s="25" t="s">
        <v>14</v>
      </c>
      <c r="K48" s="25" t="s">
        <v>14</v>
      </c>
      <c r="L48" s="25" t="s">
        <v>1766</v>
      </c>
      <c r="M48" s="25" t="s">
        <v>14</v>
      </c>
      <c r="N48" s="25" t="s">
        <v>14</v>
      </c>
      <c r="O48" s="25" t="s">
        <v>14</v>
      </c>
      <c r="P48" s="25" t="s">
        <v>14</v>
      </c>
      <c r="Q48" s="25" t="s">
        <v>14</v>
      </c>
      <c r="R48" s="25" t="s">
        <v>14</v>
      </c>
      <c r="S48" s="25" t="s">
        <v>14</v>
      </c>
      <c r="T48" s="25" t="s">
        <v>3686</v>
      </c>
      <c r="U48" s="25" t="s">
        <v>1834</v>
      </c>
      <c r="V48" s="25" t="s">
        <v>14</v>
      </c>
      <c r="W48" s="25" t="s">
        <v>14</v>
      </c>
      <c r="X48" s="25">
        <v>0</v>
      </c>
      <c r="Y48" s="25" t="s">
        <v>14</v>
      </c>
      <c r="Z48" s="25" t="s">
        <v>4568</v>
      </c>
      <c r="AA48" s="25" t="s">
        <v>14</v>
      </c>
      <c r="AB48" s="25" t="s">
        <v>14</v>
      </c>
      <c r="AC48" s="25" t="s">
        <v>14</v>
      </c>
      <c r="AD48" s="25">
        <v>230</v>
      </c>
      <c r="AE48" s="25">
        <v>0</v>
      </c>
      <c r="AF48" s="25">
        <v>5192.38</v>
      </c>
      <c r="AG48" s="25" t="s">
        <v>4640</v>
      </c>
    </row>
    <row r="49" spans="1:33">
      <c r="A49" s="25" t="s">
        <v>3499</v>
      </c>
      <c r="B49" s="25" t="s">
        <v>3500</v>
      </c>
      <c r="C49" s="25" t="s">
        <v>4038</v>
      </c>
      <c r="D49" s="25" t="s">
        <v>14</v>
      </c>
      <c r="E49" s="25" t="s">
        <v>14</v>
      </c>
      <c r="F49" s="25" t="s">
        <v>14</v>
      </c>
      <c r="G49" s="25" t="s">
        <v>14</v>
      </c>
      <c r="H49" s="25" t="s">
        <v>3501</v>
      </c>
      <c r="I49" s="25" t="s">
        <v>14</v>
      </c>
      <c r="J49" s="25" t="s">
        <v>14</v>
      </c>
      <c r="K49" s="25" t="s">
        <v>14</v>
      </c>
      <c r="L49" s="25" t="s">
        <v>1766</v>
      </c>
      <c r="M49" s="25" t="s">
        <v>14</v>
      </c>
      <c r="N49" s="25" t="s">
        <v>14</v>
      </c>
      <c r="O49" s="25" t="s">
        <v>14</v>
      </c>
      <c r="P49" s="25" t="s">
        <v>14</v>
      </c>
      <c r="Q49" s="25" t="s">
        <v>14</v>
      </c>
      <c r="R49" s="25" t="s">
        <v>14</v>
      </c>
      <c r="S49" s="25" t="s">
        <v>14</v>
      </c>
      <c r="T49" s="25" t="s">
        <v>3711</v>
      </c>
      <c r="U49" s="25" t="s">
        <v>19</v>
      </c>
      <c r="V49" s="25" t="s">
        <v>14</v>
      </c>
      <c r="W49" s="25" t="s">
        <v>14</v>
      </c>
      <c r="X49" s="25">
        <v>0</v>
      </c>
      <c r="Y49" s="25" t="s">
        <v>14</v>
      </c>
      <c r="Z49" s="25" t="s">
        <v>4568</v>
      </c>
      <c r="AA49" s="25" t="s">
        <v>14</v>
      </c>
      <c r="AB49" s="25" t="s">
        <v>14</v>
      </c>
      <c r="AC49" s="25" t="s">
        <v>14</v>
      </c>
      <c r="AD49" s="25">
        <v>0</v>
      </c>
      <c r="AE49" s="25">
        <v>0</v>
      </c>
      <c r="AF49" s="25">
        <v>8683.94</v>
      </c>
      <c r="AG49" s="25" t="s">
        <v>4642</v>
      </c>
    </row>
    <row r="50" spans="1:33">
      <c r="A50" s="25" t="s">
        <v>2768</v>
      </c>
      <c r="B50" s="25" t="s">
        <v>2769</v>
      </c>
      <c r="C50" s="25" t="s">
        <v>4038</v>
      </c>
      <c r="D50" s="25" t="s">
        <v>14</v>
      </c>
      <c r="E50" s="25" t="s">
        <v>14</v>
      </c>
      <c r="F50" s="25" t="s">
        <v>4176</v>
      </c>
      <c r="G50" s="25" t="s">
        <v>132</v>
      </c>
      <c r="H50" s="25" t="s">
        <v>3027</v>
      </c>
      <c r="I50" s="25" t="s">
        <v>14</v>
      </c>
      <c r="J50" s="25" t="s">
        <v>14</v>
      </c>
      <c r="K50" s="25" t="s">
        <v>14</v>
      </c>
      <c r="L50" s="25" t="s">
        <v>1766</v>
      </c>
      <c r="M50" s="25" t="s">
        <v>466</v>
      </c>
      <c r="N50" s="25" t="s">
        <v>14</v>
      </c>
      <c r="O50" s="25" t="s">
        <v>14</v>
      </c>
      <c r="P50" s="25" t="s">
        <v>14</v>
      </c>
      <c r="Q50" s="25" t="s">
        <v>14</v>
      </c>
      <c r="R50" s="25" t="s">
        <v>14</v>
      </c>
      <c r="S50" s="25" t="s">
        <v>14</v>
      </c>
      <c r="T50" s="25" t="s">
        <v>1000</v>
      </c>
      <c r="U50" s="25" t="s">
        <v>18</v>
      </c>
      <c r="V50" s="25" t="s">
        <v>14</v>
      </c>
      <c r="W50" s="25" t="s">
        <v>14</v>
      </c>
      <c r="X50" s="25">
        <v>0</v>
      </c>
      <c r="Y50" s="25" t="s">
        <v>14</v>
      </c>
      <c r="Z50" s="25" t="s">
        <v>4568</v>
      </c>
      <c r="AA50" s="25" t="s">
        <v>14</v>
      </c>
      <c r="AB50" s="25" t="s">
        <v>14</v>
      </c>
      <c r="AC50" s="25" t="s">
        <v>14</v>
      </c>
      <c r="AD50" s="25">
        <v>0</v>
      </c>
      <c r="AE50" s="25">
        <v>0</v>
      </c>
      <c r="AF50" s="25">
        <v>42980.15</v>
      </c>
      <c r="AG50" s="25" t="s">
        <v>4643</v>
      </c>
    </row>
    <row r="51" spans="1:33">
      <c r="A51" s="25" t="s">
        <v>3580</v>
      </c>
      <c r="B51" s="25" t="s">
        <v>3581</v>
      </c>
      <c r="C51" s="25" t="s">
        <v>4038</v>
      </c>
      <c r="D51" s="25" t="s">
        <v>14</v>
      </c>
      <c r="E51" s="25" t="s">
        <v>14</v>
      </c>
      <c r="F51" s="25" t="s">
        <v>14</v>
      </c>
      <c r="G51" s="25" t="s">
        <v>14</v>
      </c>
      <c r="H51" s="25" t="s">
        <v>3582</v>
      </c>
      <c r="I51" s="25" t="s">
        <v>14</v>
      </c>
      <c r="J51" s="25" t="s">
        <v>14</v>
      </c>
      <c r="K51" s="25" t="s">
        <v>14</v>
      </c>
      <c r="L51" s="25" t="s">
        <v>1766</v>
      </c>
      <c r="M51" s="25" t="s">
        <v>14</v>
      </c>
      <c r="N51" s="25" t="s">
        <v>14</v>
      </c>
      <c r="O51" s="25" t="s">
        <v>14</v>
      </c>
      <c r="P51" s="25" t="s">
        <v>14</v>
      </c>
      <c r="Q51" s="25" t="s">
        <v>14</v>
      </c>
      <c r="R51" s="25" t="s">
        <v>14</v>
      </c>
      <c r="S51" s="25" t="s">
        <v>14</v>
      </c>
      <c r="T51" s="25" t="s">
        <v>1000</v>
      </c>
      <c r="U51" s="25" t="s">
        <v>19</v>
      </c>
      <c r="V51" s="25" t="s">
        <v>14</v>
      </c>
      <c r="W51" s="25" t="s">
        <v>14</v>
      </c>
      <c r="X51" s="25">
        <v>0</v>
      </c>
      <c r="Y51" s="25" t="s">
        <v>14</v>
      </c>
      <c r="Z51" s="25" t="s">
        <v>4568</v>
      </c>
      <c r="AA51" s="25" t="s">
        <v>14</v>
      </c>
      <c r="AB51" s="25" t="s">
        <v>14</v>
      </c>
      <c r="AC51" s="25" t="s">
        <v>14</v>
      </c>
      <c r="AD51" s="25">
        <v>0</v>
      </c>
      <c r="AE51" s="25">
        <v>0</v>
      </c>
      <c r="AF51" s="25">
        <v>2232.71</v>
      </c>
      <c r="AG51" s="25" t="s">
        <v>4644</v>
      </c>
    </row>
    <row r="52" spans="1:33">
      <c r="A52" s="25" t="s">
        <v>4186</v>
      </c>
      <c r="B52" s="25" t="s">
        <v>4187</v>
      </c>
      <c r="C52" s="25" t="s">
        <v>4034</v>
      </c>
      <c r="D52" s="25" t="s">
        <v>14</v>
      </c>
      <c r="E52" s="25" t="s">
        <v>14</v>
      </c>
      <c r="F52" s="25" t="s">
        <v>4188</v>
      </c>
      <c r="G52" s="25" t="s">
        <v>153</v>
      </c>
      <c r="H52" s="25" t="s">
        <v>4189</v>
      </c>
      <c r="I52" s="25" t="s">
        <v>14</v>
      </c>
      <c r="J52" s="25" t="s">
        <v>14</v>
      </c>
      <c r="K52" s="25" t="s">
        <v>14</v>
      </c>
      <c r="L52" s="25" t="s">
        <v>1766</v>
      </c>
      <c r="M52" s="25" t="s">
        <v>14</v>
      </c>
      <c r="N52" s="25" t="s">
        <v>14</v>
      </c>
      <c r="O52" s="25" t="s">
        <v>14</v>
      </c>
      <c r="P52" s="25" t="s">
        <v>14</v>
      </c>
      <c r="Q52" s="25" t="s">
        <v>14</v>
      </c>
      <c r="R52" s="25" t="s">
        <v>14</v>
      </c>
      <c r="S52" s="25" t="s">
        <v>14</v>
      </c>
      <c r="T52" s="25" t="s">
        <v>1000</v>
      </c>
      <c r="U52" s="25" t="s">
        <v>17</v>
      </c>
      <c r="V52" s="25" t="s">
        <v>14</v>
      </c>
      <c r="W52" s="25" t="s">
        <v>14</v>
      </c>
      <c r="X52" s="25">
        <v>0</v>
      </c>
      <c r="Y52" s="25" t="s">
        <v>14</v>
      </c>
      <c r="Z52" s="25" t="s">
        <v>4568</v>
      </c>
      <c r="AA52" s="25" t="s">
        <v>14</v>
      </c>
      <c r="AB52" s="25" t="s">
        <v>14</v>
      </c>
      <c r="AC52" s="25" t="s">
        <v>14</v>
      </c>
      <c r="AD52" s="25">
        <v>0</v>
      </c>
      <c r="AE52" s="25">
        <v>0</v>
      </c>
      <c r="AF52" s="25">
        <v>0</v>
      </c>
      <c r="AG52" s="25" t="s">
        <v>8</v>
      </c>
    </row>
    <row r="53" spans="1:33">
      <c r="A53" s="25" t="s">
        <v>3559</v>
      </c>
      <c r="B53" s="25" t="s">
        <v>3560</v>
      </c>
      <c r="C53" s="25" t="s">
        <v>4034</v>
      </c>
      <c r="D53" s="25" t="s">
        <v>14</v>
      </c>
      <c r="E53" s="25" t="s">
        <v>14</v>
      </c>
      <c r="F53" s="25" t="s">
        <v>4194</v>
      </c>
      <c r="G53" s="25" t="s">
        <v>130</v>
      </c>
      <c r="H53" s="25" t="s">
        <v>3561</v>
      </c>
      <c r="I53" s="25" t="s">
        <v>14</v>
      </c>
      <c r="J53" s="25" t="s">
        <v>14</v>
      </c>
      <c r="K53" s="25" t="s">
        <v>14</v>
      </c>
      <c r="L53" s="25" t="s">
        <v>1766</v>
      </c>
      <c r="M53" s="25" t="s">
        <v>14</v>
      </c>
      <c r="N53" s="25" t="s">
        <v>14</v>
      </c>
      <c r="O53" s="25" t="s">
        <v>14</v>
      </c>
      <c r="P53" s="25" t="s">
        <v>14</v>
      </c>
      <c r="Q53" s="25" t="s">
        <v>14</v>
      </c>
      <c r="R53" s="25" t="s">
        <v>14</v>
      </c>
      <c r="S53" s="25" t="s">
        <v>14</v>
      </c>
      <c r="T53" s="25" t="s">
        <v>3683</v>
      </c>
      <c r="U53" s="25" t="s">
        <v>1834</v>
      </c>
      <c r="V53" s="25" t="s">
        <v>14</v>
      </c>
      <c r="W53" s="25" t="s">
        <v>14</v>
      </c>
      <c r="X53" s="25">
        <v>0</v>
      </c>
      <c r="Y53" s="25" t="s">
        <v>14</v>
      </c>
      <c r="Z53" s="25" t="s">
        <v>4568</v>
      </c>
      <c r="AA53" s="25" t="s">
        <v>14</v>
      </c>
      <c r="AB53" s="25" t="s">
        <v>14</v>
      </c>
      <c r="AC53" s="25" t="s">
        <v>14</v>
      </c>
      <c r="AD53" s="25">
        <v>230</v>
      </c>
      <c r="AE53" s="25">
        <v>0</v>
      </c>
      <c r="AF53" s="25">
        <v>2537.44</v>
      </c>
      <c r="AG53" s="25" t="s">
        <v>4647</v>
      </c>
    </row>
    <row r="54" spans="1:33">
      <c r="A54" s="25" t="s">
        <v>2507</v>
      </c>
      <c r="B54" s="25" t="s">
        <v>2508</v>
      </c>
      <c r="C54" s="25" t="s">
        <v>4034</v>
      </c>
      <c r="D54" s="25" t="s">
        <v>14</v>
      </c>
      <c r="E54" s="25" t="s">
        <v>14</v>
      </c>
      <c r="F54" s="25" t="s">
        <v>4201</v>
      </c>
      <c r="G54" s="25" t="s">
        <v>134</v>
      </c>
      <c r="H54" s="25" t="s">
        <v>3565</v>
      </c>
      <c r="I54" s="25" t="s">
        <v>14</v>
      </c>
      <c r="J54" s="25" t="s">
        <v>14</v>
      </c>
      <c r="K54" s="25" t="s">
        <v>14</v>
      </c>
      <c r="L54" s="25" t="s">
        <v>1766</v>
      </c>
      <c r="M54" s="25" t="s">
        <v>14</v>
      </c>
      <c r="N54" s="25" t="s">
        <v>14</v>
      </c>
      <c r="O54" s="25" t="s">
        <v>14</v>
      </c>
      <c r="P54" s="25" t="s">
        <v>14</v>
      </c>
      <c r="Q54" s="25" t="s">
        <v>14</v>
      </c>
      <c r="R54" s="25" t="s">
        <v>14</v>
      </c>
      <c r="S54" s="25" t="s">
        <v>14</v>
      </c>
      <c r="T54" s="25" t="s">
        <v>3743</v>
      </c>
      <c r="U54" s="25" t="s">
        <v>17</v>
      </c>
      <c r="V54" s="25" t="s">
        <v>14</v>
      </c>
      <c r="W54" s="25" t="s">
        <v>14</v>
      </c>
      <c r="X54" s="25">
        <v>0</v>
      </c>
      <c r="Y54" s="25" t="s">
        <v>14</v>
      </c>
      <c r="Z54" s="25" t="s">
        <v>4568</v>
      </c>
      <c r="AA54" s="25" t="s">
        <v>14</v>
      </c>
      <c r="AB54" s="25" t="s">
        <v>14</v>
      </c>
      <c r="AC54" s="25" t="s">
        <v>14</v>
      </c>
      <c r="AD54" s="25">
        <v>0</v>
      </c>
      <c r="AE54" s="25">
        <v>0</v>
      </c>
      <c r="AF54" s="25">
        <v>3532.2</v>
      </c>
      <c r="AG54" s="25" t="s">
        <v>4648</v>
      </c>
    </row>
    <row r="55" spans="1:33">
      <c r="A55" s="25" t="s">
        <v>2480</v>
      </c>
      <c r="B55" s="25" t="s">
        <v>2481</v>
      </c>
      <c r="C55" s="25" t="s">
        <v>4038</v>
      </c>
      <c r="D55" s="25" t="s">
        <v>14</v>
      </c>
      <c r="E55" s="25" t="s">
        <v>14</v>
      </c>
      <c r="F55" s="25" t="s">
        <v>4216</v>
      </c>
      <c r="G55" s="25" t="s">
        <v>134</v>
      </c>
      <c r="H55" s="25" t="s">
        <v>3100</v>
      </c>
      <c r="I55" s="25" t="s">
        <v>14</v>
      </c>
      <c r="J55" s="25" t="s">
        <v>14</v>
      </c>
      <c r="K55" s="25" t="s">
        <v>14</v>
      </c>
      <c r="L55" s="25" t="s">
        <v>1766</v>
      </c>
      <c r="M55" s="25" t="s">
        <v>14</v>
      </c>
      <c r="N55" s="25" t="s">
        <v>14</v>
      </c>
      <c r="O55" s="25" t="s">
        <v>14</v>
      </c>
      <c r="P55" s="25" t="s">
        <v>14</v>
      </c>
      <c r="Q55" s="25" t="s">
        <v>14</v>
      </c>
      <c r="R55" s="25" t="s">
        <v>14</v>
      </c>
      <c r="S55" s="25" t="s">
        <v>14</v>
      </c>
      <c r="T55" s="25" t="s">
        <v>3857</v>
      </c>
      <c r="U55" s="25" t="s">
        <v>22</v>
      </c>
      <c r="V55" s="25" t="s">
        <v>14</v>
      </c>
      <c r="W55" s="25" t="s">
        <v>14</v>
      </c>
      <c r="X55" s="25">
        <v>0</v>
      </c>
      <c r="Y55" s="25" t="s">
        <v>14</v>
      </c>
      <c r="Z55" s="25" t="s">
        <v>4568</v>
      </c>
      <c r="AA55" s="25" t="s">
        <v>14</v>
      </c>
      <c r="AB55" s="25" t="s">
        <v>14</v>
      </c>
      <c r="AC55" s="25" t="s">
        <v>14</v>
      </c>
      <c r="AD55" s="25">
        <v>0</v>
      </c>
      <c r="AE55" s="25">
        <v>0</v>
      </c>
      <c r="AF55" s="25">
        <v>52116</v>
      </c>
      <c r="AG55" s="25" t="s">
        <v>4651</v>
      </c>
    </row>
    <row r="56" spans="1:33">
      <c r="A56" s="25" t="s">
        <v>2901</v>
      </c>
      <c r="B56" s="25" t="s">
        <v>2902</v>
      </c>
      <c r="C56" s="25" t="s">
        <v>4034</v>
      </c>
      <c r="D56" s="25" t="s">
        <v>14</v>
      </c>
      <c r="E56" s="25" t="s">
        <v>14</v>
      </c>
      <c r="F56" s="25" t="s">
        <v>4223</v>
      </c>
      <c r="G56" s="25" t="s">
        <v>130</v>
      </c>
      <c r="H56" s="25" t="s">
        <v>3592</v>
      </c>
      <c r="I56" s="25" t="s">
        <v>14</v>
      </c>
      <c r="J56" s="25" t="s">
        <v>14</v>
      </c>
      <c r="K56" s="25" t="s">
        <v>14</v>
      </c>
      <c r="L56" s="25" t="s">
        <v>1766</v>
      </c>
      <c r="M56" s="25" t="s">
        <v>14</v>
      </c>
      <c r="N56" s="25" t="s">
        <v>14</v>
      </c>
      <c r="O56" s="25" t="s">
        <v>14</v>
      </c>
      <c r="P56" s="25" t="s">
        <v>14</v>
      </c>
      <c r="Q56" s="25" t="s">
        <v>14</v>
      </c>
      <c r="R56" s="25" t="s">
        <v>14</v>
      </c>
      <c r="S56" s="25" t="s">
        <v>14</v>
      </c>
      <c r="T56" s="25" t="s">
        <v>3813</v>
      </c>
      <c r="U56" s="25" t="s">
        <v>1834</v>
      </c>
      <c r="V56" s="25" t="s">
        <v>14</v>
      </c>
      <c r="W56" s="25" t="s">
        <v>14</v>
      </c>
      <c r="X56" s="25">
        <v>0</v>
      </c>
      <c r="Y56" s="25" t="s">
        <v>14</v>
      </c>
      <c r="Z56" s="25" t="s">
        <v>4568</v>
      </c>
      <c r="AA56" s="25" t="s">
        <v>14</v>
      </c>
      <c r="AB56" s="25" t="s">
        <v>14</v>
      </c>
      <c r="AC56" s="25" t="s">
        <v>14</v>
      </c>
      <c r="AD56" s="25">
        <v>0</v>
      </c>
      <c r="AE56" s="25">
        <v>0</v>
      </c>
      <c r="AF56" s="25">
        <v>1280.02</v>
      </c>
      <c r="AG56" s="25" t="s">
        <v>4653</v>
      </c>
    </row>
    <row r="57" spans="1:33">
      <c r="A57" s="25" t="s">
        <v>3184</v>
      </c>
      <c r="B57" s="25" t="s">
        <v>3185</v>
      </c>
      <c r="C57" s="25" t="s">
        <v>4034</v>
      </c>
      <c r="D57" s="25" t="s">
        <v>14</v>
      </c>
      <c r="E57" s="25" t="s">
        <v>14</v>
      </c>
      <c r="F57" s="25" t="s">
        <v>4224</v>
      </c>
      <c r="G57" s="25" t="s">
        <v>132</v>
      </c>
      <c r="H57" s="25" t="s">
        <v>3186</v>
      </c>
      <c r="I57" s="25" t="s">
        <v>14</v>
      </c>
      <c r="J57" s="25" t="s">
        <v>14</v>
      </c>
      <c r="K57" s="25" t="s">
        <v>14</v>
      </c>
      <c r="L57" s="25" t="s">
        <v>1766</v>
      </c>
      <c r="M57" s="25" t="s">
        <v>466</v>
      </c>
      <c r="N57" s="25" t="s">
        <v>14</v>
      </c>
      <c r="O57" s="25" t="s">
        <v>14</v>
      </c>
      <c r="P57" s="25" t="s">
        <v>14</v>
      </c>
      <c r="Q57" s="25" t="s">
        <v>14</v>
      </c>
      <c r="R57" s="25" t="s">
        <v>14</v>
      </c>
      <c r="S57" s="25" t="s">
        <v>14</v>
      </c>
      <c r="T57" s="25" t="s">
        <v>1000</v>
      </c>
      <c r="U57" s="25" t="s">
        <v>13</v>
      </c>
      <c r="V57" s="25" t="s">
        <v>14</v>
      </c>
      <c r="W57" s="25" t="s">
        <v>14</v>
      </c>
      <c r="X57" s="25">
        <v>0</v>
      </c>
      <c r="Y57" s="25" t="s">
        <v>14</v>
      </c>
      <c r="Z57" s="25" t="s">
        <v>4568</v>
      </c>
      <c r="AA57" s="25" t="s">
        <v>14</v>
      </c>
      <c r="AB57" s="25" t="s">
        <v>14</v>
      </c>
      <c r="AC57" s="25" t="s">
        <v>14</v>
      </c>
      <c r="AD57" s="25">
        <v>0</v>
      </c>
      <c r="AE57" s="25">
        <v>0</v>
      </c>
      <c r="AF57" s="25">
        <v>12393.48</v>
      </c>
      <c r="AG57" s="25" t="s">
        <v>4654</v>
      </c>
    </row>
    <row r="58" spans="1:33">
      <c r="A58" s="25" t="s">
        <v>2317</v>
      </c>
      <c r="B58" s="25" t="s">
        <v>2318</v>
      </c>
      <c r="C58" s="25" t="s">
        <v>4034</v>
      </c>
      <c r="D58" s="25" t="s">
        <v>14</v>
      </c>
      <c r="E58" s="25" t="s">
        <v>14</v>
      </c>
      <c r="F58" s="25" t="s">
        <v>4225</v>
      </c>
      <c r="G58" s="25" t="s">
        <v>132</v>
      </c>
      <c r="H58" s="25" t="s">
        <v>3618</v>
      </c>
      <c r="I58" s="25" t="s">
        <v>14</v>
      </c>
      <c r="J58" s="25" t="s">
        <v>14</v>
      </c>
      <c r="K58" s="25" t="s">
        <v>14</v>
      </c>
      <c r="L58" s="25" t="s">
        <v>1766</v>
      </c>
      <c r="M58" s="25" t="s">
        <v>14</v>
      </c>
      <c r="N58" s="25" t="s">
        <v>14</v>
      </c>
      <c r="O58" s="25" t="s">
        <v>14</v>
      </c>
      <c r="P58" s="25" t="s">
        <v>14</v>
      </c>
      <c r="Q58" s="25" t="s">
        <v>14</v>
      </c>
      <c r="R58" s="25" t="s">
        <v>14</v>
      </c>
      <c r="S58" s="25" t="s">
        <v>14</v>
      </c>
      <c r="T58" s="25" t="s">
        <v>3743</v>
      </c>
      <c r="U58" s="25" t="s">
        <v>18</v>
      </c>
      <c r="V58" s="25" t="s">
        <v>14</v>
      </c>
      <c r="W58" s="25" t="s">
        <v>14</v>
      </c>
      <c r="X58" s="25">
        <v>0</v>
      </c>
      <c r="Y58" s="25" t="s">
        <v>14</v>
      </c>
      <c r="Z58" s="25" t="s">
        <v>4568</v>
      </c>
      <c r="AA58" s="25" t="s">
        <v>14</v>
      </c>
      <c r="AB58" s="25" t="s">
        <v>14</v>
      </c>
      <c r="AC58" s="25" t="s">
        <v>14</v>
      </c>
      <c r="AD58" s="25">
        <v>280</v>
      </c>
      <c r="AE58" s="25">
        <v>0</v>
      </c>
      <c r="AF58" s="25">
        <v>1027.93</v>
      </c>
      <c r="AG58" s="25" t="s">
        <v>4655</v>
      </c>
    </row>
    <row r="59" spans="1:33">
      <c r="A59" s="25" t="s">
        <v>2612</v>
      </c>
      <c r="B59" s="25" t="s">
        <v>2613</v>
      </c>
      <c r="C59" s="25" t="s">
        <v>4034</v>
      </c>
      <c r="D59" s="25" t="s">
        <v>14</v>
      </c>
      <c r="E59" s="25" t="s">
        <v>14</v>
      </c>
      <c r="F59" s="25" t="s">
        <v>4226</v>
      </c>
      <c r="G59" s="25" t="s">
        <v>133</v>
      </c>
      <c r="H59" s="25" t="s">
        <v>3514</v>
      </c>
      <c r="I59" s="25" t="s">
        <v>14</v>
      </c>
      <c r="J59" s="25" t="s">
        <v>14</v>
      </c>
      <c r="K59" s="25" t="s">
        <v>14</v>
      </c>
      <c r="L59" s="25" t="s">
        <v>1766</v>
      </c>
      <c r="M59" s="25" t="s">
        <v>14</v>
      </c>
      <c r="N59" s="25" t="s">
        <v>14</v>
      </c>
      <c r="O59" s="25" t="s">
        <v>14</v>
      </c>
      <c r="P59" s="25" t="s">
        <v>14</v>
      </c>
      <c r="Q59" s="25" t="s">
        <v>14</v>
      </c>
      <c r="R59" s="25" t="s">
        <v>14</v>
      </c>
      <c r="S59" s="25" t="s">
        <v>14</v>
      </c>
      <c r="T59" s="25" t="s">
        <v>1000</v>
      </c>
      <c r="U59" s="25" t="s">
        <v>18</v>
      </c>
      <c r="V59" s="25" t="s">
        <v>14</v>
      </c>
      <c r="W59" s="25" t="s">
        <v>14</v>
      </c>
      <c r="X59" s="25">
        <v>0</v>
      </c>
      <c r="Y59" s="25" t="s">
        <v>14</v>
      </c>
      <c r="Z59" s="25" t="s">
        <v>4568</v>
      </c>
      <c r="AA59" s="25" t="s">
        <v>14</v>
      </c>
      <c r="AB59" s="25" t="s">
        <v>14</v>
      </c>
      <c r="AC59" s="25" t="s">
        <v>14</v>
      </c>
      <c r="AD59" s="25">
        <v>560</v>
      </c>
      <c r="AE59" s="25">
        <v>0</v>
      </c>
      <c r="AF59" s="25">
        <v>5897.82</v>
      </c>
      <c r="AG59" s="25" t="s">
        <v>4656</v>
      </c>
    </row>
    <row r="60" spans="1:33">
      <c r="A60" s="25" t="s">
        <v>2177</v>
      </c>
      <c r="B60" s="25" t="s">
        <v>2178</v>
      </c>
      <c r="C60" s="25" t="s">
        <v>4038</v>
      </c>
      <c r="D60" s="25" t="s">
        <v>14</v>
      </c>
      <c r="E60" s="25" t="s">
        <v>14</v>
      </c>
      <c r="F60" s="25" t="s">
        <v>4231</v>
      </c>
      <c r="G60" s="25" t="s">
        <v>129</v>
      </c>
      <c r="H60" s="25" t="s">
        <v>3044</v>
      </c>
      <c r="I60" s="25" t="s">
        <v>14</v>
      </c>
      <c r="J60" s="25" t="s">
        <v>14</v>
      </c>
      <c r="K60" s="25" t="s">
        <v>14</v>
      </c>
      <c r="L60" s="25" t="s">
        <v>1766</v>
      </c>
      <c r="M60" s="25" t="s">
        <v>14</v>
      </c>
      <c r="N60" s="25" t="s">
        <v>14</v>
      </c>
      <c r="O60" s="25" t="s">
        <v>14</v>
      </c>
      <c r="P60" s="25" t="s">
        <v>14</v>
      </c>
      <c r="Q60" s="25" t="s">
        <v>14</v>
      </c>
      <c r="R60" s="25" t="s">
        <v>14</v>
      </c>
      <c r="S60" s="25" t="s">
        <v>14</v>
      </c>
      <c r="T60" s="25" t="s">
        <v>3813</v>
      </c>
      <c r="U60" s="25" t="s">
        <v>1834</v>
      </c>
      <c r="V60" s="25" t="s">
        <v>14</v>
      </c>
      <c r="W60" s="25" t="s">
        <v>14</v>
      </c>
      <c r="X60" s="25">
        <v>0</v>
      </c>
      <c r="Y60" s="25" t="s">
        <v>14</v>
      </c>
      <c r="Z60" s="25" t="s">
        <v>4568</v>
      </c>
      <c r="AA60" s="25" t="s">
        <v>14</v>
      </c>
      <c r="AB60" s="25" t="s">
        <v>14</v>
      </c>
      <c r="AC60" s="25" t="s">
        <v>14</v>
      </c>
      <c r="AD60" s="25">
        <v>0</v>
      </c>
      <c r="AE60" s="25">
        <v>0</v>
      </c>
      <c r="AF60" s="25">
        <v>34457.08</v>
      </c>
      <c r="AG60" s="25" t="s">
        <v>4657</v>
      </c>
    </row>
    <row r="61" spans="1:33">
      <c r="A61" s="25" t="s">
        <v>2103</v>
      </c>
      <c r="B61" s="25" t="s">
        <v>2104</v>
      </c>
      <c r="C61" s="25" t="s">
        <v>4038</v>
      </c>
      <c r="D61" s="25" t="s">
        <v>14</v>
      </c>
      <c r="E61" s="25" t="s">
        <v>14</v>
      </c>
      <c r="F61" s="25" t="s">
        <v>4232</v>
      </c>
      <c r="G61" s="25" t="s">
        <v>133</v>
      </c>
      <c r="H61" s="25" t="s">
        <v>3131</v>
      </c>
      <c r="I61" s="25" t="s">
        <v>14</v>
      </c>
      <c r="J61" s="25" t="s">
        <v>14</v>
      </c>
      <c r="K61" s="25" t="s">
        <v>14</v>
      </c>
      <c r="L61" s="25" t="s">
        <v>1766</v>
      </c>
      <c r="M61" s="25" t="s">
        <v>14</v>
      </c>
      <c r="N61" s="25" t="s">
        <v>14</v>
      </c>
      <c r="O61" s="25" t="s">
        <v>14</v>
      </c>
      <c r="P61" s="25" t="s">
        <v>14</v>
      </c>
      <c r="Q61" s="25" t="s">
        <v>14</v>
      </c>
      <c r="R61" s="25" t="s">
        <v>14</v>
      </c>
      <c r="S61" s="25" t="s">
        <v>14</v>
      </c>
      <c r="T61" s="25" t="s">
        <v>3849</v>
      </c>
      <c r="U61" s="25" t="s">
        <v>16</v>
      </c>
      <c r="V61" s="25" t="s">
        <v>14</v>
      </c>
      <c r="W61" s="25" t="s">
        <v>14</v>
      </c>
      <c r="X61" s="25">
        <v>0</v>
      </c>
      <c r="Y61" s="25" t="s">
        <v>14</v>
      </c>
      <c r="Z61" s="25" t="s">
        <v>4568</v>
      </c>
      <c r="AA61" s="25" t="s">
        <v>14</v>
      </c>
      <c r="AB61" s="25" t="s">
        <v>14</v>
      </c>
      <c r="AC61" s="25" t="s">
        <v>14</v>
      </c>
      <c r="AD61" s="25">
        <v>0</v>
      </c>
      <c r="AE61" s="25">
        <v>0</v>
      </c>
      <c r="AF61" s="25">
        <v>17800</v>
      </c>
      <c r="AG61" s="25" t="s">
        <v>4658</v>
      </c>
    </row>
    <row r="62" spans="1:33">
      <c r="A62" s="25" t="s">
        <v>2238</v>
      </c>
      <c r="B62" s="25" t="s">
        <v>2239</v>
      </c>
      <c r="C62" s="25" t="s">
        <v>4034</v>
      </c>
      <c r="D62" s="25" t="s">
        <v>14</v>
      </c>
      <c r="E62" s="25" t="s">
        <v>14</v>
      </c>
      <c r="F62" s="25" t="s">
        <v>4235</v>
      </c>
      <c r="G62" s="25" t="s">
        <v>128</v>
      </c>
      <c r="H62" s="25" t="s">
        <v>3395</v>
      </c>
      <c r="I62" s="25" t="s">
        <v>14</v>
      </c>
      <c r="J62" s="25" t="s">
        <v>14</v>
      </c>
      <c r="K62" s="25" t="s">
        <v>14</v>
      </c>
      <c r="L62" s="25" t="s">
        <v>1766</v>
      </c>
      <c r="M62" s="25" t="s">
        <v>14</v>
      </c>
      <c r="N62" s="25" t="s">
        <v>14</v>
      </c>
      <c r="O62" s="25" t="s">
        <v>14</v>
      </c>
      <c r="P62" s="25" t="s">
        <v>14</v>
      </c>
      <c r="Q62" s="25" t="s">
        <v>14</v>
      </c>
      <c r="R62" s="25" t="s">
        <v>14</v>
      </c>
      <c r="S62" s="25" t="s">
        <v>14</v>
      </c>
      <c r="T62" s="25" t="s">
        <v>3683</v>
      </c>
      <c r="U62" s="25" t="s">
        <v>1834</v>
      </c>
      <c r="V62" s="25" t="s">
        <v>14</v>
      </c>
      <c r="W62" s="25" t="s">
        <v>14</v>
      </c>
      <c r="X62" s="25">
        <v>0</v>
      </c>
      <c r="Y62" s="25" t="s">
        <v>14</v>
      </c>
      <c r="Z62" s="25" t="s">
        <v>4568</v>
      </c>
      <c r="AA62" s="25" t="s">
        <v>14</v>
      </c>
      <c r="AB62" s="25" t="s">
        <v>14</v>
      </c>
      <c r="AC62" s="25" t="s">
        <v>14</v>
      </c>
      <c r="AD62" s="25">
        <v>460</v>
      </c>
      <c r="AE62" s="25">
        <v>0</v>
      </c>
      <c r="AF62" s="25">
        <v>6351.25</v>
      </c>
      <c r="AG62" s="25" t="s">
        <v>4661</v>
      </c>
    </row>
    <row r="63" spans="1:33">
      <c r="A63" s="25" t="s">
        <v>4237</v>
      </c>
      <c r="B63" s="25" t="s">
        <v>4238</v>
      </c>
      <c r="C63" s="25" t="s">
        <v>4038</v>
      </c>
      <c r="D63" s="25" t="s">
        <v>14</v>
      </c>
      <c r="E63" s="25" t="s">
        <v>14</v>
      </c>
      <c r="F63" s="25" t="s">
        <v>4239</v>
      </c>
      <c r="G63" s="25" t="s">
        <v>153</v>
      </c>
      <c r="H63" s="25" t="s">
        <v>4240</v>
      </c>
      <c r="I63" s="25" t="s">
        <v>14</v>
      </c>
      <c r="J63" s="25" t="s">
        <v>14</v>
      </c>
      <c r="K63" s="25" t="s">
        <v>14</v>
      </c>
      <c r="L63" s="25" t="s">
        <v>1766</v>
      </c>
      <c r="M63" s="25" t="s">
        <v>14</v>
      </c>
      <c r="N63" s="25" t="s">
        <v>14</v>
      </c>
      <c r="O63" s="25" t="s">
        <v>14</v>
      </c>
      <c r="P63" s="25" t="s">
        <v>14</v>
      </c>
      <c r="Q63" s="25" t="s">
        <v>14</v>
      </c>
      <c r="R63" s="25" t="s">
        <v>14</v>
      </c>
      <c r="S63" s="25" t="s">
        <v>14</v>
      </c>
      <c r="T63" s="25" t="s">
        <v>3711</v>
      </c>
      <c r="U63" s="25" t="s">
        <v>17</v>
      </c>
      <c r="V63" s="25" t="s">
        <v>14</v>
      </c>
      <c r="W63" s="25" t="s">
        <v>14</v>
      </c>
      <c r="X63" s="25">
        <v>0</v>
      </c>
      <c r="Y63" s="25" t="s">
        <v>14</v>
      </c>
      <c r="Z63" s="25" t="s">
        <v>4568</v>
      </c>
      <c r="AA63" s="25" t="s">
        <v>14</v>
      </c>
      <c r="AB63" s="25" t="s">
        <v>14</v>
      </c>
      <c r="AC63" s="25" t="s">
        <v>14</v>
      </c>
      <c r="AD63" s="25">
        <v>0</v>
      </c>
      <c r="AE63" s="25">
        <v>0</v>
      </c>
      <c r="AF63" s="25">
        <v>0</v>
      </c>
      <c r="AG63" s="25" t="s">
        <v>8</v>
      </c>
    </row>
    <row r="64" spans="1:33">
      <c r="A64" s="25" t="s">
        <v>2107</v>
      </c>
      <c r="B64" s="25" t="s">
        <v>2108</v>
      </c>
      <c r="C64" s="25" t="s">
        <v>4034</v>
      </c>
      <c r="D64" s="25" t="s">
        <v>14</v>
      </c>
      <c r="E64" s="25" t="s">
        <v>14</v>
      </c>
      <c r="F64" s="25" t="s">
        <v>4244</v>
      </c>
      <c r="G64" s="25" t="s">
        <v>132</v>
      </c>
      <c r="H64" s="25" t="s">
        <v>3051</v>
      </c>
      <c r="I64" s="25" t="s">
        <v>14</v>
      </c>
      <c r="J64" s="25" t="s">
        <v>14</v>
      </c>
      <c r="K64" s="25" t="s">
        <v>14</v>
      </c>
      <c r="L64" s="25" t="s">
        <v>1766</v>
      </c>
      <c r="M64" s="25" t="s">
        <v>14</v>
      </c>
      <c r="N64" s="25" t="s">
        <v>14</v>
      </c>
      <c r="O64" s="25" t="s">
        <v>14</v>
      </c>
      <c r="P64" s="25" t="s">
        <v>14</v>
      </c>
      <c r="Q64" s="25" t="s">
        <v>14</v>
      </c>
      <c r="R64" s="25" t="s">
        <v>14</v>
      </c>
      <c r="S64" s="25" t="s">
        <v>14</v>
      </c>
      <c r="T64" s="25" t="s">
        <v>1000</v>
      </c>
      <c r="U64" s="25" t="s">
        <v>13</v>
      </c>
      <c r="V64" s="25" t="s">
        <v>14</v>
      </c>
      <c r="W64" s="25" t="s">
        <v>14</v>
      </c>
      <c r="X64" s="25">
        <v>0</v>
      </c>
      <c r="Y64" s="25" t="s">
        <v>14</v>
      </c>
      <c r="Z64" s="25" t="s">
        <v>4568</v>
      </c>
      <c r="AA64" s="25" t="s">
        <v>14</v>
      </c>
      <c r="AB64" s="25" t="s">
        <v>14</v>
      </c>
      <c r="AC64" s="25" t="s">
        <v>14</v>
      </c>
      <c r="AD64" s="25">
        <v>0</v>
      </c>
      <c r="AE64" s="25">
        <v>0</v>
      </c>
      <c r="AF64" s="25">
        <v>30975</v>
      </c>
      <c r="AG64" s="25" t="s">
        <v>1568</v>
      </c>
    </row>
    <row r="65" spans="1:33">
      <c r="A65" s="25" t="s">
        <v>4246</v>
      </c>
      <c r="B65" s="25" t="s">
        <v>4247</v>
      </c>
      <c r="C65" s="25" t="s">
        <v>4038</v>
      </c>
      <c r="D65" s="25" t="s">
        <v>14</v>
      </c>
      <c r="E65" s="25" t="s">
        <v>14</v>
      </c>
      <c r="F65" s="25" t="s">
        <v>4248</v>
      </c>
      <c r="G65" s="25" t="s">
        <v>134</v>
      </c>
      <c r="H65" s="25" t="s">
        <v>4249</v>
      </c>
      <c r="I65" s="25" t="s">
        <v>14</v>
      </c>
      <c r="J65" s="25" t="s">
        <v>14</v>
      </c>
      <c r="K65" s="25" t="s">
        <v>14</v>
      </c>
      <c r="L65" s="25" t="s">
        <v>1766</v>
      </c>
      <c r="M65" s="25" t="s">
        <v>14</v>
      </c>
      <c r="N65" s="25" t="s">
        <v>14</v>
      </c>
      <c r="O65" s="25" t="s">
        <v>14</v>
      </c>
      <c r="P65" s="25" t="s">
        <v>14</v>
      </c>
      <c r="Q65" s="25" t="s">
        <v>14</v>
      </c>
      <c r="R65" s="25" t="s">
        <v>14</v>
      </c>
      <c r="S65" s="25" t="s">
        <v>14</v>
      </c>
      <c r="T65" s="25" t="s">
        <v>3711</v>
      </c>
      <c r="U65" s="25" t="s">
        <v>17</v>
      </c>
      <c r="V65" s="25" t="s">
        <v>14</v>
      </c>
      <c r="W65" s="25" t="s">
        <v>14</v>
      </c>
      <c r="X65" s="25">
        <v>0</v>
      </c>
      <c r="Y65" s="25" t="s">
        <v>14</v>
      </c>
      <c r="Z65" s="25" t="s">
        <v>4568</v>
      </c>
      <c r="AA65" s="25" t="s">
        <v>14</v>
      </c>
      <c r="AB65" s="25" t="s">
        <v>14</v>
      </c>
      <c r="AC65" s="25" t="s">
        <v>14</v>
      </c>
      <c r="AD65" s="25">
        <v>0</v>
      </c>
      <c r="AE65" s="25">
        <v>0</v>
      </c>
      <c r="AF65" s="25">
        <v>0</v>
      </c>
      <c r="AG65" s="25" t="s">
        <v>8</v>
      </c>
    </row>
    <row r="66" spans="1:33">
      <c r="A66" s="25" t="s">
        <v>1905</v>
      </c>
      <c r="B66" s="25" t="s">
        <v>1906</v>
      </c>
      <c r="C66" s="25" t="s">
        <v>4038</v>
      </c>
      <c r="D66" s="25" t="s">
        <v>14</v>
      </c>
      <c r="E66" s="25" t="s">
        <v>14</v>
      </c>
      <c r="F66" s="25" t="s">
        <v>4254</v>
      </c>
      <c r="G66" s="25" t="s">
        <v>132</v>
      </c>
      <c r="H66" s="25" t="s">
        <v>3057</v>
      </c>
      <c r="I66" s="25" t="s">
        <v>14</v>
      </c>
      <c r="J66" s="25" t="s">
        <v>14</v>
      </c>
      <c r="K66" s="25" t="s">
        <v>14</v>
      </c>
      <c r="L66" s="25" t="s">
        <v>1766</v>
      </c>
      <c r="M66" s="25" t="s">
        <v>14</v>
      </c>
      <c r="N66" s="25" t="s">
        <v>14</v>
      </c>
      <c r="O66" s="25" t="s">
        <v>14</v>
      </c>
      <c r="P66" s="25" t="s">
        <v>14</v>
      </c>
      <c r="Q66" s="25" t="s">
        <v>14</v>
      </c>
      <c r="R66" s="25" t="s">
        <v>14</v>
      </c>
      <c r="S66" s="25" t="s">
        <v>14</v>
      </c>
      <c r="T66" s="25" t="s">
        <v>3707</v>
      </c>
      <c r="U66" s="25" t="s">
        <v>13</v>
      </c>
      <c r="V66" s="25" t="s">
        <v>14</v>
      </c>
      <c r="W66" s="25" t="s">
        <v>14</v>
      </c>
      <c r="X66" s="25">
        <v>0</v>
      </c>
      <c r="Y66" s="25" t="s">
        <v>14</v>
      </c>
      <c r="Z66" s="25" t="s">
        <v>4568</v>
      </c>
      <c r="AA66" s="25" t="s">
        <v>14</v>
      </c>
      <c r="AB66" s="25" t="s">
        <v>14</v>
      </c>
      <c r="AC66" s="25" t="s">
        <v>14</v>
      </c>
      <c r="AD66" s="25">
        <v>0</v>
      </c>
      <c r="AE66" s="25">
        <v>0</v>
      </c>
      <c r="AF66" s="25">
        <v>30450.14</v>
      </c>
      <c r="AG66" s="25" t="s">
        <v>4665</v>
      </c>
    </row>
    <row r="67" spans="1:33">
      <c r="A67" s="25" t="s">
        <v>2647</v>
      </c>
      <c r="B67" s="25" t="s">
        <v>2648</v>
      </c>
      <c r="C67" s="25" t="s">
        <v>4038</v>
      </c>
      <c r="D67" s="25" t="s">
        <v>14</v>
      </c>
      <c r="E67" s="25" t="s">
        <v>14</v>
      </c>
      <c r="F67" s="25" t="s">
        <v>4257</v>
      </c>
      <c r="G67" s="25" t="s">
        <v>132</v>
      </c>
      <c r="H67" s="25" t="s">
        <v>3653</v>
      </c>
      <c r="I67" s="25" t="s">
        <v>14</v>
      </c>
      <c r="J67" s="25" t="s">
        <v>14</v>
      </c>
      <c r="K67" s="25" t="s">
        <v>14</v>
      </c>
      <c r="L67" s="25" t="s">
        <v>1766</v>
      </c>
      <c r="M67" s="25" t="s">
        <v>14</v>
      </c>
      <c r="N67" s="25" t="s">
        <v>14</v>
      </c>
      <c r="O67" s="25" t="s">
        <v>14</v>
      </c>
      <c r="P67" s="25" t="s">
        <v>14</v>
      </c>
      <c r="Q67" s="25" t="s">
        <v>14</v>
      </c>
      <c r="R67" s="25" t="s">
        <v>14</v>
      </c>
      <c r="S67" s="25" t="s">
        <v>14</v>
      </c>
      <c r="T67" s="25" t="s">
        <v>3743</v>
      </c>
      <c r="U67" s="25" t="s">
        <v>13</v>
      </c>
      <c r="V67" s="25" t="s">
        <v>14</v>
      </c>
      <c r="W67" s="25" t="s">
        <v>14</v>
      </c>
      <c r="X67" s="25">
        <v>0</v>
      </c>
      <c r="Y67" s="25" t="s">
        <v>14</v>
      </c>
      <c r="Z67" s="25" t="s">
        <v>4568</v>
      </c>
      <c r="AA67" s="25" t="s">
        <v>14</v>
      </c>
      <c r="AB67" s="25" t="s">
        <v>14</v>
      </c>
      <c r="AC67" s="25" t="s">
        <v>14</v>
      </c>
      <c r="AD67" s="25">
        <v>0</v>
      </c>
      <c r="AE67" s="25">
        <v>0</v>
      </c>
      <c r="AF67" s="25">
        <v>0</v>
      </c>
      <c r="AG67" s="25" t="s">
        <v>8</v>
      </c>
    </row>
    <row r="68" spans="1:33">
      <c r="A68" s="25" t="s">
        <v>2794</v>
      </c>
      <c r="B68" s="25" t="s">
        <v>2795</v>
      </c>
      <c r="C68" s="25" t="s">
        <v>4038</v>
      </c>
      <c r="D68" s="25" t="s">
        <v>14</v>
      </c>
      <c r="E68" s="25" t="s">
        <v>14</v>
      </c>
      <c r="F68" s="25" t="s">
        <v>4258</v>
      </c>
      <c r="G68" s="25" t="s">
        <v>153</v>
      </c>
      <c r="H68" s="25" t="s">
        <v>3624</v>
      </c>
      <c r="I68" s="25" t="s">
        <v>14</v>
      </c>
      <c r="J68" s="25" t="s">
        <v>14</v>
      </c>
      <c r="K68" s="25" t="s">
        <v>14</v>
      </c>
      <c r="L68" s="25" t="s">
        <v>1766</v>
      </c>
      <c r="M68" s="25" t="s">
        <v>14</v>
      </c>
      <c r="N68" s="25" t="s">
        <v>14</v>
      </c>
      <c r="O68" s="25" t="s">
        <v>14</v>
      </c>
      <c r="P68" s="25" t="s">
        <v>14</v>
      </c>
      <c r="Q68" s="25" t="s">
        <v>14</v>
      </c>
      <c r="R68" s="25" t="s">
        <v>14</v>
      </c>
      <c r="S68" s="25" t="s">
        <v>14</v>
      </c>
      <c r="T68" s="25" t="s">
        <v>1000</v>
      </c>
      <c r="U68" s="25" t="s">
        <v>17</v>
      </c>
      <c r="V68" s="25" t="s">
        <v>14</v>
      </c>
      <c r="W68" s="25" t="s">
        <v>14</v>
      </c>
      <c r="X68" s="25">
        <v>0</v>
      </c>
      <c r="Y68" s="25" t="s">
        <v>14</v>
      </c>
      <c r="Z68" s="25" t="s">
        <v>4568</v>
      </c>
      <c r="AA68" s="25" t="s">
        <v>14</v>
      </c>
      <c r="AB68" s="25" t="s">
        <v>14</v>
      </c>
      <c r="AC68" s="25" t="s">
        <v>14</v>
      </c>
      <c r="AD68" s="25">
        <v>0</v>
      </c>
      <c r="AE68" s="25">
        <v>0</v>
      </c>
      <c r="AF68" s="25">
        <v>463.35</v>
      </c>
      <c r="AG68" s="25" t="s">
        <v>4667</v>
      </c>
    </row>
    <row r="69" spans="1:33">
      <c r="A69" s="25" t="s">
        <v>2745</v>
      </c>
      <c r="B69" s="25" t="s">
        <v>2746</v>
      </c>
      <c r="C69" s="25" t="s">
        <v>4038</v>
      </c>
      <c r="D69" s="25" t="s">
        <v>14</v>
      </c>
      <c r="E69" s="25" t="s">
        <v>14</v>
      </c>
      <c r="F69" s="25" t="s">
        <v>4260</v>
      </c>
      <c r="G69" s="25" t="s">
        <v>134</v>
      </c>
      <c r="H69" s="25" t="s">
        <v>3481</v>
      </c>
      <c r="I69" s="25" t="s">
        <v>14</v>
      </c>
      <c r="J69" s="25" t="s">
        <v>14</v>
      </c>
      <c r="K69" s="25" t="s">
        <v>14</v>
      </c>
      <c r="L69" s="25" t="s">
        <v>1766</v>
      </c>
      <c r="M69" s="25" t="s">
        <v>14</v>
      </c>
      <c r="N69" s="25" t="s">
        <v>14</v>
      </c>
      <c r="O69" s="25" t="s">
        <v>14</v>
      </c>
      <c r="P69" s="25" t="s">
        <v>14</v>
      </c>
      <c r="Q69" s="25" t="s">
        <v>14</v>
      </c>
      <c r="R69" s="25" t="s">
        <v>14</v>
      </c>
      <c r="S69" s="25" t="s">
        <v>14</v>
      </c>
      <c r="T69" s="25" t="s">
        <v>1000</v>
      </c>
      <c r="U69" s="25" t="s">
        <v>16</v>
      </c>
      <c r="V69" s="25" t="s">
        <v>14</v>
      </c>
      <c r="W69" s="25" t="s">
        <v>14</v>
      </c>
      <c r="X69" s="25">
        <v>0</v>
      </c>
      <c r="Y69" s="25" t="s">
        <v>14</v>
      </c>
      <c r="Z69" s="25" t="s">
        <v>4568</v>
      </c>
      <c r="AA69" s="25" t="s">
        <v>14</v>
      </c>
      <c r="AB69" s="25" t="s">
        <v>14</v>
      </c>
      <c r="AC69" s="25" t="s">
        <v>14</v>
      </c>
      <c r="AD69" s="25">
        <v>0</v>
      </c>
      <c r="AE69" s="25">
        <v>0</v>
      </c>
      <c r="AF69" s="25">
        <v>5634.69</v>
      </c>
      <c r="AG69" s="25" t="s">
        <v>4668</v>
      </c>
    </row>
    <row r="70" spans="1:33">
      <c r="A70" s="25" t="s">
        <v>2259</v>
      </c>
      <c r="B70" s="25" t="s">
        <v>2260</v>
      </c>
      <c r="C70" s="25" t="s">
        <v>4038</v>
      </c>
      <c r="D70" s="25" t="s">
        <v>14</v>
      </c>
      <c r="E70" s="25" t="s">
        <v>14</v>
      </c>
      <c r="F70" s="25" t="s">
        <v>4263</v>
      </c>
      <c r="G70" s="25" t="s">
        <v>129</v>
      </c>
      <c r="H70" s="25" t="s">
        <v>3108</v>
      </c>
      <c r="I70" s="25" t="s">
        <v>14</v>
      </c>
      <c r="J70" s="25" t="s">
        <v>14</v>
      </c>
      <c r="K70" s="25" t="s">
        <v>14</v>
      </c>
      <c r="L70" s="25" t="s">
        <v>1766</v>
      </c>
      <c r="M70" s="25" t="s">
        <v>14</v>
      </c>
      <c r="N70" s="25" t="s">
        <v>14</v>
      </c>
      <c r="O70" s="25" t="s">
        <v>14</v>
      </c>
      <c r="P70" s="25" t="s">
        <v>14</v>
      </c>
      <c r="Q70" s="25" t="s">
        <v>14</v>
      </c>
      <c r="R70" s="25" t="s">
        <v>14</v>
      </c>
      <c r="S70" s="25" t="s">
        <v>14</v>
      </c>
      <c r="T70" s="25" t="s">
        <v>3842</v>
      </c>
      <c r="U70" s="25" t="s">
        <v>1834</v>
      </c>
      <c r="V70" s="25" t="s">
        <v>14</v>
      </c>
      <c r="W70" s="25" t="s">
        <v>14</v>
      </c>
      <c r="X70" s="25">
        <v>0</v>
      </c>
      <c r="Y70" s="25" t="s">
        <v>14</v>
      </c>
      <c r="Z70" s="25" t="s">
        <v>4568</v>
      </c>
      <c r="AA70" s="25" t="s">
        <v>14</v>
      </c>
      <c r="AB70" s="25" t="s">
        <v>14</v>
      </c>
      <c r="AC70" s="25" t="s">
        <v>14</v>
      </c>
      <c r="AD70" s="25">
        <v>230</v>
      </c>
      <c r="AE70" s="25">
        <v>0</v>
      </c>
      <c r="AF70" s="25">
        <v>16450.04</v>
      </c>
      <c r="AG70" s="25" t="s">
        <v>4671</v>
      </c>
    </row>
    <row r="71" spans="1:33">
      <c r="A71" s="25" t="s">
        <v>2253</v>
      </c>
      <c r="B71" s="25" t="s">
        <v>2254</v>
      </c>
      <c r="C71" s="25" t="s">
        <v>4038</v>
      </c>
      <c r="D71" s="25" t="s">
        <v>14</v>
      </c>
      <c r="E71" s="25" t="s">
        <v>14</v>
      </c>
      <c r="F71" s="25" t="s">
        <v>4266</v>
      </c>
      <c r="G71" s="25" t="s">
        <v>133</v>
      </c>
      <c r="H71" s="25" t="s">
        <v>3054</v>
      </c>
      <c r="I71" s="25" t="s">
        <v>14</v>
      </c>
      <c r="J71" s="25" t="s">
        <v>14</v>
      </c>
      <c r="K71" s="25" t="s">
        <v>14</v>
      </c>
      <c r="L71" s="25" t="s">
        <v>1766</v>
      </c>
      <c r="M71" s="25" t="s">
        <v>14</v>
      </c>
      <c r="N71" s="25" t="s">
        <v>14</v>
      </c>
      <c r="O71" s="25" t="s">
        <v>14</v>
      </c>
      <c r="P71" s="25" t="s">
        <v>14</v>
      </c>
      <c r="Q71" s="25" t="s">
        <v>14</v>
      </c>
      <c r="R71" s="25" t="s">
        <v>14</v>
      </c>
      <c r="S71" s="25" t="s">
        <v>14</v>
      </c>
      <c r="T71" s="25" t="s">
        <v>1000</v>
      </c>
      <c r="U71" s="25" t="s">
        <v>18</v>
      </c>
      <c r="V71" s="25" t="s">
        <v>14</v>
      </c>
      <c r="W71" s="25" t="s">
        <v>14</v>
      </c>
      <c r="X71" s="25">
        <v>0</v>
      </c>
      <c r="Y71" s="25" t="s">
        <v>14</v>
      </c>
      <c r="Z71" s="25" t="s">
        <v>4568</v>
      </c>
      <c r="AA71" s="25" t="s">
        <v>14</v>
      </c>
      <c r="AB71" s="25" t="s">
        <v>14</v>
      </c>
      <c r="AC71" s="25" t="s">
        <v>14</v>
      </c>
      <c r="AD71" s="25">
        <v>0</v>
      </c>
      <c r="AE71" s="25">
        <v>0</v>
      </c>
      <c r="AF71" s="25">
        <v>30799.8</v>
      </c>
      <c r="AG71" s="25" t="s">
        <v>4673</v>
      </c>
    </row>
    <row r="72" spans="1:33">
      <c r="A72" s="25" t="s">
        <v>2703</v>
      </c>
      <c r="B72" s="25" t="s">
        <v>2704</v>
      </c>
      <c r="C72" s="25" t="s">
        <v>4034</v>
      </c>
      <c r="D72" s="25" t="s">
        <v>14</v>
      </c>
      <c r="E72" s="25" t="s">
        <v>14</v>
      </c>
      <c r="F72" s="25" t="s">
        <v>4111</v>
      </c>
      <c r="G72" s="25" t="s">
        <v>133</v>
      </c>
      <c r="H72" s="25" t="s">
        <v>3623</v>
      </c>
      <c r="I72" s="25" t="s">
        <v>14</v>
      </c>
      <c r="J72" s="25" t="s">
        <v>14</v>
      </c>
      <c r="K72" s="25" t="s">
        <v>14</v>
      </c>
      <c r="L72" s="25" t="s">
        <v>1766</v>
      </c>
      <c r="M72" s="25" t="s">
        <v>14</v>
      </c>
      <c r="N72" s="25" t="s">
        <v>14</v>
      </c>
      <c r="O72" s="25" t="s">
        <v>14</v>
      </c>
      <c r="P72" s="25" t="s">
        <v>14</v>
      </c>
      <c r="Q72" s="25" t="s">
        <v>14</v>
      </c>
      <c r="R72" s="25" t="s">
        <v>14</v>
      </c>
      <c r="S72" s="25" t="s">
        <v>14</v>
      </c>
      <c r="T72" s="25" t="s">
        <v>3838</v>
      </c>
      <c r="U72" s="25" t="s">
        <v>16</v>
      </c>
      <c r="V72" s="25" t="s">
        <v>14</v>
      </c>
      <c r="W72" s="25" t="s">
        <v>14</v>
      </c>
      <c r="X72" s="25">
        <v>0</v>
      </c>
      <c r="Y72" s="25" t="s">
        <v>14</v>
      </c>
      <c r="Z72" s="25" t="s">
        <v>4568</v>
      </c>
      <c r="AA72" s="25" t="s">
        <v>14</v>
      </c>
      <c r="AB72" s="25" t="s">
        <v>14</v>
      </c>
      <c r="AC72" s="25" t="s">
        <v>14</v>
      </c>
      <c r="AD72" s="25">
        <v>0</v>
      </c>
      <c r="AE72" s="25">
        <v>0</v>
      </c>
      <c r="AF72" s="25">
        <v>862.5</v>
      </c>
      <c r="AG72" s="25" t="s">
        <v>4674</v>
      </c>
    </row>
    <row r="73" spans="1:33">
      <c r="A73" s="25" t="s">
        <v>2940</v>
      </c>
      <c r="B73" s="25" t="s">
        <v>2941</v>
      </c>
      <c r="C73" s="25" t="s">
        <v>4034</v>
      </c>
      <c r="D73" s="25" t="s">
        <v>14</v>
      </c>
      <c r="E73" s="25" t="s">
        <v>14</v>
      </c>
      <c r="F73" s="25" t="s">
        <v>1110</v>
      </c>
      <c r="G73" s="25" t="s">
        <v>128</v>
      </c>
      <c r="H73" s="25" t="s">
        <v>4267</v>
      </c>
      <c r="I73" s="217" t="s">
        <v>4872</v>
      </c>
      <c r="J73" s="25" t="s">
        <v>14</v>
      </c>
      <c r="K73" s="25" t="s">
        <v>14</v>
      </c>
      <c r="L73" s="25" t="s">
        <v>1766</v>
      </c>
      <c r="M73" s="25" t="s">
        <v>14</v>
      </c>
      <c r="N73" s="25" t="s">
        <v>14</v>
      </c>
      <c r="O73" s="25" t="s">
        <v>14</v>
      </c>
      <c r="P73" s="25" t="s">
        <v>14</v>
      </c>
      <c r="Q73" s="25" t="s">
        <v>14</v>
      </c>
      <c r="R73" s="25" t="s">
        <v>14</v>
      </c>
      <c r="S73" s="25" t="s">
        <v>14</v>
      </c>
      <c r="T73" s="25" t="s">
        <v>3686</v>
      </c>
      <c r="U73" s="25" t="s">
        <v>1834</v>
      </c>
      <c r="V73" s="25" t="s">
        <v>14</v>
      </c>
      <c r="W73" s="25" t="s">
        <v>14</v>
      </c>
      <c r="X73" s="25">
        <v>0</v>
      </c>
      <c r="Y73" s="25" t="s">
        <v>14</v>
      </c>
      <c r="Z73" s="25" t="s">
        <v>4568</v>
      </c>
      <c r="AA73" s="25" t="s">
        <v>14</v>
      </c>
      <c r="AB73" s="25" t="s">
        <v>14</v>
      </c>
      <c r="AC73" s="25" t="s">
        <v>14</v>
      </c>
      <c r="AD73" s="25">
        <v>0</v>
      </c>
      <c r="AE73" s="25">
        <v>0</v>
      </c>
      <c r="AF73" s="25">
        <v>0</v>
      </c>
      <c r="AG73" s="25" t="s">
        <v>8</v>
      </c>
    </row>
    <row r="74" spans="1:33">
      <c r="A74" s="25" t="s">
        <v>2367</v>
      </c>
      <c r="B74" s="25" t="s">
        <v>2368</v>
      </c>
      <c r="C74" s="25" t="s">
        <v>4034</v>
      </c>
      <c r="D74" s="25" t="s">
        <v>14</v>
      </c>
      <c r="E74" s="25" t="s">
        <v>14</v>
      </c>
      <c r="F74" s="25" t="s">
        <v>4268</v>
      </c>
      <c r="G74" s="25" t="s">
        <v>132</v>
      </c>
      <c r="H74" s="25" t="s">
        <v>3649</v>
      </c>
      <c r="I74" s="25" t="s">
        <v>14</v>
      </c>
      <c r="J74" s="25" t="s">
        <v>14</v>
      </c>
      <c r="K74" s="25" t="s">
        <v>14</v>
      </c>
      <c r="L74" s="25" t="s">
        <v>1766</v>
      </c>
      <c r="M74" s="25" t="s">
        <v>14</v>
      </c>
      <c r="N74" s="25" t="s">
        <v>14</v>
      </c>
      <c r="O74" s="25" t="s">
        <v>14</v>
      </c>
      <c r="P74" s="25" t="s">
        <v>14</v>
      </c>
      <c r="Q74" s="25" t="s">
        <v>14</v>
      </c>
      <c r="R74" s="25" t="s">
        <v>14</v>
      </c>
      <c r="S74" s="25" t="s">
        <v>14</v>
      </c>
      <c r="T74" s="25" t="s">
        <v>3838</v>
      </c>
      <c r="U74" s="25" t="s">
        <v>13</v>
      </c>
      <c r="V74" s="25" t="s">
        <v>14</v>
      </c>
      <c r="W74" s="25" t="s">
        <v>14</v>
      </c>
      <c r="X74" s="25">
        <v>0</v>
      </c>
      <c r="Y74" s="25" t="s">
        <v>14</v>
      </c>
      <c r="Z74" s="25" t="s">
        <v>4568</v>
      </c>
      <c r="AA74" s="25" t="s">
        <v>14</v>
      </c>
      <c r="AB74" s="25" t="s">
        <v>14</v>
      </c>
      <c r="AC74" s="25" t="s">
        <v>14</v>
      </c>
      <c r="AD74" s="25">
        <v>0</v>
      </c>
      <c r="AE74" s="25">
        <v>0</v>
      </c>
      <c r="AF74" s="25">
        <v>0</v>
      </c>
      <c r="AG74" s="25" t="s">
        <v>8</v>
      </c>
    </row>
    <row r="75" spans="1:33">
      <c r="A75" s="25" t="s">
        <v>2373</v>
      </c>
      <c r="B75" s="25" t="s">
        <v>2374</v>
      </c>
      <c r="C75" s="25" t="s">
        <v>4038</v>
      </c>
      <c r="D75" s="25" t="s">
        <v>14</v>
      </c>
      <c r="E75" s="25" t="s">
        <v>14</v>
      </c>
      <c r="F75" s="25" t="s">
        <v>4269</v>
      </c>
      <c r="G75" s="25" t="s">
        <v>134</v>
      </c>
      <c r="H75" s="25" t="s">
        <v>3584</v>
      </c>
      <c r="I75" s="25" t="s">
        <v>14</v>
      </c>
      <c r="J75" s="25" t="s">
        <v>14</v>
      </c>
      <c r="K75" s="25" t="s">
        <v>14</v>
      </c>
      <c r="L75" s="25" t="s">
        <v>1766</v>
      </c>
      <c r="M75" s="25" t="s">
        <v>14</v>
      </c>
      <c r="N75" s="25" t="s">
        <v>14</v>
      </c>
      <c r="O75" s="25" t="s">
        <v>14</v>
      </c>
      <c r="P75" s="25" t="s">
        <v>14</v>
      </c>
      <c r="Q75" s="25" t="s">
        <v>14</v>
      </c>
      <c r="R75" s="25" t="s">
        <v>14</v>
      </c>
      <c r="S75" s="25" t="s">
        <v>14</v>
      </c>
      <c r="T75" s="25" t="s">
        <v>1000</v>
      </c>
      <c r="U75" s="25" t="s">
        <v>16</v>
      </c>
      <c r="V75" s="25" t="s">
        <v>14</v>
      </c>
      <c r="W75" s="25" t="s">
        <v>14</v>
      </c>
      <c r="X75" s="25">
        <v>0</v>
      </c>
      <c r="Y75" s="25" t="s">
        <v>14</v>
      </c>
      <c r="Z75" s="25" t="s">
        <v>4568</v>
      </c>
      <c r="AA75" s="25" t="s">
        <v>14</v>
      </c>
      <c r="AB75" s="25" t="s">
        <v>14</v>
      </c>
      <c r="AC75" s="25" t="s">
        <v>14</v>
      </c>
      <c r="AD75" s="25">
        <v>0</v>
      </c>
      <c r="AE75" s="25">
        <v>0</v>
      </c>
      <c r="AF75" s="25">
        <v>3942.69</v>
      </c>
      <c r="AG75" s="25" t="s">
        <v>4676</v>
      </c>
    </row>
    <row r="76" spans="1:33">
      <c r="A76" s="25" t="s">
        <v>3391</v>
      </c>
      <c r="B76" s="25" t="s">
        <v>3392</v>
      </c>
      <c r="C76" s="25" t="s">
        <v>4038</v>
      </c>
      <c r="D76" s="25" t="s">
        <v>14</v>
      </c>
      <c r="E76" s="25" t="s">
        <v>14</v>
      </c>
      <c r="F76" s="25" t="s">
        <v>14</v>
      </c>
      <c r="G76" s="25" t="s">
        <v>14</v>
      </c>
      <c r="H76" s="25" t="s">
        <v>3393</v>
      </c>
      <c r="I76" s="25" t="s">
        <v>14</v>
      </c>
      <c r="J76" s="25" t="s">
        <v>14</v>
      </c>
      <c r="K76" s="25" t="s">
        <v>14</v>
      </c>
      <c r="L76" s="25" t="s">
        <v>1766</v>
      </c>
      <c r="M76" s="25" t="s">
        <v>14</v>
      </c>
      <c r="N76" s="25" t="s">
        <v>14</v>
      </c>
      <c r="O76" s="25" t="s">
        <v>14</v>
      </c>
      <c r="P76" s="25" t="s">
        <v>14</v>
      </c>
      <c r="Q76" s="25" t="s">
        <v>14</v>
      </c>
      <c r="R76" s="25" t="s">
        <v>14</v>
      </c>
      <c r="S76" s="25" t="s">
        <v>14</v>
      </c>
      <c r="T76" s="25" t="s">
        <v>1000</v>
      </c>
      <c r="U76" s="25" t="s">
        <v>16</v>
      </c>
      <c r="V76" s="25" t="s">
        <v>14</v>
      </c>
      <c r="W76" s="25" t="s">
        <v>14</v>
      </c>
      <c r="X76" s="25">
        <v>0</v>
      </c>
      <c r="Y76" s="25" t="s">
        <v>14</v>
      </c>
      <c r="Z76" s="25" t="s">
        <v>4568</v>
      </c>
      <c r="AA76" s="25" t="s">
        <v>14</v>
      </c>
      <c r="AB76" s="25" t="s">
        <v>14</v>
      </c>
      <c r="AC76" s="25" t="s">
        <v>14</v>
      </c>
      <c r="AD76" s="25">
        <v>0</v>
      </c>
      <c r="AE76" s="25">
        <v>0</v>
      </c>
      <c r="AF76" s="25">
        <v>4640.63</v>
      </c>
      <c r="AG76" s="25" t="s">
        <v>4677</v>
      </c>
    </row>
    <row r="77" spans="1:33">
      <c r="A77" s="25" t="s">
        <v>4271</v>
      </c>
      <c r="B77" s="25" t="s">
        <v>4272</v>
      </c>
      <c r="C77" s="25" t="s">
        <v>4034</v>
      </c>
      <c r="D77" s="25" t="s">
        <v>14</v>
      </c>
      <c r="E77" s="25" t="s">
        <v>14</v>
      </c>
      <c r="F77" s="25" t="s">
        <v>4273</v>
      </c>
      <c r="G77" s="25" t="s">
        <v>133</v>
      </c>
      <c r="H77" s="25" t="s">
        <v>4274</v>
      </c>
      <c r="I77" s="25" t="s">
        <v>14</v>
      </c>
      <c r="J77" s="25" t="s">
        <v>14</v>
      </c>
      <c r="K77" s="25" t="s">
        <v>14</v>
      </c>
      <c r="L77" s="25" t="s">
        <v>1766</v>
      </c>
      <c r="M77" s="25" t="s">
        <v>14</v>
      </c>
      <c r="N77" s="25" t="s">
        <v>14</v>
      </c>
      <c r="O77" s="25" t="s">
        <v>14</v>
      </c>
      <c r="P77" s="25" t="s">
        <v>14</v>
      </c>
      <c r="Q77" s="25" t="s">
        <v>14</v>
      </c>
      <c r="R77" s="25" t="s">
        <v>14</v>
      </c>
      <c r="S77" s="25" t="s">
        <v>14</v>
      </c>
      <c r="T77" s="25" t="s">
        <v>1001</v>
      </c>
      <c r="U77" s="25" t="s">
        <v>18</v>
      </c>
      <c r="V77" s="25" t="s">
        <v>14</v>
      </c>
      <c r="W77" s="25" t="s">
        <v>14</v>
      </c>
      <c r="X77" s="25">
        <v>0</v>
      </c>
      <c r="Y77" s="25" t="s">
        <v>14</v>
      </c>
      <c r="Z77" s="25" t="s">
        <v>4568</v>
      </c>
      <c r="AA77" s="25" t="s">
        <v>14</v>
      </c>
      <c r="AB77" s="25" t="s">
        <v>14</v>
      </c>
      <c r="AC77" s="25" t="s">
        <v>14</v>
      </c>
      <c r="AD77" s="25">
        <v>0</v>
      </c>
      <c r="AE77" s="25">
        <v>0</v>
      </c>
      <c r="AF77" s="25">
        <v>0</v>
      </c>
      <c r="AG77" s="25" t="s">
        <v>8</v>
      </c>
    </row>
    <row r="78" spans="1:33">
      <c r="A78" s="25" t="s">
        <v>2546</v>
      </c>
      <c r="B78" s="25" t="s">
        <v>2547</v>
      </c>
      <c r="C78" s="25" t="s">
        <v>4034</v>
      </c>
      <c r="D78" s="25" t="s">
        <v>14</v>
      </c>
      <c r="E78" s="25" t="s">
        <v>14</v>
      </c>
      <c r="F78" s="25" t="s">
        <v>4275</v>
      </c>
      <c r="G78" s="25" t="s">
        <v>131</v>
      </c>
      <c r="H78" s="25" t="s">
        <v>3151</v>
      </c>
      <c r="I78" s="25" t="s">
        <v>14</v>
      </c>
      <c r="J78" s="25" t="s">
        <v>14</v>
      </c>
      <c r="K78" s="25" t="s">
        <v>14</v>
      </c>
      <c r="L78" s="25" t="s">
        <v>1766</v>
      </c>
      <c r="M78" s="25" t="s">
        <v>466</v>
      </c>
      <c r="N78" s="25" t="s">
        <v>14</v>
      </c>
      <c r="O78" s="25" t="s">
        <v>14</v>
      </c>
      <c r="P78" s="25" t="s">
        <v>14</v>
      </c>
      <c r="Q78" s="25" t="s">
        <v>14</v>
      </c>
      <c r="R78" s="25" t="s">
        <v>14</v>
      </c>
      <c r="S78" s="25" t="s">
        <v>14</v>
      </c>
      <c r="T78" s="25" t="s">
        <v>1000</v>
      </c>
      <c r="U78" s="25" t="s">
        <v>13</v>
      </c>
      <c r="V78" s="25" t="s">
        <v>14</v>
      </c>
      <c r="W78" s="25" t="s">
        <v>14</v>
      </c>
      <c r="X78" s="25">
        <v>0</v>
      </c>
      <c r="Y78" s="25" t="s">
        <v>14</v>
      </c>
      <c r="Z78" s="25" t="s">
        <v>4568</v>
      </c>
      <c r="AA78" s="25" t="s">
        <v>14</v>
      </c>
      <c r="AB78" s="25" t="s">
        <v>14</v>
      </c>
      <c r="AC78" s="25" t="s">
        <v>14</v>
      </c>
      <c r="AD78" s="25">
        <v>0</v>
      </c>
      <c r="AE78" s="25">
        <v>0</v>
      </c>
      <c r="AF78" s="25">
        <v>17491</v>
      </c>
      <c r="AG78" s="25" t="s">
        <v>4678</v>
      </c>
    </row>
    <row r="79" spans="1:33">
      <c r="A79" s="25" t="s">
        <v>2778</v>
      </c>
      <c r="B79" s="25" t="s">
        <v>2779</v>
      </c>
      <c r="C79" s="25" t="s">
        <v>4038</v>
      </c>
      <c r="D79" s="25" t="s">
        <v>14</v>
      </c>
      <c r="E79" s="25" t="s">
        <v>14</v>
      </c>
      <c r="F79" s="25" t="s">
        <v>4277</v>
      </c>
      <c r="G79" s="25" t="s">
        <v>134</v>
      </c>
      <c r="H79" s="25" t="s">
        <v>3177</v>
      </c>
      <c r="I79" s="25" t="s">
        <v>14</v>
      </c>
      <c r="J79" s="25" t="s">
        <v>14</v>
      </c>
      <c r="K79" s="25" t="s">
        <v>14</v>
      </c>
      <c r="L79" s="25" t="s">
        <v>1766</v>
      </c>
      <c r="M79" s="25" t="s">
        <v>14</v>
      </c>
      <c r="N79" s="25" t="s">
        <v>14</v>
      </c>
      <c r="O79" s="25" t="s">
        <v>14</v>
      </c>
      <c r="P79" s="25" t="s">
        <v>14</v>
      </c>
      <c r="Q79" s="25" t="s">
        <v>14</v>
      </c>
      <c r="R79" s="25" t="s">
        <v>14</v>
      </c>
      <c r="S79" s="25" t="s">
        <v>14</v>
      </c>
      <c r="T79" s="25" t="s">
        <v>1000</v>
      </c>
      <c r="U79" s="25" t="s">
        <v>17</v>
      </c>
      <c r="V79" s="25" t="s">
        <v>14</v>
      </c>
      <c r="W79" s="25" t="s">
        <v>14</v>
      </c>
      <c r="X79" s="25">
        <v>0</v>
      </c>
      <c r="Y79" s="25" t="s">
        <v>14</v>
      </c>
      <c r="Z79" s="25" t="s">
        <v>4568</v>
      </c>
      <c r="AA79" s="25" t="s">
        <v>14</v>
      </c>
      <c r="AB79" s="25" t="s">
        <v>14</v>
      </c>
      <c r="AC79" s="25" t="s">
        <v>14</v>
      </c>
      <c r="AD79" s="25">
        <v>0</v>
      </c>
      <c r="AE79" s="25">
        <v>0</v>
      </c>
      <c r="AF79" s="25">
        <v>10325</v>
      </c>
      <c r="AG79" s="25" t="s">
        <v>4679</v>
      </c>
    </row>
    <row r="80" spans="1:33">
      <c r="A80" s="25" t="s">
        <v>2608</v>
      </c>
      <c r="B80" s="25" t="s">
        <v>2609</v>
      </c>
      <c r="C80" s="25" t="s">
        <v>4034</v>
      </c>
      <c r="D80" s="25" t="s">
        <v>14</v>
      </c>
      <c r="E80" s="25" t="s">
        <v>14</v>
      </c>
      <c r="F80" s="25" t="s">
        <v>4282</v>
      </c>
      <c r="G80" s="25" t="s">
        <v>128</v>
      </c>
      <c r="H80" s="25" t="s">
        <v>3304</v>
      </c>
      <c r="I80" s="25" t="s">
        <v>14</v>
      </c>
      <c r="J80" s="25" t="s">
        <v>14</v>
      </c>
      <c r="K80" s="25" t="s">
        <v>14</v>
      </c>
      <c r="L80" s="25" t="s">
        <v>1766</v>
      </c>
      <c r="M80" s="25" t="s">
        <v>14</v>
      </c>
      <c r="N80" s="25" t="s">
        <v>14</v>
      </c>
      <c r="O80" s="25" t="s">
        <v>14</v>
      </c>
      <c r="P80" s="25" t="s">
        <v>14</v>
      </c>
      <c r="Q80" s="25" t="s">
        <v>14</v>
      </c>
      <c r="R80" s="25" t="s">
        <v>14</v>
      </c>
      <c r="S80" s="25" t="s">
        <v>14</v>
      </c>
      <c r="T80" s="25" t="s">
        <v>3728</v>
      </c>
      <c r="U80" s="25" t="s">
        <v>1834</v>
      </c>
      <c r="V80" s="25" t="s">
        <v>14</v>
      </c>
      <c r="W80" s="25" t="s">
        <v>14</v>
      </c>
      <c r="X80" s="25">
        <v>0</v>
      </c>
      <c r="Y80" s="25" t="s">
        <v>14</v>
      </c>
      <c r="Z80" s="25" t="s">
        <v>4568</v>
      </c>
      <c r="AA80" s="25" t="s">
        <v>14</v>
      </c>
      <c r="AB80" s="25" t="s">
        <v>14</v>
      </c>
      <c r="AC80" s="25" t="s">
        <v>14</v>
      </c>
      <c r="AD80" s="25">
        <v>0</v>
      </c>
      <c r="AE80" s="25">
        <v>0</v>
      </c>
      <c r="AF80" s="25">
        <v>3687.91</v>
      </c>
      <c r="AG80" s="25" t="s">
        <v>4680</v>
      </c>
    </row>
    <row r="81" spans="1:33">
      <c r="A81" s="25" t="s">
        <v>2245</v>
      </c>
      <c r="B81" s="25" t="s">
        <v>2246</v>
      </c>
      <c r="C81" s="25" t="s">
        <v>4034</v>
      </c>
      <c r="D81" s="25" t="s">
        <v>14</v>
      </c>
      <c r="E81" s="25" t="s">
        <v>14</v>
      </c>
      <c r="F81" s="25" t="s">
        <v>4287</v>
      </c>
      <c r="G81" s="25" t="s">
        <v>132</v>
      </c>
      <c r="H81" s="25" t="s">
        <v>3171</v>
      </c>
      <c r="I81" s="25" t="s">
        <v>14</v>
      </c>
      <c r="J81" s="25" t="s">
        <v>14</v>
      </c>
      <c r="K81" s="25" t="s">
        <v>14</v>
      </c>
      <c r="L81" s="25" t="s">
        <v>1766</v>
      </c>
      <c r="M81" s="25" t="s">
        <v>14</v>
      </c>
      <c r="N81" s="25" t="s">
        <v>14</v>
      </c>
      <c r="O81" s="25" t="s">
        <v>14</v>
      </c>
      <c r="P81" s="25" t="s">
        <v>14</v>
      </c>
      <c r="Q81" s="25" t="s">
        <v>14</v>
      </c>
      <c r="R81" s="25" t="s">
        <v>14</v>
      </c>
      <c r="S81" s="25" t="s">
        <v>14</v>
      </c>
      <c r="T81" s="25" t="s">
        <v>1000</v>
      </c>
      <c r="U81" s="25" t="s">
        <v>18</v>
      </c>
      <c r="V81" s="25" t="s">
        <v>14</v>
      </c>
      <c r="W81" s="25" t="s">
        <v>14</v>
      </c>
      <c r="X81" s="25">
        <v>0</v>
      </c>
      <c r="Y81" s="25" t="s">
        <v>14</v>
      </c>
      <c r="Z81" s="25" t="s">
        <v>4568</v>
      </c>
      <c r="AA81" s="25" t="s">
        <v>14</v>
      </c>
      <c r="AB81" s="25" t="s">
        <v>14</v>
      </c>
      <c r="AC81" s="25" t="s">
        <v>14</v>
      </c>
      <c r="AD81" s="25">
        <v>560</v>
      </c>
      <c r="AE81" s="25">
        <v>0</v>
      </c>
      <c r="AF81" s="25">
        <v>10281.719999999999</v>
      </c>
      <c r="AG81" s="25" t="s">
        <v>4681</v>
      </c>
    </row>
    <row r="82" spans="1:33">
      <c r="A82" s="25" t="s">
        <v>3523</v>
      </c>
      <c r="B82" s="25" t="s">
        <v>3524</v>
      </c>
      <c r="C82" s="25" t="s">
        <v>4034</v>
      </c>
      <c r="D82" s="25" t="s">
        <v>14</v>
      </c>
      <c r="E82" s="25" t="s">
        <v>14</v>
      </c>
      <c r="F82" s="25" t="s">
        <v>14</v>
      </c>
      <c r="G82" s="25" t="s">
        <v>14</v>
      </c>
      <c r="H82" s="25" t="s">
        <v>3525</v>
      </c>
      <c r="I82" s="25" t="s">
        <v>14</v>
      </c>
      <c r="J82" s="25" t="s">
        <v>14</v>
      </c>
      <c r="K82" s="25" t="s">
        <v>14</v>
      </c>
      <c r="L82" s="25" t="s">
        <v>1766</v>
      </c>
      <c r="M82" s="25" t="s">
        <v>14</v>
      </c>
      <c r="N82" s="25" t="s">
        <v>14</v>
      </c>
      <c r="O82" s="25" t="s">
        <v>14</v>
      </c>
      <c r="P82" s="25" t="s">
        <v>14</v>
      </c>
      <c r="Q82" s="25" t="s">
        <v>14</v>
      </c>
      <c r="R82" s="25" t="s">
        <v>14</v>
      </c>
      <c r="S82" s="25" t="s">
        <v>14</v>
      </c>
      <c r="T82" s="25" t="s">
        <v>1000</v>
      </c>
      <c r="U82" s="25" t="s">
        <v>19</v>
      </c>
      <c r="V82" s="25" t="s">
        <v>14</v>
      </c>
      <c r="W82" s="25" t="s">
        <v>14</v>
      </c>
      <c r="X82" s="25">
        <v>0</v>
      </c>
      <c r="Y82" s="25" t="s">
        <v>14</v>
      </c>
      <c r="Z82" s="25" t="s">
        <v>4568</v>
      </c>
      <c r="AA82" s="25" t="s">
        <v>14</v>
      </c>
      <c r="AB82" s="25" t="s">
        <v>14</v>
      </c>
      <c r="AC82" s="25" t="s">
        <v>14</v>
      </c>
      <c r="AD82" s="25">
        <v>0</v>
      </c>
      <c r="AE82" s="25">
        <v>0</v>
      </c>
      <c r="AF82" s="25">
        <v>5359.2</v>
      </c>
      <c r="AG82" s="25" t="s">
        <v>4682</v>
      </c>
    </row>
    <row r="83" spans="1:33">
      <c r="A83" s="25" t="s">
        <v>1891</v>
      </c>
      <c r="B83" s="25" t="s">
        <v>1892</v>
      </c>
      <c r="C83" s="25" t="s">
        <v>4038</v>
      </c>
      <c r="D83" s="25" t="s">
        <v>14</v>
      </c>
      <c r="E83" s="25" t="s">
        <v>14</v>
      </c>
      <c r="F83" s="25" t="s">
        <v>4288</v>
      </c>
      <c r="G83" s="25" t="s">
        <v>130</v>
      </c>
      <c r="H83" s="25" t="s">
        <v>3579</v>
      </c>
      <c r="I83" s="25" t="s">
        <v>14</v>
      </c>
      <c r="J83" s="25" t="s">
        <v>14</v>
      </c>
      <c r="K83" s="25" t="s">
        <v>14</v>
      </c>
      <c r="L83" s="25" t="s">
        <v>1766</v>
      </c>
      <c r="M83" s="25" t="s">
        <v>466</v>
      </c>
      <c r="N83" s="25" t="s">
        <v>14</v>
      </c>
      <c r="O83" s="25" t="s">
        <v>14</v>
      </c>
      <c r="P83" s="25" t="s">
        <v>14</v>
      </c>
      <c r="Q83" s="25" t="s">
        <v>14</v>
      </c>
      <c r="R83" s="25" t="s">
        <v>14</v>
      </c>
      <c r="S83" s="25" t="s">
        <v>14</v>
      </c>
      <c r="T83" s="25" t="s">
        <v>1000</v>
      </c>
      <c r="U83" s="25" t="s">
        <v>20</v>
      </c>
      <c r="V83" s="25" t="s">
        <v>14</v>
      </c>
      <c r="W83" s="25" t="s">
        <v>14</v>
      </c>
      <c r="X83" s="25">
        <v>0</v>
      </c>
      <c r="Y83" s="25" t="s">
        <v>14</v>
      </c>
      <c r="Z83" s="25" t="s">
        <v>4568</v>
      </c>
      <c r="AA83" s="25" t="s">
        <v>14</v>
      </c>
      <c r="AB83" s="25" t="s">
        <v>14</v>
      </c>
      <c r="AC83" s="25" t="s">
        <v>14</v>
      </c>
      <c r="AD83" s="25">
        <v>0</v>
      </c>
      <c r="AE83" s="25">
        <v>0</v>
      </c>
      <c r="AF83" s="25">
        <v>4743.7299999999996</v>
      </c>
      <c r="AG83" s="25" t="s">
        <v>4683</v>
      </c>
    </row>
    <row r="84" spans="1:33">
      <c r="A84" s="25" t="s">
        <v>3486</v>
      </c>
      <c r="B84" s="25" t="s">
        <v>3487</v>
      </c>
      <c r="C84" s="25" t="s">
        <v>4038</v>
      </c>
      <c r="D84" s="25" t="s">
        <v>14</v>
      </c>
      <c r="E84" s="25" t="s">
        <v>14</v>
      </c>
      <c r="F84" s="25" t="s">
        <v>14</v>
      </c>
      <c r="G84" s="25" t="s">
        <v>14</v>
      </c>
      <c r="H84" s="25" t="s">
        <v>3488</v>
      </c>
      <c r="I84" s="25" t="s">
        <v>14</v>
      </c>
      <c r="J84" s="25" t="s">
        <v>14</v>
      </c>
      <c r="K84" s="25" t="s">
        <v>14</v>
      </c>
      <c r="L84" s="25" t="s">
        <v>1766</v>
      </c>
      <c r="M84" s="25" t="s">
        <v>14</v>
      </c>
      <c r="N84" s="25" t="s">
        <v>14</v>
      </c>
      <c r="O84" s="25" t="s">
        <v>14</v>
      </c>
      <c r="P84" s="25" t="s">
        <v>14</v>
      </c>
      <c r="Q84" s="25" t="s">
        <v>14</v>
      </c>
      <c r="R84" s="25" t="s">
        <v>14</v>
      </c>
      <c r="S84" s="25" t="s">
        <v>14</v>
      </c>
      <c r="T84" s="25" t="s">
        <v>1000</v>
      </c>
      <c r="U84" s="25" t="s">
        <v>19</v>
      </c>
      <c r="V84" s="25" t="s">
        <v>14</v>
      </c>
      <c r="W84" s="25" t="s">
        <v>14</v>
      </c>
      <c r="X84" s="25">
        <v>0</v>
      </c>
      <c r="Y84" s="25" t="s">
        <v>14</v>
      </c>
      <c r="Z84" s="25" t="s">
        <v>4568</v>
      </c>
      <c r="AA84" s="25" t="s">
        <v>14</v>
      </c>
      <c r="AB84" s="25" t="s">
        <v>14</v>
      </c>
      <c r="AC84" s="25" t="s">
        <v>14</v>
      </c>
      <c r="AD84" s="25">
        <v>0</v>
      </c>
      <c r="AE84" s="25">
        <v>0</v>
      </c>
      <c r="AF84" s="25">
        <v>5337</v>
      </c>
      <c r="AG84" s="25" t="s">
        <v>4684</v>
      </c>
    </row>
    <row r="85" spans="1:33">
      <c r="A85" s="25" t="s">
        <v>1908</v>
      </c>
      <c r="B85" s="25" t="s">
        <v>1909</v>
      </c>
      <c r="C85" s="25" t="s">
        <v>4034</v>
      </c>
      <c r="D85" s="25" t="s">
        <v>14</v>
      </c>
      <c r="E85" s="25" t="s">
        <v>14</v>
      </c>
      <c r="F85" s="25" t="s">
        <v>4289</v>
      </c>
      <c r="G85" s="25" t="s">
        <v>133</v>
      </c>
      <c r="H85" s="25" t="s">
        <v>3522</v>
      </c>
      <c r="I85" s="25" t="s">
        <v>14</v>
      </c>
      <c r="J85" s="25" t="s">
        <v>14</v>
      </c>
      <c r="K85" s="25" t="s">
        <v>14</v>
      </c>
      <c r="L85" s="25" t="s">
        <v>1766</v>
      </c>
      <c r="M85" s="25" t="s">
        <v>14</v>
      </c>
      <c r="N85" s="25" t="s">
        <v>14</v>
      </c>
      <c r="O85" s="25" t="s">
        <v>14</v>
      </c>
      <c r="P85" s="25" t="s">
        <v>14</v>
      </c>
      <c r="Q85" s="25" t="s">
        <v>14</v>
      </c>
      <c r="R85" s="25" t="s">
        <v>14</v>
      </c>
      <c r="S85" s="25" t="s">
        <v>14</v>
      </c>
      <c r="T85" s="25" t="s">
        <v>1002</v>
      </c>
      <c r="U85" s="25" t="s">
        <v>16</v>
      </c>
      <c r="V85" s="25" t="s">
        <v>14</v>
      </c>
      <c r="W85" s="25" t="s">
        <v>14</v>
      </c>
      <c r="X85" s="25">
        <v>0</v>
      </c>
      <c r="Y85" s="25" t="s">
        <v>14</v>
      </c>
      <c r="Z85" s="25" t="s">
        <v>4568</v>
      </c>
      <c r="AA85" s="25" t="s">
        <v>14</v>
      </c>
      <c r="AB85" s="25" t="s">
        <v>14</v>
      </c>
      <c r="AC85" s="25" t="s">
        <v>14</v>
      </c>
      <c r="AD85" s="25">
        <v>0</v>
      </c>
      <c r="AE85" s="25">
        <v>0</v>
      </c>
      <c r="AF85" s="25">
        <v>48800</v>
      </c>
      <c r="AG85" s="25" t="s">
        <v>1062</v>
      </c>
    </row>
    <row r="86" spans="1:33">
      <c r="A86" s="25" t="s">
        <v>2787</v>
      </c>
      <c r="B86" s="25" t="s">
        <v>2788</v>
      </c>
      <c r="C86" s="25" t="s">
        <v>4038</v>
      </c>
      <c r="D86" s="25" t="s">
        <v>14</v>
      </c>
      <c r="E86" s="25" t="s">
        <v>14</v>
      </c>
      <c r="F86" s="25" t="s">
        <v>4292</v>
      </c>
      <c r="G86" s="25" t="s">
        <v>132</v>
      </c>
      <c r="H86" s="25" t="s">
        <v>3516</v>
      </c>
      <c r="I86" s="25" t="s">
        <v>14</v>
      </c>
      <c r="J86" s="25" t="s">
        <v>14</v>
      </c>
      <c r="K86" s="25" t="s">
        <v>14</v>
      </c>
      <c r="L86" s="25" t="s">
        <v>1766</v>
      </c>
      <c r="M86" s="25" t="s">
        <v>14</v>
      </c>
      <c r="N86" s="25" t="s">
        <v>14</v>
      </c>
      <c r="O86" s="25" t="s">
        <v>14</v>
      </c>
      <c r="P86" s="25" t="s">
        <v>14</v>
      </c>
      <c r="Q86" s="25" t="s">
        <v>14</v>
      </c>
      <c r="R86" s="25" t="s">
        <v>14</v>
      </c>
      <c r="S86" s="25" t="s">
        <v>14</v>
      </c>
      <c r="T86" s="25" t="s">
        <v>1000</v>
      </c>
      <c r="U86" s="25" t="s">
        <v>18</v>
      </c>
      <c r="V86" s="25" t="s">
        <v>14</v>
      </c>
      <c r="W86" s="25" t="s">
        <v>14</v>
      </c>
      <c r="X86" s="25">
        <v>0</v>
      </c>
      <c r="Y86" s="25" t="s">
        <v>14</v>
      </c>
      <c r="Z86" s="25" t="s">
        <v>4568</v>
      </c>
      <c r="AA86" s="25" t="s">
        <v>14</v>
      </c>
      <c r="AB86" s="25" t="s">
        <v>14</v>
      </c>
      <c r="AC86" s="25" t="s">
        <v>14</v>
      </c>
      <c r="AD86" s="25">
        <v>0</v>
      </c>
      <c r="AE86" s="25">
        <v>0</v>
      </c>
      <c r="AF86" s="25">
        <v>3450</v>
      </c>
      <c r="AG86" s="25" t="s">
        <v>4685</v>
      </c>
    </row>
    <row r="87" spans="1:33">
      <c r="A87" s="25" t="s">
        <v>2784</v>
      </c>
      <c r="B87" s="25" t="s">
        <v>2785</v>
      </c>
      <c r="C87" s="25" t="s">
        <v>4038</v>
      </c>
      <c r="D87" s="25" t="s">
        <v>14</v>
      </c>
      <c r="E87" s="25" t="s">
        <v>14</v>
      </c>
      <c r="F87" s="25" t="s">
        <v>14</v>
      </c>
      <c r="G87" s="25" t="s">
        <v>14</v>
      </c>
      <c r="H87" s="25" t="s">
        <v>3028</v>
      </c>
      <c r="I87" s="25" t="s">
        <v>14</v>
      </c>
      <c r="J87" s="25" t="s">
        <v>14</v>
      </c>
      <c r="K87" s="25" t="s">
        <v>14</v>
      </c>
      <c r="L87" s="25" t="s">
        <v>1766</v>
      </c>
      <c r="M87" s="25" t="s">
        <v>14</v>
      </c>
      <c r="N87" s="25" t="s">
        <v>14</v>
      </c>
      <c r="O87" s="25" t="s">
        <v>14</v>
      </c>
      <c r="P87" s="25" t="s">
        <v>14</v>
      </c>
      <c r="Q87" s="25" t="s">
        <v>14</v>
      </c>
      <c r="R87" s="25" t="s">
        <v>14</v>
      </c>
      <c r="S87" s="25" t="s">
        <v>14</v>
      </c>
      <c r="T87" s="25" t="s">
        <v>1000</v>
      </c>
      <c r="U87" s="25" t="s">
        <v>18</v>
      </c>
      <c r="V87" s="25" t="s">
        <v>14</v>
      </c>
      <c r="W87" s="25" t="s">
        <v>14</v>
      </c>
      <c r="X87" s="25">
        <v>0</v>
      </c>
      <c r="Y87" s="25" t="s">
        <v>14</v>
      </c>
      <c r="Z87" s="25" t="s">
        <v>4568</v>
      </c>
      <c r="AA87" s="25" t="s">
        <v>14</v>
      </c>
      <c r="AB87" s="25" t="s">
        <v>14</v>
      </c>
      <c r="AC87" s="25" t="s">
        <v>14</v>
      </c>
      <c r="AD87" s="25">
        <v>0</v>
      </c>
      <c r="AE87" s="25">
        <v>0</v>
      </c>
      <c r="AF87" s="25">
        <v>34896.76</v>
      </c>
      <c r="AG87" s="25" t="s">
        <v>4686</v>
      </c>
    </row>
    <row r="88" spans="1:33">
      <c r="A88" s="25" t="s">
        <v>2443</v>
      </c>
      <c r="B88" s="25" t="s">
        <v>2444</v>
      </c>
      <c r="C88" s="25" t="s">
        <v>4034</v>
      </c>
      <c r="D88" s="25" t="s">
        <v>14</v>
      </c>
      <c r="E88" s="25" t="s">
        <v>14</v>
      </c>
      <c r="F88" s="25" t="s">
        <v>4293</v>
      </c>
      <c r="G88" s="25" t="s">
        <v>129</v>
      </c>
      <c r="H88" s="25" t="s">
        <v>3533</v>
      </c>
      <c r="I88" s="25" t="s">
        <v>14</v>
      </c>
      <c r="J88" s="25" t="s">
        <v>14</v>
      </c>
      <c r="K88" s="25" t="s">
        <v>14</v>
      </c>
      <c r="L88" s="25" t="s">
        <v>1766</v>
      </c>
      <c r="M88" s="25" t="s">
        <v>14</v>
      </c>
      <c r="N88" s="25" t="s">
        <v>14</v>
      </c>
      <c r="O88" s="25" t="s">
        <v>14</v>
      </c>
      <c r="P88" s="25" t="s">
        <v>14</v>
      </c>
      <c r="Q88" s="25" t="s">
        <v>14</v>
      </c>
      <c r="R88" s="25" t="s">
        <v>14</v>
      </c>
      <c r="S88" s="25" t="s">
        <v>14</v>
      </c>
      <c r="T88" s="25" t="s">
        <v>3819</v>
      </c>
      <c r="U88" s="25" t="s">
        <v>1834</v>
      </c>
      <c r="V88" s="25" t="s">
        <v>14</v>
      </c>
      <c r="W88" s="25" t="s">
        <v>14</v>
      </c>
      <c r="X88" s="25">
        <v>0</v>
      </c>
      <c r="Y88" s="25" t="s">
        <v>14</v>
      </c>
      <c r="Z88" s="25" t="s">
        <v>4568</v>
      </c>
      <c r="AA88" s="25" t="s">
        <v>14</v>
      </c>
      <c r="AB88" s="25" t="s">
        <v>14</v>
      </c>
      <c r="AC88" s="25" t="s">
        <v>14</v>
      </c>
      <c r="AD88" s="25">
        <v>0</v>
      </c>
      <c r="AE88" s="25">
        <v>0</v>
      </c>
      <c r="AF88" s="25">
        <v>3750.02</v>
      </c>
      <c r="AG88" s="25" t="s">
        <v>4687</v>
      </c>
    </row>
    <row r="89" spans="1:33">
      <c r="A89" s="25" t="s">
        <v>4294</v>
      </c>
      <c r="B89" s="25" t="s">
        <v>4295</v>
      </c>
      <c r="C89" s="25" t="s">
        <v>4038</v>
      </c>
      <c r="D89" s="25" t="s">
        <v>14</v>
      </c>
      <c r="E89" s="25" t="s">
        <v>14</v>
      </c>
      <c r="F89" s="25" t="s">
        <v>4296</v>
      </c>
      <c r="G89" s="25" t="s">
        <v>135</v>
      </c>
      <c r="H89" s="25" t="s">
        <v>4297</v>
      </c>
      <c r="I89" s="25" t="s">
        <v>14</v>
      </c>
      <c r="J89" s="25" t="s">
        <v>14</v>
      </c>
      <c r="K89" s="25" t="s">
        <v>14</v>
      </c>
      <c r="L89" s="25" t="s">
        <v>1766</v>
      </c>
      <c r="M89" s="25" t="s">
        <v>14</v>
      </c>
      <c r="N89" s="25" t="s">
        <v>14</v>
      </c>
      <c r="O89" s="25" t="s">
        <v>14</v>
      </c>
      <c r="P89" s="25" t="s">
        <v>14</v>
      </c>
      <c r="Q89" s="25" t="s">
        <v>14</v>
      </c>
      <c r="R89" s="25" t="s">
        <v>14</v>
      </c>
      <c r="S89" s="25" t="s">
        <v>14</v>
      </c>
      <c r="T89" s="25" t="s">
        <v>3796</v>
      </c>
      <c r="U89" s="25" t="s">
        <v>21</v>
      </c>
      <c r="V89" s="25" t="s">
        <v>14</v>
      </c>
      <c r="W89" s="25" t="s">
        <v>14</v>
      </c>
      <c r="X89" s="25">
        <v>0</v>
      </c>
      <c r="Y89" s="25" t="s">
        <v>14</v>
      </c>
      <c r="Z89" s="25" t="s">
        <v>4568</v>
      </c>
      <c r="AA89" s="25" t="s">
        <v>14</v>
      </c>
      <c r="AB89" s="25" t="s">
        <v>14</v>
      </c>
      <c r="AC89" s="25" t="s">
        <v>14</v>
      </c>
      <c r="AD89" s="25">
        <v>310</v>
      </c>
      <c r="AE89" s="25">
        <v>0</v>
      </c>
      <c r="AF89" s="25">
        <v>0</v>
      </c>
      <c r="AG89" s="25" t="s">
        <v>4689</v>
      </c>
    </row>
    <row r="90" spans="1:33">
      <c r="A90" s="25" t="s">
        <v>2388</v>
      </c>
      <c r="B90" s="25" t="s">
        <v>2389</v>
      </c>
      <c r="C90" s="25" t="s">
        <v>4034</v>
      </c>
      <c r="D90" s="25" t="s">
        <v>14</v>
      </c>
      <c r="E90" s="25" t="s">
        <v>14</v>
      </c>
      <c r="F90" s="25" t="s">
        <v>4298</v>
      </c>
      <c r="G90" s="25" t="s">
        <v>131</v>
      </c>
      <c r="H90" s="25" t="s">
        <v>3509</v>
      </c>
      <c r="I90" s="25" t="s">
        <v>14</v>
      </c>
      <c r="J90" s="25" t="s">
        <v>14</v>
      </c>
      <c r="K90" s="25" t="s">
        <v>14</v>
      </c>
      <c r="L90" s="25" t="s">
        <v>1766</v>
      </c>
      <c r="M90" s="25" t="s">
        <v>14</v>
      </c>
      <c r="N90" s="25" t="s">
        <v>14</v>
      </c>
      <c r="O90" s="25" t="s">
        <v>14</v>
      </c>
      <c r="P90" s="25" t="s">
        <v>14</v>
      </c>
      <c r="Q90" s="25" t="s">
        <v>14</v>
      </c>
      <c r="R90" s="25" t="s">
        <v>14</v>
      </c>
      <c r="S90" s="25" t="s">
        <v>14</v>
      </c>
      <c r="T90" s="25" t="s">
        <v>1000</v>
      </c>
      <c r="U90" s="25" t="s">
        <v>20</v>
      </c>
      <c r="V90" s="25" t="s">
        <v>14</v>
      </c>
      <c r="W90" s="25" t="s">
        <v>14</v>
      </c>
      <c r="X90" s="25">
        <v>0</v>
      </c>
      <c r="Y90" s="25" t="s">
        <v>14</v>
      </c>
      <c r="Z90" s="25" t="s">
        <v>4568</v>
      </c>
      <c r="AA90" s="25" t="s">
        <v>14</v>
      </c>
      <c r="AB90" s="25" t="s">
        <v>14</v>
      </c>
      <c r="AC90" s="25" t="s">
        <v>14</v>
      </c>
      <c r="AD90" s="25">
        <v>0</v>
      </c>
      <c r="AE90" s="25">
        <v>0</v>
      </c>
      <c r="AF90" s="25">
        <v>48800</v>
      </c>
      <c r="AG90" s="25" t="s">
        <v>1062</v>
      </c>
    </row>
    <row r="91" spans="1:33">
      <c r="A91" s="25" t="s">
        <v>1878</v>
      </c>
      <c r="B91" s="25" t="s">
        <v>1879</v>
      </c>
      <c r="C91" s="25" t="s">
        <v>4038</v>
      </c>
      <c r="D91" s="25" t="s">
        <v>14</v>
      </c>
      <c r="E91" s="25" t="s">
        <v>14</v>
      </c>
      <c r="F91" s="25" t="s">
        <v>4300</v>
      </c>
      <c r="G91" s="25" t="s">
        <v>133</v>
      </c>
      <c r="H91" s="25" t="s">
        <v>3575</v>
      </c>
      <c r="I91" s="25" t="s">
        <v>14</v>
      </c>
      <c r="J91" s="25" t="s">
        <v>14</v>
      </c>
      <c r="K91" s="25" t="s">
        <v>14</v>
      </c>
      <c r="L91" s="25" t="s">
        <v>1766</v>
      </c>
      <c r="M91" s="25" t="s">
        <v>14</v>
      </c>
      <c r="N91" s="25" t="s">
        <v>14</v>
      </c>
      <c r="O91" s="25" t="s">
        <v>14</v>
      </c>
      <c r="P91" s="25" t="s">
        <v>14</v>
      </c>
      <c r="Q91" s="25" t="s">
        <v>14</v>
      </c>
      <c r="R91" s="25" t="s">
        <v>14</v>
      </c>
      <c r="S91" s="25" t="s">
        <v>14</v>
      </c>
      <c r="T91" s="25" t="s">
        <v>1000</v>
      </c>
      <c r="U91" s="25" t="s">
        <v>18</v>
      </c>
      <c r="V91" s="25" t="s">
        <v>14</v>
      </c>
      <c r="W91" s="25" t="s">
        <v>14</v>
      </c>
      <c r="X91" s="25">
        <v>0</v>
      </c>
      <c r="Y91" s="25" t="s">
        <v>14</v>
      </c>
      <c r="Z91" s="25" t="s">
        <v>4568</v>
      </c>
      <c r="AA91" s="25" t="s">
        <v>14</v>
      </c>
      <c r="AB91" s="25" t="s">
        <v>14</v>
      </c>
      <c r="AC91" s="25" t="s">
        <v>14</v>
      </c>
      <c r="AD91" s="25">
        <v>560</v>
      </c>
      <c r="AE91" s="25">
        <v>0</v>
      </c>
      <c r="AF91" s="25">
        <v>3150</v>
      </c>
      <c r="AG91" s="25" t="s">
        <v>4690</v>
      </c>
    </row>
    <row r="92" spans="1:33">
      <c r="A92" s="25" t="s">
        <v>4301</v>
      </c>
      <c r="B92" s="25" t="s">
        <v>4302</v>
      </c>
      <c r="C92" s="25" t="s">
        <v>4038</v>
      </c>
      <c r="D92" s="25" t="s">
        <v>14</v>
      </c>
      <c r="E92" s="25" t="s">
        <v>14</v>
      </c>
      <c r="F92" s="25" t="s">
        <v>4303</v>
      </c>
      <c r="G92" s="25" t="s">
        <v>131</v>
      </c>
      <c r="H92" s="25" t="s">
        <v>4304</v>
      </c>
      <c r="I92" s="25" t="s">
        <v>14</v>
      </c>
      <c r="J92" s="25" t="s">
        <v>14</v>
      </c>
      <c r="K92" s="25" t="s">
        <v>14</v>
      </c>
      <c r="L92" s="25" t="s">
        <v>1766</v>
      </c>
      <c r="M92" s="25" t="s">
        <v>466</v>
      </c>
      <c r="N92" s="25" t="s">
        <v>14</v>
      </c>
      <c r="O92" s="25" t="s">
        <v>14</v>
      </c>
      <c r="P92" s="25" t="s">
        <v>14</v>
      </c>
      <c r="Q92" s="25" t="s">
        <v>14</v>
      </c>
      <c r="R92" s="25" t="s">
        <v>14</v>
      </c>
      <c r="S92" s="25" t="s">
        <v>14</v>
      </c>
      <c r="T92" s="25" t="s">
        <v>3707</v>
      </c>
      <c r="U92" s="25" t="s">
        <v>13</v>
      </c>
      <c r="V92" s="25" t="s">
        <v>14</v>
      </c>
      <c r="W92" s="25" t="s">
        <v>14</v>
      </c>
      <c r="X92" s="25">
        <v>0</v>
      </c>
      <c r="Y92" s="25" t="s">
        <v>14</v>
      </c>
      <c r="Z92" s="25" t="s">
        <v>4568</v>
      </c>
      <c r="AA92" s="25" t="s">
        <v>14</v>
      </c>
      <c r="AB92" s="25" t="s">
        <v>14</v>
      </c>
      <c r="AC92" s="25" t="s">
        <v>14</v>
      </c>
      <c r="AD92" s="25">
        <v>15000</v>
      </c>
      <c r="AE92" s="25">
        <v>0</v>
      </c>
      <c r="AF92" s="25">
        <v>3614.18</v>
      </c>
      <c r="AG92" s="25" t="s">
        <v>4692</v>
      </c>
    </row>
    <row r="93" spans="1:33">
      <c r="A93" s="25" t="s">
        <v>2230</v>
      </c>
      <c r="B93" s="25" t="s">
        <v>2231</v>
      </c>
      <c r="C93" s="25" t="s">
        <v>4034</v>
      </c>
      <c r="D93" s="25" t="s">
        <v>14</v>
      </c>
      <c r="E93" s="25" t="s">
        <v>14</v>
      </c>
      <c r="F93" s="25" t="s">
        <v>4305</v>
      </c>
      <c r="G93" s="25" t="s">
        <v>130</v>
      </c>
      <c r="H93" s="25" t="s">
        <v>3142</v>
      </c>
      <c r="I93" s="25" t="s">
        <v>14</v>
      </c>
      <c r="J93" s="25" t="s">
        <v>14</v>
      </c>
      <c r="K93" s="25" t="s">
        <v>14</v>
      </c>
      <c r="L93" s="25" t="s">
        <v>1766</v>
      </c>
      <c r="M93" s="25" t="s">
        <v>466</v>
      </c>
      <c r="N93" s="25" t="s">
        <v>14</v>
      </c>
      <c r="O93" s="25" t="s">
        <v>14</v>
      </c>
      <c r="P93" s="25" t="s">
        <v>14</v>
      </c>
      <c r="Q93" s="25" t="s">
        <v>14</v>
      </c>
      <c r="R93" s="25" t="s">
        <v>14</v>
      </c>
      <c r="S93" s="25" t="s">
        <v>14</v>
      </c>
      <c r="T93" s="25" t="s">
        <v>1000</v>
      </c>
      <c r="U93" s="25" t="s">
        <v>20</v>
      </c>
      <c r="V93" s="25" t="s">
        <v>14</v>
      </c>
      <c r="W93" s="25" t="s">
        <v>14</v>
      </c>
      <c r="X93" s="25">
        <v>0</v>
      </c>
      <c r="Y93" s="25" t="s">
        <v>14</v>
      </c>
      <c r="Z93" s="25" t="s">
        <v>4568</v>
      </c>
      <c r="AA93" s="25" t="s">
        <v>14</v>
      </c>
      <c r="AB93" s="25" t="s">
        <v>14</v>
      </c>
      <c r="AC93" s="25" t="s">
        <v>14</v>
      </c>
      <c r="AD93" s="25">
        <v>0</v>
      </c>
      <c r="AE93" s="25">
        <v>0</v>
      </c>
      <c r="AF93" s="25">
        <v>14875</v>
      </c>
      <c r="AG93" s="25" t="s">
        <v>4620</v>
      </c>
    </row>
    <row r="94" spans="1:33">
      <c r="A94" s="25" t="s">
        <v>2520</v>
      </c>
      <c r="B94" s="25" t="s">
        <v>2521</v>
      </c>
      <c r="C94" s="25" t="s">
        <v>4038</v>
      </c>
      <c r="D94" s="25" t="s">
        <v>14</v>
      </c>
      <c r="E94" s="25" t="s">
        <v>14</v>
      </c>
      <c r="F94" s="25" t="s">
        <v>4306</v>
      </c>
      <c r="G94" s="25" t="s">
        <v>127</v>
      </c>
      <c r="H94" s="25" t="s">
        <v>3518</v>
      </c>
      <c r="I94" s="25" t="s">
        <v>14</v>
      </c>
      <c r="J94" s="25" t="s">
        <v>14</v>
      </c>
      <c r="K94" s="25" t="s">
        <v>14</v>
      </c>
      <c r="L94" s="25" t="s">
        <v>1766</v>
      </c>
      <c r="M94" s="25" t="s">
        <v>14</v>
      </c>
      <c r="N94" s="25" t="s">
        <v>14</v>
      </c>
      <c r="O94" s="25" t="s">
        <v>14</v>
      </c>
      <c r="P94" s="25" t="s">
        <v>14</v>
      </c>
      <c r="Q94" s="25" t="s">
        <v>14</v>
      </c>
      <c r="R94" s="25" t="s">
        <v>14</v>
      </c>
      <c r="S94" s="25" t="s">
        <v>14</v>
      </c>
      <c r="T94" s="25" t="s">
        <v>3813</v>
      </c>
      <c r="U94" s="25" t="s">
        <v>1834</v>
      </c>
      <c r="V94" s="25" t="s">
        <v>14</v>
      </c>
      <c r="W94" s="25" t="s">
        <v>14</v>
      </c>
      <c r="X94" s="25">
        <v>0</v>
      </c>
      <c r="Y94" s="25" t="s">
        <v>14</v>
      </c>
      <c r="Z94" s="25" t="s">
        <v>4568</v>
      </c>
      <c r="AA94" s="25" t="s">
        <v>14</v>
      </c>
      <c r="AB94" s="25" t="s">
        <v>14</v>
      </c>
      <c r="AC94" s="25" t="s">
        <v>14</v>
      </c>
      <c r="AD94" s="25">
        <v>0</v>
      </c>
      <c r="AE94" s="25">
        <v>0</v>
      </c>
      <c r="AF94" s="25">
        <v>0</v>
      </c>
      <c r="AG94" s="25" t="s">
        <v>8</v>
      </c>
    </row>
    <row r="95" spans="1:33">
      <c r="A95" s="25" t="s">
        <v>2198</v>
      </c>
      <c r="B95" s="25" t="s">
        <v>2199</v>
      </c>
      <c r="C95" s="25" t="s">
        <v>4034</v>
      </c>
      <c r="D95" s="25" t="s">
        <v>14</v>
      </c>
      <c r="E95" s="25" t="s">
        <v>14</v>
      </c>
      <c r="F95" s="25" t="s">
        <v>4308</v>
      </c>
      <c r="G95" s="25" t="s">
        <v>131</v>
      </c>
      <c r="H95" s="25" t="s">
        <v>3137</v>
      </c>
      <c r="I95" s="25" t="s">
        <v>14</v>
      </c>
      <c r="J95" s="25" t="s">
        <v>14</v>
      </c>
      <c r="K95" s="25" t="s">
        <v>14</v>
      </c>
      <c r="L95" s="25" t="s">
        <v>1766</v>
      </c>
      <c r="M95" s="25" t="s">
        <v>14</v>
      </c>
      <c r="N95" s="25" t="s">
        <v>14</v>
      </c>
      <c r="O95" s="25" t="s">
        <v>14</v>
      </c>
      <c r="P95" s="25" t="s">
        <v>14</v>
      </c>
      <c r="Q95" s="25" t="s">
        <v>14</v>
      </c>
      <c r="R95" s="25" t="s">
        <v>14</v>
      </c>
      <c r="S95" s="25" t="s">
        <v>14</v>
      </c>
      <c r="T95" s="25" t="s">
        <v>1000</v>
      </c>
      <c r="U95" s="25" t="s">
        <v>20</v>
      </c>
      <c r="V95" s="25" t="s">
        <v>14</v>
      </c>
      <c r="W95" s="25" t="s">
        <v>14</v>
      </c>
      <c r="X95" s="25">
        <v>0</v>
      </c>
      <c r="Y95" s="25" t="s">
        <v>14</v>
      </c>
      <c r="Z95" s="25" t="s">
        <v>4568</v>
      </c>
      <c r="AA95" s="25" t="s">
        <v>14</v>
      </c>
      <c r="AB95" s="25" t="s">
        <v>14</v>
      </c>
      <c r="AC95" s="25" t="s">
        <v>14</v>
      </c>
      <c r="AD95" s="25">
        <v>0</v>
      </c>
      <c r="AE95" s="25">
        <v>0</v>
      </c>
      <c r="AF95" s="25">
        <v>13817.27</v>
      </c>
      <c r="AG95" s="25" t="s">
        <v>4694</v>
      </c>
    </row>
    <row r="96" spans="1:33">
      <c r="A96" s="25" t="s">
        <v>2268</v>
      </c>
      <c r="B96" s="25" t="s">
        <v>2269</v>
      </c>
      <c r="C96" s="25" t="s">
        <v>4038</v>
      </c>
      <c r="D96" s="25" t="s">
        <v>14</v>
      </c>
      <c r="E96" s="25" t="s">
        <v>14</v>
      </c>
      <c r="F96" s="25" t="s">
        <v>14</v>
      </c>
      <c r="G96" s="25" t="s">
        <v>14</v>
      </c>
      <c r="H96" s="25" t="s">
        <v>3026</v>
      </c>
      <c r="I96" s="25" t="s">
        <v>14</v>
      </c>
      <c r="J96" s="25" t="s">
        <v>14</v>
      </c>
      <c r="K96" s="25" t="s">
        <v>14</v>
      </c>
      <c r="L96" s="25" t="s">
        <v>1766</v>
      </c>
      <c r="M96" s="25" t="s">
        <v>14</v>
      </c>
      <c r="N96" s="25" t="s">
        <v>14</v>
      </c>
      <c r="O96" s="25" t="s">
        <v>14</v>
      </c>
      <c r="P96" s="25" t="s">
        <v>14</v>
      </c>
      <c r="Q96" s="25" t="s">
        <v>14</v>
      </c>
      <c r="R96" s="25" t="s">
        <v>14</v>
      </c>
      <c r="S96" s="25" t="s">
        <v>14</v>
      </c>
      <c r="T96" s="25" t="s">
        <v>3707</v>
      </c>
      <c r="U96" s="25" t="s">
        <v>16</v>
      </c>
      <c r="V96" s="25" t="s">
        <v>14</v>
      </c>
      <c r="W96" s="25" t="s">
        <v>14</v>
      </c>
      <c r="X96" s="25">
        <v>0</v>
      </c>
      <c r="Y96" s="25" t="s">
        <v>14</v>
      </c>
      <c r="Z96" s="25" t="s">
        <v>4568</v>
      </c>
      <c r="AA96" s="25" t="s">
        <v>14</v>
      </c>
      <c r="AB96" s="25" t="s">
        <v>14</v>
      </c>
      <c r="AC96" s="25" t="s">
        <v>14</v>
      </c>
      <c r="AD96" s="25">
        <v>0</v>
      </c>
      <c r="AE96" s="25">
        <v>0</v>
      </c>
      <c r="AF96" s="25">
        <v>41818.79</v>
      </c>
      <c r="AG96" s="25" t="s">
        <v>4696</v>
      </c>
    </row>
    <row r="97" spans="1:33">
      <c r="A97" s="25" t="s">
        <v>4312</v>
      </c>
      <c r="B97" s="25" t="s">
        <v>4313</v>
      </c>
      <c r="C97" s="25" t="s">
        <v>4034</v>
      </c>
      <c r="D97" s="25" t="s">
        <v>14</v>
      </c>
      <c r="E97" s="25" t="s">
        <v>14</v>
      </c>
      <c r="F97" s="25" t="s">
        <v>4314</v>
      </c>
      <c r="G97" s="25" t="s">
        <v>131</v>
      </c>
      <c r="H97" s="25" t="s">
        <v>4315</v>
      </c>
      <c r="I97" s="25" t="s">
        <v>14</v>
      </c>
      <c r="J97" s="25" t="s">
        <v>14</v>
      </c>
      <c r="K97" s="25" t="s">
        <v>14</v>
      </c>
      <c r="L97" s="25" t="s">
        <v>1766</v>
      </c>
      <c r="M97" s="25" t="s">
        <v>466</v>
      </c>
      <c r="N97" s="25" t="s">
        <v>14</v>
      </c>
      <c r="O97" s="25" t="s">
        <v>14</v>
      </c>
      <c r="P97" s="25" t="s">
        <v>14</v>
      </c>
      <c r="Q97" s="25" t="s">
        <v>14</v>
      </c>
      <c r="R97" s="25" t="s">
        <v>14</v>
      </c>
      <c r="S97" s="25" t="s">
        <v>14</v>
      </c>
      <c r="T97" s="25" t="s">
        <v>3707</v>
      </c>
      <c r="U97" s="25" t="s">
        <v>13</v>
      </c>
      <c r="V97" s="25" t="s">
        <v>14</v>
      </c>
      <c r="W97" s="25" t="s">
        <v>14</v>
      </c>
      <c r="X97" s="25">
        <v>0</v>
      </c>
      <c r="Y97" s="25" t="s">
        <v>14</v>
      </c>
      <c r="Z97" s="25" t="s">
        <v>4568</v>
      </c>
      <c r="AA97" s="25" t="s">
        <v>14</v>
      </c>
      <c r="AB97" s="25" t="s">
        <v>14</v>
      </c>
      <c r="AC97" s="25" t="s">
        <v>14</v>
      </c>
      <c r="AD97" s="25">
        <v>15000</v>
      </c>
      <c r="AE97" s="25">
        <v>0</v>
      </c>
      <c r="AF97" s="25">
        <v>3788.17</v>
      </c>
      <c r="AG97" s="25" t="s">
        <v>4699</v>
      </c>
    </row>
    <row r="98" spans="1:33">
      <c r="A98" s="25" t="s">
        <v>2917</v>
      </c>
      <c r="B98" s="25" t="s">
        <v>2918</v>
      </c>
      <c r="C98" s="25" t="s">
        <v>4034</v>
      </c>
      <c r="D98" s="25" t="s">
        <v>14</v>
      </c>
      <c r="E98" s="25" t="s">
        <v>14</v>
      </c>
      <c r="F98" s="25" t="s">
        <v>4316</v>
      </c>
      <c r="G98" s="25" t="s">
        <v>128</v>
      </c>
      <c r="H98" s="25" t="s">
        <v>3404</v>
      </c>
      <c r="I98" s="25" t="s">
        <v>14</v>
      </c>
      <c r="J98" s="25" t="s">
        <v>14</v>
      </c>
      <c r="K98" s="25" t="s">
        <v>14</v>
      </c>
      <c r="L98" s="25" t="s">
        <v>1766</v>
      </c>
      <c r="M98" s="25" t="s">
        <v>14</v>
      </c>
      <c r="N98" s="25" t="s">
        <v>14</v>
      </c>
      <c r="O98" s="25" t="s">
        <v>14</v>
      </c>
      <c r="P98" s="25" t="s">
        <v>14</v>
      </c>
      <c r="Q98" s="25" t="s">
        <v>14</v>
      </c>
      <c r="R98" s="25" t="s">
        <v>14</v>
      </c>
      <c r="S98" s="25" t="s">
        <v>14</v>
      </c>
      <c r="T98" s="25" t="s">
        <v>3686</v>
      </c>
      <c r="U98" s="25" t="s">
        <v>1834</v>
      </c>
      <c r="V98" s="25" t="s">
        <v>14</v>
      </c>
      <c r="W98" s="25" t="s">
        <v>14</v>
      </c>
      <c r="X98" s="25">
        <v>0</v>
      </c>
      <c r="Y98" s="25" t="s">
        <v>14</v>
      </c>
      <c r="Z98" s="25" t="s">
        <v>4568</v>
      </c>
      <c r="AA98" s="25" t="s">
        <v>14</v>
      </c>
      <c r="AB98" s="25" t="s">
        <v>14</v>
      </c>
      <c r="AC98" s="25" t="s">
        <v>14</v>
      </c>
      <c r="AD98" s="25">
        <v>0</v>
      </c>
      <c r="AE98" s="25">
        <v>0</v>
      </c>
      <c r="AF98" s="25">
        <v>930.08</v>
      </c>
      <c r="AG98" s="25" t="s">
        <v>4700</v>
      </c>
    </row>
    <row r="99" spans="1:33">
      <c r="A99" s="25" t="s">
        <v>2891</v>
      </c>
      <c r="B99" s="25" t="s">
        <v>2892</v>
      </c>
      <c r="C99" s="25" t="s">
        <v>4038</v>
      </c>
      <c r="D99" s="25" t="s">
        <v>14</v>
      </c>
      <c r="E99" s="25" t="s">
        <v>14</v>
      </c>
      <c r="F99" s="25" t="s">
        <v>4318</v>
      </c>
      <c r="G99" s="25" t="s">
        <v>129</v>
      </c>
      <c r="H99" s="25" t="s">
        <v>3165</v>
      </c>
      <c r="I99" s="25" t="s">
        <v>14</v>
      </c>
      <c r="J99" s="25" t="s">
        <v>14</v>
      </c>
      <c r="K99" s="25" t="s">
        <v>14</v>
      </c>
      <c r="L99" s="25" t="s">
        <v>1766</v>
      </c>
      <c r="M99" s="25" t="s">
        <v>14</v>
      </c>
      <c r="N99" s="25" t="s">
        <v>14</v>
      </c>
      <c r="O99" s="25" t="s">
        <v>14</v>
      </c>
      <c r="P99" s="25" t="s">
        <v>14</v>
      </c>
      <c r="Q99" s="25" t="s">
        <v>14</v>
      </c>
      <c r="R99" s="25" t="s">
        <v>14</v>
      </c>
      <c r="S99" s="25" t="s">
        <v>14</v>
      </c>
      <c r="T99" s="25" t="s">
        <v>3686</v>
      </c>
      <c r="U99" s="25" t="s">
        <v>1834</v>
      </c>
      <c r="V99" s="25" t="s">
        <v>14</v>
      </c>
      <c r="W99" s="25" t="s">
        <v>14</v>
      </c>
      <c r="X99" s="25">
        <v>0</v>
      </c>
      <c r="Y99" s="25" t="s">
        <v>14</v>
      </c>
      <c r="Z99" s="25" t="s">
        <v>4568</v>
      </c>
      <c r="AA99" s="25" t="s">
        <v>14</v>
      </c>
      <c r="AB99" s="25" t="s">
        <v>14</v>
      </c>
      <c r="AC99" s="25" t="s">
        <v>14</v>
      </c>
      <c r="AD99" s="25">
        <v>0</v>
      </c>
      <c r="AE99" s="25">
        <v>0</v>
      </c>
      <c r="AF99" s="25">
        <v>16916.04</v>
      </c>
      <c r="AG99" s="25" t="s">
        <v>4701</v>
      </c>
    </row>
    <row r="100" spans="1:33">
      <c r="A100" s="25" t="s">
        <v>2336</v>
      </c>
      <c r="B100" s="25" t="s">
        <v>2337</v>
      </c>
      <c r="C100" s="25" t="s">
        <v>4038</v>
      </c>
      <c r="D100" s="25" t="s">
        <v>14</v>
      </c>
      <c r="E100" s="25" t="s">
        <v>14</v>
      </c>
      <c r="F100" s="25" t="s">
        <v>4318</v>
      </c>
      <c r="G100" s="25" t="s">
        <v>129</v>
      </c>
      <c r="H100" s="25" t="s">
        <v>3165</v>
      </c>
      <c r="I100" s="25" t="s">
        <v>14</v>
      </c>
      <c r="J100" s="25" t="s">
        <v>14</v>
      </c>
      <c r="K100" s="25" t="s">
        <v>14</v>
      </c>
      <c r="L100" s="25" t="s">
        <v>1766</v>
      </c>
      <c r="M100" s="25" t="s">
        <v>14</v>
      </c>
      <c r="N100" s="25" t="s">
        <v>14</v>
      </c>
      <c r="O100" s="25" t="s">
        <v>14</v>
      </c>
      <c r="P100" s="25" t="s">
        <v>14</v>
      </c>
      <c r="Q100" s="25" t="s">
        <v>14</v>
      </c>
      <c r="R100" s="25" t="s">
        <v>14</v>
      </c>
      <c r="S100" s="25" t="s">
        <v>14</v>
      </c>
      <c r="T100" s="25" t="s">
        <v>3686</v>
      </c>
      <c r="U100" s="25" t="s">
        <v>1834</v>
      </c>
      <c r="V100" s="25" t="s">
        <v>14</v>
      </c>
      <c r="W100" s="25" t="s">
        <v>14</v>
      </c>
      <c r="X100" s="25">
        <v>0</v>
      </c>
      <c r="Y100" s="25" t="s">
        <v>14</v>
      </c>
      <c r="Z100" s="25" t="s">
        <v>4568</v>
      </c>
      <c r="AA100" s="25" t="s">
        <v>14</v>
      </c>
      <c r="AB100" s="25" t="s">
        <v>14</v>
      </c>
      <c r="AC100" s="25" t="s">
        <v>14</v>
      </c>
      <c r="AD100" s="25">
        <v>0</v>
      </c>
      <c r="AE100" s="25">
        <v>0</v>
      </c>
      <c r="AF100" s="25">
        <v>16916.04</v>
      </c>
      <c r="AG100" s="25" t="s">
        <v>4701</v>
      </c>
    </row>
    <row r="101" spans="1:33">
      <c r="A101" s="25" t="s">
        <v>3071</v>
      </c>
      <c r="B101" s="25" t="s">
        <v>3072</v>
      </c>
      <c r="C101" s="25" t="s">
        <v>4038</v>
      </c>
      <c r="D101" s="25" t="s">
        <v>14</v>
      </c>
      <c r="E101" s="25" t="s">
        <v>14</v>
      </c>
      <c r="F101" s="25" t="s">
        <v>14</v>
      </c>
      <c r="G101" s="25" t="s">
        <v>14</v>
      </c>
      <c r="H101" s="25" t="s">
        <v>3073</v>
      </c>
      <c r="I101" s="25" t="s">
        <v>14</v>
      </c>
      <c r="J101" s="25" t="s">
        <v>14</v>
      </c>
      <c r="K101" s="25" t="s">
        <v>14</v>
      </c>
      <c r="L101" s="25" t="s">
        <v>1766</v>
      </c>
      <c r="M101" s="25" t="s">
        <v>14</v>
      </c>
      <c r="N101" s="25" t="s">
        <v>14</v>
      </c>
      <c r="O101" s="25" t="s">
        <v>14</v>
      </c>
      <c r="P101" s="25" t="s">
        <v>14</v>
      </c>
      <c r="Q101" s="25" t="s">
        <v>14</v>
      </c>
      <c r="R101" s="25" t="s">
        <v>14</v>
      </c>
      <c r="S101" s="25" t="s">
        <v>14</v>
      </c>
      <c r="T101" s="25" t="s">
        <v>3707</v>
      </c>
      <c r="U101" s="25" t="s">
        <v>19</v>
      </c>
      <c r="V101" s="25" t="s">
        <v>14</v>
      </c>
      <c r="W101" s="25" t="s">
        <v>14</v>
      </c>
      <c r="X101" s="25">
        <v>0</v>
      </c>
      <c r="Y101" s="25" t="s">
        <v>14</v>
      </c>
      <c r="Z101" s="25" t="s">
        <v>4568</v>
      </c>
      <c r="AA101" s="25" t="s">
        <v>14</v>
      </c>
      <c r="AB101" s="25" t="s">
        <v>14</v>
      </c>
      <c r="AC101" s="25" t="s">
        <v>14</v>
      </c>
      <c r="AD101" s="25">
        <v>3280</v>
      </c>
      <c r="AE101" s="25">
        <v>0</v>
      </c>
      <c r="AF101" s="25">
        <v>26334</v>
      </c>
      <c r="AG101" s="25" t="s">
        <v>4702</v>
      </c>
    </row>
    <row r="102" spans="1:33">
      <c r="A102" s="25" t="s">
        <v>2568</v>
      </c>
      <c r="B102" s="25" t="s">
        <v>2569</v>
      </c>
      <c r="C102" s="25" t="s">
        <v>4034</v>
      </c>
      <c r="D102" s="25" t="s">
        <v>14</v>
      </c>
      <c r="E102" s="25" t="s">
        <v>14</v>
      </c>
      <c r="F102" s="25" t="s">
        <v>4326</v>
      </c>
      <c r="G102" s="25" t="s">
        <v>131</v>
      </c>
      <c r="H102" s="25" t="s">
        <v>3037</v>
      </c>
      <c r="I102" s="25" t="s">
        <v>14</v>
      </c>
      <c r="J102" s="25" t="s">
        <v>14</v>
      </c>
      <c r="K102" s="25" t="s">
        <v>14</v>
      </c>
      <c r="L102" s="25" t="s">
        <v>1766</v>
      </c>
      <c r="M102" s="25" t="s">
        <v>466</v>
      </c>
      <c r="N102" s="25" t="s">
        <v>14</v>
      </c>
      <c r="O102" s="25" t="s">
        <v>14</v>
      </c>
      <c r="P102" s="25" t="s">
        <v>14</v>
      </c>
      <c r="Q102" s="25" t="s">
        <v>14</v>
      </c>
      <c r="R102" s="25" t="s">
        <v>14</v>
      </c>
      <c r="S102" s="25" t="s">
        <v>14</v>
      </c>
      <c r="T102" s="25" t="s">
        <v>1000</v>
      </c>
      <c r="U102" s="25" t="s">
        <v>20</v>
      </c>
      <c r="V102" s="25" t="s">
        <v>14</v>
      </c>
      <c r="W102" s="25" t="s">
        <v>14</v>
      </c>
      <c r="X102" s="25">
        <v>0</v>
      </c>
      <c r="Y102" s="25" t="s">
        <v>14</v>
      </c>
      <c r="Z102" s="25" t="s">
        <v>4568</v>
      </c>
      <c r="AA102" s="25" t="s">
        <v>14</v>
      </c>
      <c r="AB102" s="25" t="s">
        <v>14</v>
      </c>
      <c r="AC102" s="25" t="s">
        <v>14</v>
      </c>
      <c r="AD102" s="25">
        <v>0.13</v>
      </c>
      <c r="AE102" s="25">
        <v>0</v>
      </c>
      <c r="AF102" s="25">
        <v>56500</v>
      </c>
      <c r="AG102" s="25" t="s">
        <v>4704</v>
      </c>
    </row>
    <row r="103" spans="1:33">
      <c r="A103" s="25" t="s">
        <v>2327</v>
      </c>
      <c r="B103" s="25" t="s">
        <v>2328</v>
      </c>
      <c r="C103" s="25" t="s">
        <v>4034</v>
      </c>
      <c r="D103" s="25" t="s">
        <v>14</v>
      </c>
      <c r="E103" s="25" t="s">
        <v>14</v>
      </c>
      <c r="F103" s="25" t="s">
        <v>4328</v>
      </c>
      <c r="G103" s="25" t="s">
        <v>132</v>
      </c>
      <c r="H103" s="25" t="s">
        <v>3380</v>
      </c>
      <c r="I103" s="25" t="s">
        <v>14</v>
      </c>
      <c r="J103" s="25" t="s">
        <v>14</v>
      </c>
      <c r="K103" s="25" t="s">
        <v>14</v>
      </c>
      <c r="L103" s="25" t="s">
        <v>1766</v>
      </c>
      <c r="M103" s="25" t="s">
        <v>466</v>
      </c>
      <c r="N103" s="25" t="s">
        <v>14</v>
      </c>
      <c r="O103" s="25" t="s">
        <v>14</v>
      </c>
      <c r="P103" s="25" t="s">
        <v>14</v>
      </c>
      <c r="Q103" s="25" t="s">
        <v>14</v>
      </c>
      <c r="R103" s="25" t="s">
        <v>14</v>
      </c>
      <c r="S103" s="25" t="s">
        <v>14</v>
      </c>
      <c r="T103" s="25" t="s">
        <v>1000</v>
      </c>
      <c r="U103" s="25" t="s">
        <v>13</v>
      </c>
      <c r="V103" s="25" t="s">
        <v>14</v>
      </c>
      <c r="W103" s="25" t="s">
        <v>14</v>
      </c>
      <c r="X103" s="25">
        <v>0</v>
      </c>
      <c r="Y103" s="25" t="s">
        <v>14</v>
      </c>
      <c r="Z103" s="25" t="s">
        <v>4568</v>
      </c>
      <c r="AA103" s="25" t="s">
        <v>14</v>
      </c>
      <c r="AB103" s="25" t="s">
        <v>14</v>
      </c>
      <c r="AC103" s="25" t="s">
        <v>14</v>
      </c>
      <c r="AD103" s="25">
        <v>0</v>
      </c>
      <c r="AE103" s="25">
        <v>0</v>
      </c>
      <c r="AF103" s="25">
        <v>9108.48</v>
      </c>
      <c r="AG103" s="25" t="s">
        <v>4706</v>
      </c>
    </row>
    <row r="104" spans="1:33">
      <c r="A104" s="25" t="s">
        <v>3600</v>
      </c>
      <c r="B104" s="25" t="s">
        <v>3601</v>
      </c>
      <c r="C104" s="25" t="s">
        <v>4038</v>
      </c>
      <c r="D104" s="25" t="s">
        <v>14</v>
      </c>
      <c r="E104" s="25" t="s">
        <v>14</v>
      </c>
      <c r="F104" s="25" t="s">
        <v>14</v>
      </c>
      <c r="G104" s="25" t="s">
        <v>14</v>
      </c>
      <c r="H104" s="25" t="s">
        <v>3602</v>
      </c>
      <c r="I104" s="25" t="s">
        <v>14</v>
      </c>
      <c r="J104" s="25" t="s">
        <v>14</v>
      </c>
      <c r="K104" s="25" t="s">
        <v>14</v>
      </c>
      <c r="L104" s="25" t="s">
        <v>1766</v>
      </c>
      <c r="M104" s="25" t="s">
        <v>14</v>
      </c>
      <c r="N104" s="25" t="s">
        <v>14</v>
      </c>
      <c r="O104" s="25" t="s">
        <v>14</v>
      </c>
      <c r="P104" s="25" t="s">
        <v>14</v>
      </c>
      <c r="Q104" s="25" t="s">
        <v>14</v>
      </c>
      <c r="R104" s="25" t="s">
        <v>14</v>
      </c>
      <c r="S104" s="25" t="s">
        <v>14</v>
      </c>
      <c r="T104" s="25" t="s">
        <v>1000</v>
      </c>
      <c r="U104" s="25" t="s">
        <v>19</v>
      </c>
      <c r="V104" s="25" t="s">
        <v>14</v>
      </c>
      <c r="W104" s="25" t="s">
        <v>14</v>
      </c>
      <c r="X104" s="25">
        <v>0</v>
      </c>
      <c r="Y104" s="25" t="s">
        <v>14</v>
      </c>
      <c r="Z104" s="25" t="s">
        <v>4568</v>
      </c>
      <c r="AA104" s="25" t="s">
        <v>14</v>
      </c>
      <c r="AB104" s="25" t="s">
        <v>14</v>
      </c>
      <c r="AC104" s="25" t="s">
        <v>14</v>
      </c>
      <c r="AD104" s="25">
        <v>0</v>
      </c>
      <c r="AE104" s="25">
        <v>0</v>
      </c>
      <c r="AF104" s="25">
        <v>1941.18</v>
      </c>
      <c r="AG104" s="25" t="s">
        <v>4707</v>
      </c>
    </row>
    <row r="105" spans="1:33">
      <c r="A105" s="25" t="s">
        <v>3585</v>
      </c>
      <c r="B105" s="25" t="s">
        <v>3586</v>
      </c>
      <c r="C105" s="25" t="s">
        <v>4038</v>
      </c>
      <c r="D105" s="25" t="s">
        <v>14</v>
      </c>
      <c r="E105" s="25" t="s">
        <v>14</v>
      </c>
      <c r="F105" s="25" t="s">
        <v>14</v>
      </c>
      <c r="G105" s="25" t="s">
        <v>14</v>
      </c>
      <c r="H105" s="25" t="s">
        <v>3587</v>
      </c>
      <c r="I105" s="25" t="s">
        <v>14</v>
      </c>
      <c r="J105" s="25" t="s">
        <v>14</v>
      </c>
      <c r="K105" s="25" t="s">
        <v>14</v>
      </c>
      <c r="L105" s="25" t="s">
        <v>1766</v>
      </c>
      <c r="M105" s="25" t="s">
        <v>14</v>
      </c>
      <c r="N105" s="25" t="s">
        <v>14</v>
      </c>
      <c r="O105" s="25" t="s">
        <v>14</v>
      </c>
      <c r="P105" s="25" t="s">
        <v>14</v>
      </c>
      <c r="Q105" s="25" t="s">
        <v>14</v>
      </c>
      <c r="R105" s="25" t="s">
        <v>14</v>
      </c>
      <c r="S105" s="25" t="s">
        <v>14</v>
      </c>
      <c r="T105" s="25" t="s">
        <v>3697</v>
      </c>
      <c r="U105" s="25" t="s">
        <v>19</v>
      </c>
      <c r="V105" s="25" t="s">
        <v>14</v>
      </c>
      <c r="W105" s="25" t="s">
        <v>14</v>
      </c>
      <c r="X105" s="25">
        <v>0</v>
      </c>
      <c r="Y105" s="25" t="s">
        <v>14</v>
      </c>
      <c r="Z105" s="25" t="s">
        <v>4568</v>
      </c>
      <c r="AA105" s="25" t="s">
        <v>14</v>
      </c>
      <c r="AB105" s="25" t="s">
        <v>14</v>
      </c>
      <c r="AC105" s="25" t="s">
        <v>14</v>
      </c>
      <c r="AD105" s="25">
        <v>0</v>
      </c>
      <c r="AE105" s="25">
        <v>0</v>
      </c>
      <c r="AF105" s="25">
        <v>2870</v>
      </c>
      <c r="AG105" s="25" t="s">
        <v>4708</v>
      </c>
    </row>
    <row r="106" spans="1:33">
      <c r="A106" s="25" t="s">
        <v>3526</v>
      </c>
      <c r="B106" s="25" t="s">
        <v>3527</v>
      </c>
      <c r="C106" s="25" t="s">
        <v>4038</v>
      </c>
      <c r="D106" s="25" t="s">
        <v>14</v>
      </c>
      <c r="E106" s="25" t="s">
        <v>14</v>
      </c>
      <c r="F106" s="25" t="s">
        <v>14</v>
      </c>
      <c r="G106" s="25" t="s">
        <v>14</v>
      </c>
      <c r="H106" s="25" t="s">
        <v>3528</v>
      </c>
      <c r="I106" s="25" t="s">
        <v>14</v>
      </c>
      <c r="J106" s="25" t="s">
        <v>14</v>
      </c>
      <c r="K106" s="25" t="s">
        <v>14</v>
      </c>
      <c r="L106" s="25" t="s">
        <v>1766</v>
      </c>
      <c r="M106" s="25" t="s">
        <v>14</v>
      </c>
      <c r="N106" s="25" t="s">
        <v>14</v>
      </c>
      <c r="O106" s="25" t="s">
        <v>14</v>
      </c>
      <c r="P106" s="25" t="s">
        <v>14</v>
      </c>
      <c r="Q106" s="25" t="s">
        <v>14</v>
      </c>
      <c r="R106" s="25" t="s">
        <v>14</v>
      </c>
      <c r="S106" s="25" t="s">
        <v>14</v>
      </c>
      <c r="T106" s="25" t="s">
        <v>3796</v>
      </c>
      <c r="U106" s="25" t="s">
        <v>3794</v>
      </c>
      <c r="V106" s="25" t="s">
        <v>14</v>
      </c>
      <c r="W106" s="25" t="s">
        <v>14</v>
      </c>
      <c r="X106" s="25">
        <v>0</v>
      </c>
      <c r="Y106" s="25" t="s">
        <v>14</v>
      </c>
      <c r="Z106" s="25" t="s">
        <v>4568</v>
      </c>
      <c r="AA106" s="25" t="s">
        <v>14</v>
      </c>
      <c r="AB106" s="25" t="s">
        <v>14</v>
      </c>
      <c r="AC106" s="25" t="s">
        <v>14</v>
      </c>
      <c r="AD106" s="25">
        <v>0</v>
      </c>
      <c r="AE106" s="25">
        <v>0</v>
      </c>
      <c r="AF106" s="25">
        <v>6798</v>
      </c>
      <c r="AG106" s="25" t="s">
        <v>4709</v>
      </c>
    </row>
    <row r="107" spans="1:33">
      <c r="A107" s="25" t="s">
        <v>2562</v>
      </c>
      <c r="B107" s="25" t="s">
        <v>2563</v>
      </c>
      <c r="C107" s="25" t="s">
        <v>4034</v>
      </c>
      <c r="D107" s="25" t="s">
        <v>14</v>
      </c>
      <c r="E107" s="25" t="s">
        <v>14</v>
      </c>
      <c r="F107" s="25" t="s">
        <v>4330</v>
      </c>
      <c r="G107" s="25" t="s">
        <v>131</v>
      </c>
      <c r="H107" s="25" t="s">
        <v>3047</v>
      </c>
      <c r="I107" s="25" t="s">
        <v>14</v>
      </c>
      <c r="J107" s="25" t="s">
        <v>14</v>
      </c>
      <c r="K107" s="25" t="s">
        <v>14</v>
      </c>
      <c r="L107" s="25" t="s">
        <v>1766</v>
      </c>
      <c r="M107" s="25" t="s">
        <v>466</v>
      </c>
      <c r="N107" s="25" t="s">
        <v>14</v>
      </c>
      <c r="O107" s="25" t="s">
        <v>14</v>
      </c>
      <c r="P107" s="25" t="s">
        <v>14</v>
      </c>
      <c r="Q107" s="25" t="s">
        <v>14</v>
      </c>
      <c r="R107" s="25" t="s">
        <v>14</v>
      </c>
      <c r="S107" s="25" t="s">
        <v>14</v>
      </c>
      <c r="T107" s="25" t="s">
        <v>1000</v>
      </c>
      <c r="U107" s="25" t="s">
        <v>20</v>
      </c>
      <c r="V107" s="25" t="s">
        <v>14</v>
      </c>
      <c r="W107" s="25" t="s">
        <v>14</v>
      </c>
      <c r="X107" s="25">
        <v>0</v>
      </c>
      <c r="Y107" s="25" t="s">
        <v>14</v>
      </c>
      <c r="Z107" s="25" t="s">
        <v>4568</v>
      </c>
      <c r="AA107" s="25" t="s">
        <v>14</v>
      </c>
      <c r="AB107" s="25" t="s">
        <v>14</v>
      </c>
      <c r="AC107" s="25" t="s">
        <v>14</v>
      </c>
      <c r="AD107" s="25">
        <v>280</v>
      </c>
      <c r="AE107" s="25">
        <v>0</v>
      </c>
      <c r="AF107" s="25">
        <v>32025</v>
      </c>
      <c r="AG107" s="25" t="s">
        <v>4710</v>
      </c>
    </row>
    <row r="108" spans="1:33">
      <c r="A108" s="25" t="s">
        <v>2460</v>
      </c>
      <c r="B108" s="25" t="s">
        <v>2461</v>
      </c>
      <c r="C108" s="25" t="s">
        <v>4038</v>
      </c>
      <c r="D108" s="25" t="s">
        <v>14</v>
      </c>
      <c r="E108" s="25" t="s">
        <v>14</v>
      </c>
      <c r="F108" s="25" t="s">
        <v>4332</v>
      </c>
      <c r="G108" s="25" t="s">
        <v>132</v>
      </c>
      <c r="H108" s="25" t="s">
        <v>3053</v>
      </c>
      <c r="I108" s="25" t="s">
        <v>14</v>
      </c>
      <c r="J108" s="25" t="s">
        <v>14</v>
      </c>
      <c r="K108" s="25" t="s">
        <v>14</v>
      </c>
      <c r="L108" s="25" t="s">
        <v>1766</v>
      </c>
      <c r="M108" s="25" t="s">
        <v>466</v>
      </c>
      <c r="N108" s="25" t="s">
        <v>14</v>
      </c>
      <c r="O108" s="25" t="s">
        <v>14</v>
      </c>
      <c r="P108" s="25" t="s">
        <v>14</v>
      </c>
      <c r="Q108" s="25" t="s">
        <v>14</v>
      </c>
      <c r="R108" s="25" t="s">
        <v>14</v>
      </c>
      <c r="S108" s="25" t="s">
        <v>14</v>
      </c>
      <c r="T108" s="25" t="s">
        <v>1000</v>
      </c>
      <c r="U108" s="25" t="s">
        <v>13</v>
      </c>
      <c r="V108" s="25" t="s">
        <v>14</v>
      </c>
      <c r="W108" s="25" t="s">
        <v>14</v>
      </c>
      <c r="X108" s="25">
        <v>0</v>
      </c>
      <c r="Y108" s="25" t="s">
        <v>14</v>
      </c>
      <c r="Z108" s="25" t="s">
        <v>4568</v>
      </c>
      <c r="AA108" s="25" t="s">
        <v>14</v>
      </c>
      <c r="AB108" s="25" t="s">
        <v>14</v>
      </c>
      <c r="AC108" s="25" t="s">
        <v>14</v>
      </c>
      <c r="AD108" s="25">
        <v>0</v>
      </c>
      <c r="AE108" s="25">
        <v>0</v>
      </c>
      <c r="AF108" s="25">
        <v>30975</v>
      </c>
      <c r="AG108" s="25" t="s">
        <v>1568</v>
      </c>
    </row>
    <row r="109" spans="1:33">
      <c r="A109" s="25" t="s">
        <v>2929</v>
      </c>
      <c r="B109" s="25" t="s">
        <v>2930</v>
      </c>
      <c r="C109" s="25" t="s">
        <v>4038</v>
      </c>
      <c r="D109" s="25" t="s">
        <v>14</v>
      </c>
      <c r="E109" s="25" t="s">
        <v>14</v>
      </c>
      <c r="F109" s="25" t="s">
        <v>4334</v>
      </c>
      <c r="G109" s="25" t="s">
        <v>132</v>
      </c>
      <c r="H109" s="25" t="s">
        <v>3569</v>
      </c>
      <c r="I109" s="25" t="s">
        <v>14</v>
      </c>
      <c r="J109" s="25" t="s">
        <v>14</v>
      </c>
      <c r="K109" s="25" t="s">
        <v>14</v>
      </c>
      <c r="L109" s="25" t="s">
        <v>1766</v>
      </c>
      <c r="M109" s="25" t="s">
        <v>14</v>
      </c>
      <c r="N109" s="25" t="s">
        <v>14</v>
      </c>
      <c r="O109" s="25" t="s">
        <v>14</v>
      </c>
      <c r="P109" s="25" t="s">
        <v>14</v>
      </c>
      <c r="Q109" s="25" t="s">
        <v>14</v>
      </c>
      <c r="R109" s="25" t="s">
        <v>14</v>
      </c>
      <c r="S109" s="25" t="s">
        <v>14</v>
      </c>
      <c r="T109" s="25" t="s">
        <v>1000</v>
      </c>
      <c r="U109" s="25" t="s">
        <v>18</v>
      </c>
      <c r="V109" s="25" t="s">
        <v>14</v>
      </c>
      <c r="W109" s="25" t="s">
        <v>14</v>
      </c>
      <c r="X109" s="25">
        <v>0</v>
      </c>
      <c r="Y109" s="25" t="s">
        <v>14</v>
      </c>
      <c r="Z109" s="25" t="s">
        <v>4568</v>
      </c>
      <c r="AA109" s="25" t="s">
        <v>14</v>
      </c>
      <c r="AB109" s="25" t="s">
        <v>14</v>
      </c>
      <c r="AC109" s="25" t="s">
        <v>14</v>
      </c>
      <c r="AD109" s="25">
        <v>0</v>
      </c>
      <c r="AE109" s="25">
        <v>0</v>
      </c>
      <c r="AF109" s="25">
        <v>3407.69</v>
      </c>
      <c r="AG109" s="25" t="s">
        <v>4712</v>
      </c>
    </row>
    <row r="110" spans="1:33">
      <c r="A110" s="25" t="s">
        <v>2407</v>
      </c>
      <c r="B110" s="25" t="s">
        <v>2408</v>
      </c>
      <c r="C110" s="25" t="s">
        <v>4034</v>
      </c>
      <c r="D110" s="25" t="s">
        <v>14</v>
      </c>
      <c r="E110" s="25" t="s">
        <v>14</v>
      </c>
      <c r="F110" s="25" t="s">
        <v>4336</v>
      </c>
      <c r="G110" s="25" t="s">
        <v>132</v>
      </c>
      <c r="H110" s="25" t="s">
        <v>3038</v>
      </c>
      <c r="I110" s="25" t="s">
        <v>14</v>
      </c>
      <c r="J110" s="25" t="s">
        <v>14</v>
      </c>
      <c r="K110" s="25" t="s">
        <v>14</v>
      </c>
      <c r="L110" s="25" t="s">
        <v>1766</v>
      </c>
      <c r="M110" s="25" t="s">
        <v>466</v>
      </c>
      <c r="N110" s="25" t="s">
        <v>14</v>
      </c>
      <c r="O110" s="25" t="s">
        <v>14</v>
      </c>
      <c r="P110" s="25" t="s">
        <v>14</v>
      </c>
      <c r="Q110" s="25" t="s">
        <v>14</v>
      </c>
      <c r="R110" s="25" t="s">
        <v>14</v>
      </c>
      <c r="S110" s="25" t="s">
        <v>14</v>
      </c>
      <c r="T110" s="25" t="s">
        <v>3711</v>
      </c>
      <c r="U110" s="25" t="s">
        <v>13</v>
      </c>
      <c r="V110" s="25" t="s">
        <v>14</v>
      </c>
      <c r="W110" s="25" t="s">
        <v>14</v>
      </c>
      <c r="X110" s="25">
        <v>0</v>
      </c>
      <c r="Y110" s="25" t="s">
        <v>14</v>
      </c>
      <c r="Z110" s="25" t="s">
        <v>4568</v>
      </c>
      <c r="AA110" s="25" t="s">
        <v>14</v>
      </c>
      <c r="AB110" s="25" t="s">
        <v>14</v>
      </c>
      <c r="AC110" s="25" t="s">
        <v>14</v>
      </c>
      <c r="AD110" s="25">
        <v>0</v>
      </c>
      <c r="AE110" s="25">
        <v>0.08</v>
      </c>
      <c r="AF110" s="25">
        <v>56958.33</v>
      </c>
      <c r="AG110" s="25" t="s">
        <v>4714</v>
      </c>
    </row>
    <row r="111" spans="1:33">
      <c r="A111" s="25" t="s">
        <v>2823</v>
      </c>
      <c r="B111" s="25" t="s">
        <v>2824</v>
      </c>
      <c r="C111" s="25" t="s">
        <v>4034</v>
      </c>
      <c r="D111" s="25" t="s">
        <v>14</v>
      </c>
      <c r="E111" s="25" t="s">
        <v>14</v>
      </c>
      <c r="F111" s="25" t="s">
        <v>4337</v>
      </c>
      <c r="G111" s="25" t="s">
        <v>134</v>
      </c>
      <c r="H111" s="25" t="s">
        <v>3644</v>
      </c>
      <c r="I111" s="25" t="s">
        <v>14</v>
      </c>
      <c r="J111" s="25" t="s">
        <v>14</v>
      </c>
      <c r="K111" s="25" t="s">
        <v>14</v>
      </c>
      <c r="L111" s="25" t="s">
        <v>1766</v>
      </c>
      <c r="M111" s="25" t="s">
        <v>14</v>
      </c>
      <c r="N111" s="25" t="s">
        <v>14</v>
      </c>
      <c r="O111" s="25" t="s">
        <v>14</v>
      </c>
      <c r="P111" s="25" t="s">
        <v>14</v>
      </c>
      <c r="Q111" s="25" t="s">
        <v>14</v>
      </c>
      <c r="R111" s="25" t="s">
        <v>14</v>
      </c>
      <c r="S111" s="25" t="s">
        <v>14</v>
      </c>
      <c r="T111" s="25" t="s">
        <v>3707</v>
      </c>
      <c r="U111" s="25" t="s">
        <v>17</v>
      </c>
      <c r="V111" s="25" t="s">
        <v>14</v>
      </c>
      <c r="W111" s="25" t="s">
        <v>14</v>
      </c>
      <c r="X111" s="25">
        <v>0</v>
      </c>
      <c r="Y111" s="25" t="s">
        <v>14</v>
      </c>
      <c r="Z111" s="25" t="s">
        <v>4568</v>
      </c>
      <c r="AA111" s="25" t="s">
        <v>14</v>
      </c>
      <c r="AB111" s="25" t="s">
        <v>14</v>
      </c>
      <c r="AC111" s="25" t="s">
        <v>14</v>
      </c>
      <c r="AD111" s="25">
        <v>0</v>
      </c>
      <c r="AE111" s="25">
        <v>0</v>
      </c>
      <c r="AF111" s="25">
        <v>0</v>
      </c>
      <c r="AG111" s="25" t="s">
        <v>8</v>
      </c>
    </row>
    <row r="112" spans="1:33">
      <c r="A112" s="25" t="s">
        <v>2914</v>
      </c>
      <c r="B112" s="25" t="s">
        <v>2915</v>
      </c>
      <c r="C112" s="25" t="s">
        <v>4038</v>
      </c>
      <c r="D112" s="25" t="s">
        <v>14</v>
      </c>
      <c r="E112" s="25" t="s">
        <v>14</v>
      </c>
      <c r="F112" s="25" t="s">
        <v>4338</v>
      </c>
      <c r="G112" s="25" t="s">
        <v>133</v>
      </c>
      <c r="H112" s="25" t="s">
        <v>3050</v>
      </c>
      <c r="I112" s="25" t="s">
        <v>14</v>
      </c>
      <c r="J112" s="25" t="s">
        <v>14</v>
      </c>
      <c r="K112" s="25" t="s">
        <v>14</v>
      </c>
      <c r="L112" s="25" t="s">
        <v>1766</v>
      </c>
      <c r="M112" s="25" t="s">
        <v>14</v>
      </c>
      <c r="N112" s="25" t="s">
        <v>14</v>
      </c>
      <c r="O112" s="25" t="s">
        <v>14</v>
      </c>
      <c r="P112" s="25" t="s">
        <v>14</v>
      </c>
      <c r="Q112" s="25" t="s">
        <v>14</v>
      </c>
      <c r="R112" s="25" t="s">
        <v>14</v>
      </c>
      <c r="S112" s="25" t="s">
        <v>14</v>
      </c>
      <c r="T112" s="25" t="s">
        <v>3787</v>
      </c>
      <c r="U112" s="25" t="s">
        <v>18</v>
      </c>
      <c r="V112" s="25" t="s">
        <v>14</v>
      </c>
      <c r="W112" s="25" t="s">
        <v>14</v>
      </c>
      <c r="X112" s="25">
        <v>0</v>
      </c>
      <c r="Y112" s="25" t="s">
        <v>14</v>
      </c>
      <c r="Z112" s="25" t="s">
        <v>4568</v>
      </c>
      <c r="AA112" s="25" t="s">
        <v>14</v>
      </c>
      <c r="AB112" s="25" t="s">
        <v>14</v>
      </c>
      <c r="AC112" s="25" t="s">
        <v>14</v>
      </c>
      <c r="AD112" s="25">
        <v>1960</v>
      </c>
      <c r="AE112" s="25">
        <v>0</v>
      </c>
      <c r="AF112" s="25">
        <v>30975.26</v>
      </c>
      <c r="AG112" s="25" t="s">
        <v>4715</v>
      </c>
    </row>
    <row r="113" spans="1:33">
      <c r="A113" s="25" t="s">
        <v>4343</v>
      </c>
      <c r="B113" s="25" t="s">
        <v>4344</v>
      </c>
      <c r="C113" s="25" t="s">
        <v>4034</v>
      </c>
      <c r="D113" s="25" t="s">
        <v>14</v>
      </c>
      <c r="E113" s="25" t="s">
        <v>14</v>
      </c>
      <c r="F113" s="25" t="s">
        <v>14</v>
      </c>
      <c r="G113" s="25" t="s">
        <v>14</v>
      </c>
      <c r="H113" s="25" t="s">
        <v>4345</v>
      </c>
      <c r="I113" s="217" t="s">
        <v>4861</v>
      </c>
      <c r="J113" s="25" t="s">
        <v>14</v>
      </c>
      <c r="K113" s="25" t="s">
        <v>14</v>
      </c>
      <c r="L113" s="25" t="s">
        <v>1766</v>
      </c>
      <c r="M113" s="25" t="s">
        <v>14</v>
      </c>
      <c r="N113" s="25" t="s">
        <v>14</v>
      </c>
      <c r="O113" s="25" t="s">
        <v>14</v>
      </c>
      <c r="P113" s="25" t="s">
        <v>14</v>
      </c>
      <c r="Q113" s="25" t="s">
        <v>14</v>
      </c>
      <c r="R113" s="25" t="s">
        <v>14</v>
      </c>
      <c r="S113" s="25" t="s">
        <v>14</v>
      </c>
      <c r="T113" s="25" t="s">
        <v>3838</v>
      </c>
      <c r="U113" s="25" t="s">
        <v>16</v>
      </c>
      <c r="V113" s="25" t="s">
        <v>14</v>
      </c>
      <c r="W113" s="25" t="s">
        <v>14</v>
      </c>
      <c r="X113" s="25">
        <v>0</v>
      </c>
      <c r="Y113" s="25" t="s">
        <v>14</v>
      </c>
      <c r="Z113" s="25" t="s">
        <v>4568</v>
      </c>
      <c r="AA113" s="25" t="s">
        <v>14</v>
      </c>
      <c r="AB113" s="25" t="s">
        <v>14</v>
      </c>
      <c r="AC113" s="25" t="s">
        <v>14</v>
      </c>
      <c r="AD113" s="25">
        <v>0</v>
      </c>
      <c r="AE113" s="25">
        <v>0</v>
      </c>
      <c r="AF113" s="25">
        <v>0</v>
      </c>
      <c r="AG113" s="25" t="s">
        <v>8</v>
      </c>
    </row>
    <row r="114" spans="1:33">
      <c r="A114" s="25" t="s">
        <v>3290</v>
      </c>
      <c r="B114" s="25" t="s">
        <v>3291</v>
      </c>
      <c r="C114" s="25" t="s">
        <v>4034</v>
      </c>
      <c r="D114" s="25" t="s">
        <v>14</v>
      </c>
      <c r="E114" s="25" t="s">
        <v>14</v>
      </c>
      <c r="F114" s="25" t="s">
        <v>4346</v>
      </c>
      <c r="G114" s="25" t="s">
        <v>131</v>
      </c>
      <c r="H114" s="25" t="s">
        <v>3292</v>
      </c>
      <c r="I114" s="25" t="s">
        <v>14</v>
      </c>
      <c r="J114" s="25" t="s">
        <v>14</v>
      </c>
      <c r="K114" s="25" t="s">
        <v>14</v>
      </c>
      <c r="L114" s="25" t="s">
        <v>1766</v>
      </c>
      <c r="M114" s="25" t="s">
        <v>466</v>
      </c>
      <c r="N114" s="25" t="s">
        <v>14</v>
      </c>
      <c r="O114" s="25" t="s">
        <v>14</v>
      </c>
      <c r="P114" s="25" t="s">
        <v>14</v>
      </c>
      <c r="Q114" s="25" t="s">
        <v>14</v>
      </c>
      <c r="R114" s="25" t="s">
        <v>14</v>
      </c>
      <c r="S114" s="25" t="s">
        <v>14</v>
      </c>
      <c r="T114" s="25" t="s">
        <v>1000</v>
      </c>
      <c r="U114" s="25" t="s">
        <v>20</v>
      </c>
      <c r="V114" s="25" t="s">
        <v>14</v>
      </c>
      <c r="W114" s="25" t="s">
        <v>14</v>
      </c>
      <c r="X114" s="25">
        <v>0</v>
      </c>
      <c r="Y114" s="25" t="s">
        <v>14</v>
      </c>
      <c r="Z114" s="25" t="s">
        <v>4568</v>
      </c>
      <c r="AA114" s="25" t="s">
        <v>14</v>
      </c>
      <c r="AB114" s="25" t="s">
        <v>14</v>
      </c>
      <c r="AC114" s="25" t="s">
        <v>14</v>
      </c>
      <c r="AD114" s="25">
        <v>0</v>
      </c>
      <c r="AE114" s="25">
        <v>0</v>
      </c>
      <c r="AF114" s="25">
        <v>3316</v>
      </c>
      <c r="AG114" s="25" t="s">
        <v>1235</v>
      </c>
    </row>
    <row r="115" spans="1:33">
      <c r="A115" s="25" t="s">
        <v>3604</v>
      </c>
      <c r="B115" s="25" t="s">
        <v>3605</v>
      </c>
      <c r="C115" s="25" t="s">
        <v>4034</v>
      </c>
      <c r="D115" s="25" t="s">
        <v>14</v>
      </c>
      <c r="E115" s="25" t="s">
        <v>14</v>
      </c>
      <c r="F115" s="25" t="s">
        <v>14</v>
      </c>
      <c r="G115" s="25" t="s">
        <v>14</v>
      </c>
      <c r="H115" s="25" t="s">
        <v>3606</v>
      </c>
      <c r="I115" s="25" t="s">
        <v>14</v>
      </c>
      <c r="J115" s="25" t="s">
        <v>14</v>
      </c>
      <c r="K115" s="25" t="s">
        <v>14</v>
      </c>
      <c r="L115" s="25" t="s">
        <v>1766</v>
      </c>
      <c r="M115" s="25" t="s">
        <v>14</v>
      </c>
      <c r="N115" s="25" t="s">
        <v>14</v>
      </c>
      <c r="O115" s="25" t="s">
        <v>14</v>
      </c>
      <c r="P115" s="25" t="s">
        <v>14</v>
      </c>
      <c r="Q115" s="25" t="s">
        <v>14</v>
      </c>
      <c r="R115" s="25" t="s">
        <v>14</v>
      </c>
      <c r="S115" s="25" t="s">
        <v>14</v>
      </c>
      <c r="T115" s="25" t="s">
        <v>1000</v>
      </c>
      <c r="U115" s="25" t="s">
        <v>19</v>
      </c>
      <c r="V115" s="25" t="s">
        <v>14</v>
      </c>
      <c r="W115" s="25" t="s">
        <v>14</v>
      </c>
      <c r="X115" s="25">
        <v>0</v>
      </c>
      <c r="Y115" s="25" t="s">
        <v>14</v>
      </c>
      <c r="Z115" s="25" t="s">
        <v>4568</v>
      </c>
      <c r="AA115" s="25" t="s">
        <v>14</v>
      </c>
      <c r="AB115" s="25" t="s">
        <v>14</v>
      </c>
      <c r="AC115" s="25" t="s">
        <v>14</v>
      </c>
      <c r="AD115" s="25">
        <v>0</v>
      </c>
      <c r="AE115" s="25">
        <v>0</v>
      </c>
      <c r="AF115" s="25">
        <v>1098.77</v>
      </c>
      <c r="AG115" s="25" t="s">
        <v>4720</v>
      </c>
    </row>
    <row r="116" spans="1:33">
      <c r="A116" s="25" t="s">
        <v>1861</v>
      </c>
      <c r="B116" s="25" t="s">
        <v>1862</v>
      </c>
      <c r="C116" s="25" t="s">
        <v>4034</v>
      </c>
      <c r="D116" s="25" t="s">
        <v>14</v>
      </c>
      <c r="E116" s="25" t="s">
        <v>14</v>
      </c>
      <c r="F116" s="25" t="s">
        <v>4352</v>
      </c>
      <c r="G116" s="25" t="s">
        <v>132</v>
      </c>
      <c r="H116" s="25" t="s">
        <v>3052</v>
      </c>
      <c r="I116" s="25" t="s">
        <v>14</v>
      </c>
      <c r="J116" s="25" t="s">
        <v>14</v>
      </c>
      <c r="K116" s="25" t="s">
        <v>14</v>
      </c>
      <c r="L116" s="25" t="s">
        <v>1766</v>
      </c>
      <c r="M116" s="25" t="s">
        <v>14</v>
      </c>
      <c r="N116" s="25" t="s">
        <v>14</v>
      </c>
      <c r="O116" s="25" t="s">
        <v>14</v>
      </c>
      <c r="P116" s="25" t="s">
        <v>14</v>
      </c>
      <c r="Q116" s="25" t="s">
        <v>14</v>
      </c>
      <c r="R116" s="25" t="s">
        <v>14</v>
      </c>
      <c r="S116" s="25" t="s">
        <v>14</v>
      </c>
      <c r="T116" s="25" t="s">
        <v>3743</v>
      </c>
      <c r="U116" s="25" t="s">
        <v>13</v>
      </c>
      <c r="V116" s="25" t="s">
        <v>14</v>
      </c>
      <c r="W116" s="25" t="s">
        <v>14</v>
      </c>
      <c r="X116" s="25">
        <v>0</v>
      </c>
      <c r="Y116" s="25" t="s">
        <v>14</v>
      </c>
      <c r="Z116" s="25" t="s">
        <v>4568</v>
      </c>
      <c r="AA116" s="25" t="s">
        <v>14</v>
      </c>
      <c r="AB116" s="25" t="s">
        <v>14</v>
      </c>
      <c r="AC116" s="25" t="s">
        <v>14</v>
      </c>
      <c r="AD116" s="25">
        <v>0</v>
      </c>
      <c r="AE116" s="25">
        <v>0</v>
      </c>
      <c r="AF116" s="25">
        <v>30975</v>
      </c>
      <c r="AG116" s="25" t="s">
        <v>1568</v>
      </c>
    </row>
    <row r="117" spans="1:33">
      <c r="A117" s="25" t="s">
        <v>3627</v>
      </c>
      <c r="B117" s="25" t="s">
        <v>3628</v>
      </c>
      <c r="C117" s="25" t="s">
        <v>4034</v>
      </c>
      <c r="D117" s="25" t="s">
        <v>14</v>
      </c>
      <c r="E117" s="25" t="s">
        <v>14</v>
      </c>
      <c r="F117" s="25" t="s">
        <v>14</v>
      </c>
      <c r="G117" s="25" t="s">
        <v>14</v>
      </c>
      <c r="H117" s="25" t="s">
        <v>3629</v>
      </c>
      <c r="I117" s="25" t="s">
        <v>14</v>
      </c>
      <c r="J117" s="25" t="s">
        <v>14</v>
      </c>
      <c r="K117" s="25" t="s">
        <v>14</v>
      </c>
      <c r="L117" s="25" t="s">
        <v>1766</v>
      </c>
      <c r="M117" s="25" t="s">
        <v>14</v>
      </c>
      <c r="N117" s="25" t="s">
        <v>14</v>
      </c>
      <c r="O117" s="25" t="s">
        <v>14</v>
      </c>
      <c r="P117" s="25" t="s">
        <v>14</v>
      </c>
      <c r="Q117" s="25" t="s">
        <v>14</v>
      </c>
      <c r="R117" s="25" t="s">
        <v>14</v>
      </c>
      <c r="S117" s="25" t="s">
        <v>14</v>
      </c>
      <c r="T117" s="25" t="s">
        <v>1000</v>
      </c>
      <c r="U117" s="25" t="s">
        <v>19</v>
      </c>
      <c r="V117" s="25" t="s">
        <v>14</v>
      </c>
      <c r="W117" s="25" t="s">
        <v>14</v>
      </c>
      <c r="X117" s="25">
        <v>0</v>
      </c>
      <c r="Y117" s="25" t="s">
        <v>14</v>
      </c>
      <c r="Z117" s="25" t="s">
        <v>4568</v>
      </c>
      <c r="AA117" s="25" t="s">
        <v>14</v>
      </c>
      <c r="AB117" s="25" t="s">
        <v>14</v>
      </c>
      <c r="AC117" s="25" t="s">
        <v>14</v>
      </c>
      <c r="AD117" s="25">
        <v>0</v>
      </c>
      <c r="AE117" s="25">
        <v>0</v>
      </c>
      <c r="AF117" s="25">
        <v>437.7</v>
      </c>
      <c r="AG117" s="25" t="s">
        <v>4722</v>
      </c>
    </row>
    <row r="118" spans="1:33">
      <c r="A118" s="25" t="s">
        <v>3556</v>
      </c>
      <c r="B118" s="25" t="s">
        <v>3557</v>
      </c>
      <c r="C118" s="25" t="s">
        <v>4038</v>
      </c>
      <c r="D118" s="25" t="s">
        <v>14</v>
      </c>
      <c r="E118" s="25" t="s">
        <v>14</v>
      </c>
      <c r="F118" s="25" t="s">
        <v>4353</v>
      </c>
      <c r="G118" s="25" t="s">
        <v>135</v>
      </c>
      <c r="H118" s="25" t="s">
        <v>3558</v>
      </c>
      <c r="I118" s="25" t="s">
        <v>14</v>
      </c>
      <c r="J118" s="25" t="s">
        <v>14</v>
      </c>
      <c r="K118" s="25" t="s">
        <v>14</v>
      </c>
      <c r="L118" s="25" t="s">
        <v>1766</v>
      </c>
      <c r="M118" s="25" t="s">
        <v>14</v>
      </c>
      <c r="N118" s="25" t="s">
        <v>14</v>
      </c>
      <c r="O118" s="25" t="s">
        <v>14</v>
      </c>
      <c r="P118" s="25" t="s">
        <v>14</v>
      </c>
      <c r="Q118" s="25" t="s">
        <v>14</v>
      </c>
      <c r="R118" s="25" t="s">
        <v>14</v>
      </c>
      <c r="S118" s="25" t="s">
        <v>14</v>
      </c>
      <c r="T118" s="25" t="s">
        <v>3782</v>
      </c>
      <c r="U118" s="25" t="s">
        <v>19</v>
      </c>
      <c r="V118" s="25" t="s">
        <v>14</v>
      </c>
      <c r="W118" s="25" t="s">
        <v>14</v>
      </c>
      <c r="X118" s="25">
        <v>0</v>
      </c>
      <c r="Y118" s="25" t="s">
        <v>14</v>
      </c>
      <c r="Z118" s="25" t="s">
        <v>4568</v>
      </c>
      <c r="AA118" s="25" t="s">
        <v>14</v>
      </c>
      <c r="AB118" s="25" t="s">
        <v>14</v>
      </c>
      <c r="AC118" s="25" t="s">
        <v>14</v>
      </c>
      <c r="AD118" s="25">
        <v>870</v>
      </c>
      <c r="AE118" s="25">
        <v>0</v>
      </c>
      <c r="AF118" s="25">
        <v>47815.25</v>
      </c>
      <c r="AG118" s="25" t="s">
        <v>4723</v>
      </c>
    </row>
    <row r="119" spans="1:33">
      <c r="A119" s="25" t="s">
        <v>2693</v>
      </c>
      <c r="B119" s="25" t="s">
        <v>2694</v>
      </c>
      <c r="C119" s="25" t="s">
        <v>4034</v>
      </c>
      <c r="D119" s="25" t="s">
        <v>14</v>
      </c>
      <c r="E119" s="25" t="s">
        <v>14</v>
      </c>
      <c r="F119" s="25" t="s">
        <v>4358</v>
      </c>
      <c r="G119" s="25" t="s">
        <v>133</v>
      </c>
      <c r="H119" s="25" t="s">
        <v>3517</v>
      </c>
      <c r="I119" s="25" t="s">
        <v>14</v>
      </c>
      <c r="J119" s="25" t="s">
        <v>14</v>
      </c>
      <c r="K119" s="25" t="s">
        <v>14</v>
      </c>
      <c r="L119" s="25" t="s">
        <v>1766</v>
      </c>
      <c r="M119" s="25" t="s">
        <v>14</v>
      </c>
      <c r="N119" s="25" t="s">
        <v>14</v>
      </c>
      <c r="O119" s="25" t="s">
        <v>14</v>
      </c>
      <c r="P119" s="25" t="s">
        <v>14</v>
      </c>
      <c r="Q119" s="25" t="s">
        <v>14</v>
      </c>
      <c r="R119" s="25" t="s">
        <v>14</v>
      </c>
      <c r="S119" s="25" t="s">
        <v>14</v>
      </c>
      <c r="T119" s="25" t="s">
        <v>1000</v>
      </c>
      <c r="U119" s="25" t="s">
        <v>18</v>
      </c>
      <c r="V119" s="25" t="s">
        <v>14</v>
      </c>
      <c r="W119" s="25" t="s">
        <v>14</v>
      </c>
      <c r="X119" s="25">
        <v>0</v>
      </c>
      <c r="Y119" s="25" t="s">
        <v>14</v>
      </c>
      <c r="Z119" s="25" t="s">
        <v>4568</v>
      </c>
      <c r="AA119" s="25" t="s">
        <v>14</v>
      </c>
      <c r="AB119" s="25" t="s">
        <v>14</v>
      </c>
      <c r="AC119" s="25" t="s">
        <v>14</v>
      </c>
      <c r="AD119" s="25">
        <v>0</v>
      </c>
      <c r="AE119" s="25">
        <v>0</v>
      </c>
      <c r="AF119" s="25">
        <v>6905.38</v>
      </c>
      <c r="AG119" s="25" t="s">
        <v>4727</v>
      </c>
    </row>
    <row r="120" spans="1:33">
      <c r="A120" s="25" t="s">
        <v>2697</v>
      </c>
      <c r="B120" s="25" t="s">
        <v>2698</v>
      </c>
      <c r="C120" s="25" t="s">
        <v>4034</v>
      </c>
      <c r="D120" s="25" t="s">
        <v>14</v>
      </c>
      <c r="E120" s="25" t="s">
        <v>14</v>
      </c>
      <c r="F120" s="25" t="s">
        <v>4361</v>
      </c>
      <c r="G120" s="25" t="s">
        <v>131</v>
      </c>
      <c r="H120" s="25" t="s">
        <v>3065</v>
      </c>
      <c r="I120" s="25" t="s">
        <v>14</v>
      </c>
      <c r="J120" s="25" t="s">
        <v>14</v>
      </c>
      <c r="K120" s="25" t="s">
        <v>14</v>
      </c>
      <c r="L120" s="25" t="s">
        <v>1766</v>
      </c>
      <c r="M120" s="25" t="s">
        <v>14</v>
      </c>
      <c r="N120" s="25" t="s">
        <v>14</v>
      </c>
      <c r="O120" s="25" t="s">
        <v>14</v>
      </c>
      <c r="P120" s="25" t="s">
        <v>14</v>
      </c>
      <c r="Q120" s="25" t="s">
        <v>14</v>
      </c>
      <c r="R120" s="25" t="s">
        <v>14</v>
      </c>
      <c r="S120" s="25" t="s">
        <v>14</v>
      </c>
      <c r="T120" s="25" t="s">
        <v>1000</v>
      </c>
      <c r="U120" s="25" t="s">
        <v>20</v>
      </c>
      <c r="V120" s="25" t="s">
        <v>14</v>
      </c>
      <c r="W120" s="25" t="s">
        <v>14</v>
      </c>
      <c r="X120" s="25">
        <v>0</v>
      </c>
      <c r="Y120" s="25" t="s">
        <v>14</v>
      </c>
      <c r="Z120" s="25" t="s">
        <v>4568</v>
      </c>
      <c r="AA120" s="25" t="s">
        <v>14</v>
      </c>
      <c r="AB120" s="25" t="s">
        <v>14</v>
      </c>
      <c r="AC120" s="25" t="s">
        <v>14</v>
      </c>
      <c r="AD120" s="25">
        <v>0</v>
      </c>
      <c r="AE120" s="25">
        <v>0</v>
      </c>
      <c r="AF120" s="25">
        <v>17141</v>
      </c>
      <c r="AG120" s="25" t="s">
        <v>4733</v>
      </c>
    </row>
    <row r="121" spans="1:33">
      <c r="A121" s="25" t="s">
        <v>2716</v>
      </c>
      <c r="B121" s="25" t="s">
        <v>2717</v>
      </c>
      <c r="C121" s="25" t="s">
        <v>4038</v>
      </c>
      <c r="D121" s="25" t="s">
        <v>14</v>
      </c>
      <c r="E121" s="25" t="s">
        <v>14</v>
      </c>
      <c r="F121" s="25" t="s">
        <v>4362</v>
      </c>
      <c r="G121" s="25" t="s">
        <v>133</v>
      </c>
      <c r="H121" s="25" t="s">
        <v>3109</v>
      </c>
      <c r="I121" s="25" t="s">
        <v>14</v>
      </c>
      <c r="J121" s="25" t="s">
        <v>14</v>
      </c>
      <c r="K121" s="25" t="s">
        <v>14</v>
      </c>
      <c r="L121" s="25" t="s">
        <v>1766</v>
      </c>
      <c r="M121" s="25" t="s">
        <v>466</v>
      </c>
      <c r="N121" s="25" t="s">
        <v>14</v>
      </c>
      <c r="O121" s="25" t="s">
        <v>14</v>
      </c>
      <c r="P121" s="25" t="s">
        <v>14</v>
      </c>
      <c r="Q121" s="25" t="s">
        <v>14</v>
      </c>
      <c r="R121" s="25" t="s">
        <v>14</v>
      </c>
      <c r="S121" s="25" t="s">
        <v>14</v>
      </c>
      <c r="T121" s="25" t="s">
        <v>3665</v>
      </c>
      <c r="U121" s="25" t="s">
        <v>18</v>
      </c>
      <c r="V121" s="25" t="s">
        <v>14</v>
      </c>
      <c r="W121" s="25" t="s">
        <v>14</v>
      </c>
      <c r="X121" s="25">
        <v>0</v>
      </c>
      <c r="Y121" s="25" t="s">
        <v>14</v>
      </c>
      <c r="Z121" s="25" t="s">
        <v>4568</v>
      </c>
      <c r="AA121" s="25" t="s">
        <v>14</v>
      </c>
      <c r="AB121" s="25" t="s">
        <v>14</v>
      </c>
      <c r="AC121" s="25" t="s">
        <v>14</v>
      </c>
      <c r="AD121" s="25">
        <v>125.56</v>
      </c>
      <c r="AE121" s="25">
        <v>4200</v>
      </c>
      <c r="AF121" s="25">
        <v>16450</v>
      </c>
      <c r="AG121" s="25" t="s">
        <v>4734</v>
      </c>
    </row>
    <row r="122" spans="1:33">
      <c r="A122" s="25" t="s">
        <v>3544</v>
      </c>
      <c r="B122" s="25" t="s">
        <v>3545</v>
      </c>
      <c r="C122" s="25" t="s">
        <v>4034</v>
      </c>
      <c r="D122" s="25" t="s">
        <v>14</v>
      </c>
      <c r="E122" s="25" t="s">
        <v>14</v>
      </c>
      <c r="F122" s="25" t="s">
        <v>14</v>
      </c>
      <c r="G122" s="25" t="s">
        <v>14</v>
      </c>
      <c r="H122" s="25" t="s">
        <v>3546</v>
      </c>
      <c r="I122" s="25" t="s">
        <v>14</v>
      </c>
      <c r="J122" s="25" t="s">
        <v>14</v>
      </c>
      <c r="K122" s="25" t="s">
        <v>14</v>
      </c>
      <c r="L122" s="25" t="s">
        <v>1766</v>
      </c>
      <c r="M122" s="25" t="s">
        <v>14</v>
      </c>
      <c r="N122" s="25" t="s">
        <v>14</v>
      </c>
      <c r="O122" s="25" t="s">
        <v>14</v>
      </c>
      <c r="P122" s="25" t="s">
        <v>14</v>
      </c>
      <c r="Q122" s="25" t="s">
        <v>14</v>
      </c>
      <c r="R122" s="25" t="s">
        <v>14</v>
      </c>
      <c r="S122" s="25" t="s">
        <v>14</v>
      </c>
      <c r="T122" s="25" t="s">
        <v>1000</v>
      </c>
      <c r="U122" s="25" t="s">
        <v>19</v>
      </c>
      <c r="V122" s="25" t="s">
        <v>14</v>
      </c>
      <c r="W122" s="25" t="s">
        <v>14</v>
      </c>
      <c r="X122" s="25">
        <v>0</v>
      </c>
      <c r="Y122" s="25" t="s">
        <v>14</v>
      </c>
      <c r="Z122" s="25" t="s">
        <v>4568</v>
      </c>
      <c r="AA122" s="25" t="s">
        <v>14</v>
      </c>
      <c r="AB122" s="25" t="s">
        <v>14</v>
      </c>
      <c r="AC122" s="25" t="s">
        <v>14</v>
      </c>
      <c r="AD122" s="25">
        <v>0</v>
      </c>
      <c r="AE122" s="25">
        <v>0</v>
      </c>
      <c r="AF122" s="25">
        <v>5014.3500000000004</v>
      </c>
      <c r="AG122" s="25" t="s">
        <v>4735</v>
      </c>
    </row>
    <row r="123" spans="1:33">
      <c r="A123" s="25" t="s">
        <v>4364</v>
      </c>
      <c r="B123" s="25" t="s">
        <v>4365</v>
      </c>
      <c r="C123" s="25" t="s">
        <v>4034</v>
      </c>
      <c r="D123" s="25" t="s">
        <v>14</v>
      </c>
      <c r="E123" s="25" t="s">
        <v>14</v>
      </c>
      <c r="F123" s="25" t="s">
        <v>4366</v>
      </c>
      <c r="G123" s="25" t="s">
        <v>133</v>
      </c>
      <c r="H123" s="25" t="s">
        <v>4367</v>
      </c>
      <c r="I123" s="25" t="s">
        <v>14</v>
      </c>
      <c r="J123" s="25" t="s">
        <v>14</v>
      </c>
      <c r="K123" s="25" t="s">
        <v>14</v>
      </c>
      <c r="L123" s="25" t="s">
        <v>1766</v>
      </c>
      <c r="M123" s="25" t="s">
        <v>14</v>
      </c>
      <c r="N123" s="25" t="s">
        <v>14</v>
      </c>
      <c r="O123" s="25" t="s">
        <v>14</v>
      </c>
      <c r="P123" s="25" t="s">
        <v>14</v>
      </c>
      <c r="Q123" s="25" t="s">
        <v>14</v>
      </c>
      <c r="R123" s="25" t="s">
        <v>14</v>
      </c>
      <c r="S123" s="25" t="s">
        <v>14</v>
      </c>
      <c r="T123" s="25" t="s">
        <v>1000</v>
      </c>
      <c r="U123" s="25" t="s">
        <v>18</v>
      </c>
      <c r="V123" s="25" t="s">
        <v>14</v>
      </c>
      <c r="W123" s="25" t="s">
        <v>14</v>
      </c>
      <c r="X123" s="25">
        <v>0</v>
      </c>
      <c r="Y123" s="25" t="s">
        <v>14</v>
      </c>
      <c r="Z123" s="25" t="s">
        <v>4568</v>
      </c>
      <c r="AA123" s="25" t="s">
        <v>14</v>
      </c>
      <c r="AB123" s="25" t="s">
        <v>14</v>
      </c>
      <c r="AC123" s="25" t="s">
        <v>14</v>
      </c>
      <c r="AD123" s="25">
        <v>0</v>
      </c>
      <c r="AE123" s="25">
        <v>0</v>
      </c>
      <c r="AF123" s="25">
        <v>0</v>
      </c>
      <c r="AG123" s="25" t="s">
        <v>8</v>
      </c>
    </row>
    <row r="124" spans="1:33">
      <c r="A124" s="25" t="s">
        <v>3576</v>
      </c>
      <c r="B124" s="25" t="s">
        <v>3577</v>
      </c>
      <c r="C124" s="25" t="s">
        <v>4034</v>
      </c>
      <c r="D124" s="25" t="s">
        <v>14</v>
      </c>
      <c r="E124" s="25" t="s">
        <v>14</v>
      </c>
      <c r="F124" s="25" t="s">
        <v>4369</v>
      </c>
      <c r="G124" s="25" t="s">
        <v>133</v>
      </c>
      <c r="H124" s="25" t="s">
        <v>3578</v>
      </c>
      <c r="I124" s="25" t="s">
        <v>14</v>
      </c>
      <c r="J124" s="25" t="s">
        <v>14</v>
      </c>
      <c r="K124" s="25" t="s">
        <v>14</v>
      </c>
      <c r="L124" s="25" t="s">
        <v>1766</v>
      </c>
      <c r="M124" s="25" t="s">
        <v>14</v>
      </c>
      <c r="N124" s="25" t="s">
        <v>14</v>
      </c>
      <c r="O124" s="25" t="s">
        <v>14</v>
      </c>
      <c r="P124" s="25" t="s">
        <v>14</v>
      </c>
      <c r="Q124" s="25" t="s">
        <v>14</v>
      </c>
      <c r="R124" s="25" t="s">
        <v>14</v>
      </c>
      <c r="S124" s="25" t="s">
        <v>14</v>
      </c>
      <c r="T124" s="25" t="s">
        <v>1000</v>
      </c>
      <c r="U124" s="25" t="s">
        <v>18</v>
      </c>
      <c r="V124" s="25" t="s">
        <v>14</v>
      </c>
      <c r="W124" s="25" t="s">
        <v>14</v>
      </c>
      <c r="X124" s="25">
        <v>0</v>
      </c>
      <c r="Y124" s="25" t="s">
        <v>14</v>
      </c>
      <c r="Z124" s="25" t="s">
        <v>4568</v>
      </c>
      <c r="AA124" s="25" t="s">
        <v>14</v>
      </c>
      <c r="AB124" s="25" t="s">
        <v>14</v>
      </c>
      <c r="AC124" s="25" t="s">
        <v>14</v>
      </c>
      <c r="AD124" s="25">
        <v>0</v>
      </c>
      <c r="AE124" s="25">
        <v>0</v>
      </c>
      <c r="AF124" s="25">
        <v>391.32</v>
      </c>
      <c r="AG124" s="25" t="s">
        <v>4737</v>
      </c>
    </row>
    <row r="125" spans="1:33">
      <c r="A125" s="25" t="s">
        <v>1885</v>
      </c>
      <c r="B125" s="25" t="s">
        <v>1886</v>
      </c>
      <c r="C125" s="25" t="s">
        <v>4038</v>
      </c>
      <c r="D125" s="25" t="s">
        <v>14</v>
      </c>
      <c r="E125" s="25" t="s">
        <v>14</v>
      </c>
      <c r="F125" s="25" t="s">
        <v>4076</v>
      </c>
      <c r="G125" s="25" t="s">
        <v>132</v>
      </c>
      <c r="H125" s="25" t="s">
        <v>3111</v>
      </c>
      <c r="I125" s="25" t="s">
        <v>14</v>
      </c>
      <c r="J125" s="25" t="s">
        <v>14</v>
      </c>
      <c r="K125" s="25" t="s">
        <v>14</v>
      </c>
      <c r="L125" s="25" t="s">
        <v>1766</v>
      </c>
      <c r="M125" s="25" t="s">
        <v>14</v>
      </c>
      <c r="N125" s="25" t="s">
        <v>14</v>
      </c>
      <c r="O125" s="25" t="s">
        <v>14</v>
      </c>
      <c r="P125" s="25" t="s">
        <v>14</v>
      </c>
      <c r="Q125" s="25" t="s">
        <v>14</v>
      </c>
      <c r="R125" s="25" t="s">
        <v>14</v>
      </c>
      <c r="S125" s="25" t="s">
        <v>14</v>
      </c>
      <c r="T125" s="25" t="s">
        <v>3773</v>
      </c>
      <c r="U125" s="25" t="s">
        <v>18</v>
      </c>
      <c r="V125" s="25" t="s">
        <v>14</v>
      </c>
      <c r="W125" s="25" t="s">
        <v>14</v>
      </c>
      <c r="X125" s="25">
        <v>0</v>
      </c>
      <c r="Y125" s="25" t="s">
        <v>14</v>
      </c>
      <c r="Z125" s="25" t="s">
        <v>4568</v>
      </c>
      <c r="AA125" s="25" t="s">
        <v>14</v>
      </c>
      <c r="AB125" s="25" t="s">
        <v>14</v>
      </c>
      <c r="AC125" s="25" t="s">
        <v>14</v>
      </c>
      <c r="AD125" s="25">
        <v>280</v>
      </c>
      <c r="AE125" s="25">
        <v>0</v>
      </c>
      <c r="AF125" s="25">
        <v>15460.99</v>
      </c>
      <c r="AG125" s="25" t="s">
        <v>4741</v>
      </c>
    </row>
    <row r="126" spans="1:33">
      <c r="A126" s="25" t="s">
        <v>2431</v>
      </c>
      <c r="B126" s="25" t="s">
        <v>2432</v>
      </c>
      <c r="C126" s="25" t="s">
        <v>4038</v>
      </c>
      <c r="D126" s="25" t="s">
        <v>14</v>
      </c>
      <c r="E126" s="25" t="s">
        <v>14</v>
      </c>
      <c r="F126" s="25" t="s">
        <v>4380</v>
      </c>
      <c r="G126" s="25" t="s">
        <v>133</v>
      </c>
      <c r="H126" s="25" t="s">
        <v>3148</v>
      </c>
      <c r="I126" s="25" t="s">
        <v>14</v>
      </c>
      <c r="J126" s="25" t="s">
        <v>14</v>
      </c>
      <c r="K126" s="25" t="s">
        <v>14</v>
      </c>
      <c r="L126" s="25" t="s">
        <v>1766</v>
      </c>
      <c r="M126" s="25" t="s">
        <v>14</v>
      </c>
      <c r="N126" s="25" t="s">
        <v>14</v>
      </c>
      <c r="O126" s="25" t="s">
        <v>14</v>
      </c>
      <c r="P126" s="25" t="s">
        <v>14</v>
      </c>
      <c r="Q126" s="25" t="s">
        <v>14</v>
      </c>
      <c r="R126" s="25" t="s">
        <v>14</v>
      </c>
      <c r="S126" s="25" t="s">
        <v>14</v>
      </c>
      <c r="T126" s="25" t="s">
        <v>3707</v>
      </c>
      <c r="U126" s="25" t="s">
        <v>18</v>
      </c>
      <c r="V126" s="25" t="s">
        <v>14</v>
      </c>
      <c r="W126" s="25" t="s">
        <v>14</v>
      </c>
      <c r="X126" s="25">
        <v>0</v>
      </c>
      <c r="Y126" s="25" t="s">
        <v>14</v>
      </c>
      <c r="Z126" s="25" t="s">
        <v>4568</v>
      </c>
      <c r="AA126" s="25" t="s">
        <v>14</v>
      </c>
      <c r="AB126" s="25" t="s">
        <v>14</v>
      </c>
      <c r="AC126" s="25" t="s">
        <v>14</v>
      </c>
      <c r="AD126" s="25">
        <v>0</v>
      </c>
      <c r="AE126" s="25">
        <v>0</v>
      </c>
      <c r="AF126" s="25">
        <v>14524.98</v>
      </c>
      <c r="AG126" s="25" t="s">
        <v>4742</v>
      </c>
    </row>
    <row r="127" spans="1:33">
      <c r="A127" s="25" t="s">
        <v>3597</v>
      </c>
      <c r="B127" s="25" t="s">
        <v>3598</v>
      </c>
      <c r="C127" s="25" t="s">
        <v>4038</v>
      </c>
      <c r="D127" s="25" t="s">
        <v>14</v>
      </c>
      <c r="E127" s="25" t="s">
        <v>14</v>
      </c>
      <c r="F127" s="25" t="s">
        <v>14</v>
      </c>
      <c r="G127" s="25" t="s">
        <v>14</v>
      </c>
      <c r="H127" s="25" t="s">
        <v>3599</v>
      </c>
      <c r="I127" s="25" t="s">
        <v>14</v>
      </c>
      <c r="J127" s="25" t="s">
        <v>14</v>
      </c>
      <c r="K127" s="25" t="s">
        <v>14</v>
      </c>
      <c r="L127" s="25" t="s">
        <v>1766</v>
      </c>
      <c r="M127" s="25" t="s">
        <v>14</v>
      </c>
      <c r="N127" s="25" t="s">
        <v>14</v>
      </c>
      <c r="O127" s="25" t="s">
        <v>14</v>
      </c>
      <c r="P127" s="25" t="s">
        <v>14</v>
      </c>
      <c r="Q127" s="25" t="s">
        <v>14</v>
      </c>
      <c r="R127" s="25" t="s">
        <v>14</v>
      </c>
      <c r="S127" s="25" t="s">
        <v>14</v>
      </c>
      <c r="T127" s="25" t="s">
        <v>1000</v>
      </c>
      <c r="U127" s="25" t="s">
        <v>19</v>
      </c>
      <c r="V127" s="25" t="s">
        <v>14</v>
      </c>
      <c r="W127" s="25" t="s">
        <v>14</v>
      </c>
      <c r="X127" s="25">
        <v>0</v>
      </c>
      <c r="Y127" s="25" t="s">
        <v>14</v>
      </c>
      <c r="Z127" s="25" t="s">
        <v>4568</v>
      </c>
      <c r="AA127" s="25" t="s">
        <v>14</v>
      </c>
      <c r="AB127" s="25" t="s">
        <v>14</v>
      </c>
      <c r="AC127" s="25" t="s">
        <v>14</v>
      </c>
      <c r="AD127" s="25">
        <v>0</v>
      </c>
      <c r="AE127" s="25">
        <v>0</v>
      </c>
      <c r="AF127" s="25">
        <v>837.14</v>
      </c>
      <c r="AG127" s="25" t="s">
        <v>4747</v>
      </c>
    </row>
    <row r="128" spans="1:33">
      <c r="A128" s="25" t="s">
        <v>2604</v>
      </c>
      <c r="B128" s="25" t="s">
        <v>2605</v>
      </c>
      <c r="C128" s="25" t="s">
        <v>4038</v>
      </c>
      <c r="D128" s="25" t="s">
        <v>14</v>
      </c>
      <c r="E128" s="25" t="s">
        <v>14</v>
      </c>
      <c r="F128" s="25" t="s">
        <v>4394</v>
      </c>
      <c r="G128" s="25" t="s">
        <v>132</v>
      </c>
      <c r="H128" s="25" t="s">
        <v>3155</v>
      </c>
      <c r="I128" s="25" t="s">
        <v>14</v>
      </c>
      <c r="J128" s="25" t="s">
        <v>14</v>
      </c>
      <c r="K128" s="25" t="s">
        <v>14</v>
      </c>
      <c r="L128" s="25" t="s">
        <v>1766</v>
      </c>
      <c r="M128" s="25" t="s">
        <v>14</v>
      </c>
      <c r="N128" s="25" t="s">
        <v>14</v>
      </c>
      <c r="O128" s="25" t="s">
        <v>14</v>
      </c>
      <c r="P128" s="25" t="s">
        <v>14</v>
      </c>
      <c r="Q128" s="25" t="s">
        <v>14</v>
      </c>
      <c r="R128" s="25" t="s">
        <v>14</v>
      </c>
      <c r="S128" s="25" t="s">
        <v>14</v>
      </c>
      <c r="T128" s="25" t="s">
        <v>1000</v>
      </c>
      <c r="U128" s="25" t="s">
        <v>13</v>
      </c>
      <c r="V128" s="25" t="s">
        <v>14</v>
      </c>
      <c r="W128" s="25" t="s">
        <v>14</v>
      </c>
      <c r="X128" s="25">
        <v>0</v>
      </c>
      <c r="Y128" s="25" t="s">
        <v>14</v>
      </c>
      <c r="Z128" s="25" t="s">
        <v>4568</v>
      </c>
      <c r="AA128" s="25" t="s">
        <v>14</v>
      </c>
      <c r="AB128" s="25" t="s">
        <v>14</v>
      </c>
      <c r="AC128" s="25" t="s">
        <v>14</v>
      </c>
      <c r="AD128" s="25">
        <v>280</v>
      </c>
      <c r="AE128" s="25">
        <v>0</v>
      </c>
      <c r="AF128" s="25">
        <v>14002.76</v>
      </c>
      <c r="AG128" s="25" t="s">
        <v>4748</v>
      </c>
    </row>
    <row r="129" spans="1:33">
      <c r="A129" s="25" t="s">
        <v>2641</v>
      </c>
      <c r="B129" s="25" t="s">
        <v>2642</v>
      </c>
      <c r="C129" s="25" t="s">
        <v>4038</v>
      </c>
      <c r="D129" s="25" t="s">
        <v>14</v>
      </c>
      <c r="E129" s="25" t="s">
        <v>14</v>
      </c>
      <c r="F129" s="25" t="s">
        <v>4395</v>
      </c>
      <c r="G129" s="25" t="s">
        <v>133</v>
      </c>
      <c r="H129" s="25" t="s">
        <v>3217</v>
      </c>
      <c r="I129" s="25" t="s">
        <v>14</v>
      </c>
      <c r="J129" s="25" t="s">
        <v>14</v>
      </c>
      <c r="K129" s="25" t="s">
        <v>14</v>
      </c>
      <c r="L129" s="25" t="s">
        <v>1766</v>
      </c>
      <c r="M129" s="25" t="s">
        <v>14</v>
      </c>
      <c r="N129" s="25" t="s">
        <v>14</v>
      </c>
      <c r="O129" s="25" t="s">
        <v>14</v>
      </c>
      <c r="P129" s="25" t="s">
        <v>14</v>
      </c>
      <c r="Q129" s="25" t="s">
        <v>14</v>
      </c>
      <c r="R129" s="25" t="s">
        <v>14</v>
      </c>
      <c r="S129" s="25" t="s">
        <v>14</v>
      </c>
      <c r="T129" s="25" t="s">
        <v>3707</v>
      </c>
      <c r="U129" s="25" t="s">
        <v>18</v>
      </c>
      <c r="V129" s="25" t="s">
        <v>14</v>
      </c>
      <c r="W129" s="25" t="s">
        <v>14</v>
      </c>
      <c r="X129" s="25">
        <v>0</v>
      </c>
      <c r="Y129" s="25" t="s">
        <v>14</v>
      </c>
      <c r="Z129" s="25" t="s">
        <v>4568</v>
      </c>
      <c r="AA129" s="25" t="s">
        <v>14</v>
      </c>
      <c r="AB129" s="25" t="s">
        <v>14</v>
      </c>
      <c r="AC129" s="25" t="s">
        <v>14</v>
      </c>
      <c r="AD129" s="25">
        <v>0</v>
      </c>
      <c r="AE129" s="25">
        <v>0</v>
      </c>
      <c r="AF129" s="25">
        <v>3316.01</v>
      </c>
      <c r="AG129" s="25" t="s">
        <v>4749</v>
      </c>
    </row>
    <row r="130" spans="1:33">
      <c r="A130" s="25" t="s">
        <v>3335</v>
      </c>
      <c r="B130" s="25" t="s">
        <v>3336</v>
      </c>
      <c r="C130" s="25" t="s">
        <v>4034</v>
      </c>
      <c r="D130" s="25" t="s">
        <v>14</v>
      </c>
      <c r="E130" s="25" t="s">
        <v>14</v>
      </c>
      <c r="F130" s="25" t="s">
        <v>14</v>
      </c>
      <c r="G130" s="25" t="s">
        <v>14</v>
      </c>
      <c r="H130" s="25" t="s">
        <v>3337</v>
      </c>
      <c r="I130" s="25" t="s">
        <v>14</v>
      </c>
      <c r="J130" s="25" t="s">
        <v>14</v>
      </c>
      <c r="K130" s="25" t="s">
        <v>14</v>
      </c>
      <c r="L130" s="25" t="s">
        <v>1766</v>
      </c>
      <c r="M130" s="25" t="s">
        <v>14</v>
      </c>
      <c r="N130" s="25" t="s">
        <v>14</v>
      </c>
      <c r="O130" s="25" t="s">
        <v>14</v>
      </c>
      <c r="P130" s="25" t="s">
        <v>14</v>
      </c>
      <c r="Q130" s="25" t="s">
        <v>14</v>
      </c>
      <c r="R130" s="25" t="s">
        <v>14</v>
      </c>
      <c r="S130" s="25" t="s">
        <v>14</v>
      </c>
      <c r="T130" s="25" t="s">
        <v>1000</v>
      </c>
      <c r="U130" s="25" t="s">
        <v>19</v>
      </c>
      <c r="V130" s="25" t="s">
        <v>14</v>
      </c>
      <c r="W130" s="25" t="s">
        <v>14</v>
      </c>
      <c r="X130" s="25">
        <v>0</v>
      </c>
      <c r="Y130" s="25" t="s">
        <v>14</v>
      </c>
      <c r="Z130" s="25" t="s">
        <v>4568</v>
      </c>
      <c r="AA130" s="25" t="s">
        <v>14</v>
      </c>
      <c r="AB130" s="25" t="s">
        <v>14</v>
      </c>
      <c r="AC130" s="25" t="s">
        <v>14</v>
      </c>
      <c r="AD130" s="25">
        <v>560</v>
      </c>
      <c r="AE130" s="25">
        <v>0</v>
      </c>
      <c r="AF130" s="25">
        <v>10577.3</v>
      </c>
      <c r="AG130" s="25" t="s">
        <v>4750</v>
      </c>
    </row>
    <row r="131" spans="1:33">
      <c r="A131" s="25" t="s">
        <v>3608</v>
      </c>
      <c r="B131" s="25" t="s">
        <v>3609</v>
      </c>
      <c r="C131" s="25" t="s">
        <v>4038</v>
      </c>
      <c r="D131" s="25" t="s">
        <v>14</v>
      </c>
      <c r="E131" s="25" t="s">
        <v>14</v>
      </c>
      <c r="F131" s="25" t="s">
        <v>14</v>
      </c>
      <c r="G131" s="25" t="s">
        <v>14</v>
      </c>
      <c r="H131" s="25" t="s">
        <v>3610</v>
      </c>
      <c r="I131" s="25" t="s">
        <v>14</v>
      </c>
      <c r="J131" s="25" t="s">
        <v>14</v>
      </c>
      <c r="K131" s="25" t="s">
        <v>14</v>
      </c>
      <c r="L131" s="25" t="s">
        <v>1766</v>
      </c>
      <c r="M131" s="25" t="s">
        <v>14</v>
      </c>
      <c r="N131" s="25" t="s">
        <v>14</v>
      </c>
      <c r="O131" s="25" t="s">
        <v>14</v>
      </c>
      <c r="P131" s="25" t="s">
        <v>14</v>
      </c>
      <c r="Q131" s="25" t="s">
        <v>14</v>
      </c>
      <c r="R131" s="25" t="s">
        <v>14</v>
      </c>
      <c r="S131" s="25" t="s">
        <v>14</v>
      </c>
      <c r="T131" s="25" t="s">
        <v>1000</v>
      </c>
      <c r="U131" s="25" t="s">
        <v>19</v>
      </c>
      <c r="V131" s="25" t="s">
        <v>14</v>
      </c>
      <c r="W131" s="25" t="s">
        <v>14</v>
      </c>
      <c r="X131" s="25">
        <v>0</v>
      </c>
      <c r="Y131" s="25" t="s">
        <v>14</v>
      </c>
      <c r="Z131" s="25" t="s">
        <v>4568</v>
      </c>
      <c r="AA131" s="25" t="s">
        <v>14</v>
      </c>
      <c r="AB131" s="25" t="s">
        <v>14</v>
      </c>
      <c r="AC131" s="25" t="s">
        <v>14</v>
      </c>
      <c r="AD131" s="25">
        <v>560</v>
      </c>
      <c r="AE131" s="25">
        <v>0</v>
      </c>
      <c r="AF131" s="25">
        <v>1335.12</v>
      </c>
      <c r="AG131" s="25" t="s">
        <v>4752</v>
      </c>
    </row>
    <row r="132" spans="1:33">
      <c r="A132" s="25" t="s">
        <v>3023</v>
      </c>
      <c r="B132" s="25" t="s">
        <v>3024</v>
      </c>
      <c r="C132" s="25" t="s">
        <v>4034</v>
      </c>
      <c r="D132" s="25" t="s">
        <v>14</v>
      </c>
      <c r="E132" s="25" t="s">
        <v>14</v>
      </c>
      <c r="F132" s="25" t="s">
        <v>14</v>
      </c>
      <c r="G132" s="25" t="s">
        <v>14</v>
      </c>
      <c r="H132" s="25" t="s">
        <v>3025</v>
      </c>
      <c r="I132" s="25" t="s">
        <v>14</v>
      </c>
      <c r="J132" s="25" t="s">
        <v>14</v>
      </c>
      <c r="K132" s="25" t="s">
        <v>14</v>
      </c>
      <c r="L132" s="25" t="s">
        <v>1766</v>
      </c>
      <c r="M132" s="25" t="s">
        <v>14</v>
      </c>
      <c r="N132" s="25" t="s">
        <v>14</v>
      </c>
      <c r="O132" s="25" t="s">
        <v>14</v>
      </c>
      <c r="P132" s="25" t="s">
        <v>14</v>
      </c>
      <c r="Q132" s="25" t="s">
        <v>14</v>
      </c>
      <c r="R132" s="25" t="s">
        <v>14</v>
      </c>
      <c r="S132" s="25" t="s">
        <v>14</v>
      </c>
      <c r="T132" s="25" t="s">
        <v>1000</v>
      </c>
      <c r="U132" s="25" t="s">
        <v>16</v>
      </c>
      <c r="V132" s="25" t="s">
        <v>14</v>
      </c>
      <c r="W132" s="25" t="s">
        <v>14</v>
      </c>
      <c r="X132" s="25">
        <v>0</v>
      </c>
      <c r="Y132" s="25" t="s">
        <v>14</v>
      </c>
      <c r="Z132" s="25" t="s">
        <v>4568</v>
      </c>
      <c r="AA132" s="25" t="s">
        <v>14</v>
      </c>
      <c r="AB132" s="25" t="s">
        <v>14</v>
      </c>
      <c r="AC132" s="25" t="s">
        <v>14</v>
      </c>
      <c r="AD132" s="25">
        <v>0</v>
      </c>
      <c r="AE132" s="25">
        <v>0</v>
      </c>
      <c r="AF132" s="25">
        <v>40497.919999999998</v>
      </c>
      <c r="AG132" s="25" t="s">
        <v>4753</v>
      </c>
    </row>
    <row r="133" spans="1:33">
      <c r="A133" s="25" t="s">
        <v>2666</v>
      </c>
      <c r="B133" s="25" t="s">
        <v>2667</v>
      </c>
      <c r="C133" s="25" t="s">
        <v>4038</v>
      </c>
      <c r="D133" s="25" t="s">
        <v>14</v>
      </c>
      <c r="E133" s="25" t="s">
        <v>14</v>
      </c>
      <c r="F133" s="25" t="s">
        <v>4396</v>
      </c>
      <c r="G133" s="25" t="s">
        <v>131</v>
      </c>
      <c r="H133" s="25" t="s">
        <v>3114</v>
      </c>
      <c r="I133" s="25" t="s">
        <v>14</v>
      </c>
      <c r="J133" s="25" t="s">
        <v>14</v>
      </c>
      <c r="K133" s="25" t="s">
        <v>14</v>
      </c>
      <c r="L133" s="25" t="s">
        <v>1766</v>
      </c>
      <c r="M133" s="25" t="s">
        <v>14</v>
      </c>
      <c r="N133" s="25" t="s">
        <v>14</v>
      </c>
      <c r="O133" s="25" t="s">
        <v>14</v>
      </c>
      <c r="P133" s="25" t="s">
        <v>14</v>
      </c>
      <c r="Q133" s="25" t="s">
        <v>14</v>
      </c>
      <c r="R133" s="25" t="s">
        <v>14</v>
      </c>
      <c r="S133" s="25" t="s">
        <v>14</v>
      </c>
      <c r="T133" s="25" t="s">
        <v>1000</v>
      </c>
      <c r="U133" s="25" t="s">
        <v>20</v>
      </c>
      <c r="V133" s="25" t="s">
        <v>14</v>
      </c>
      <c r="W133" s="25" t="s">
        <v>14</v>
      </c>
      <c r="X133" s="25">
        <v>0</v>
      </c>
      <c r="Y133" s="25" t="s">
        <v>14</v>
      </c>
      <c r="Z133" s="25" t="s">
        <v>4568</v>
      </c>
      <c r="AA133" s="25" t="s">
        <v>14</v>
      </c>
      <c r="AB133" s="25" t="s">
        <v>14</v>
      </c>
      <c r="AC133" s="25" t="s">
        <v>14</v>
      </c>
      <c r="AD133" s="25">
        <v>0</v>
      </c>
      <c r="AE133" s="25">
        <v>0</v>
      </c>
      <c r="AF133" s="25">
        <v>17999.97</v>
      </c>
      <c r="AG133" s="25" t="s">
        <v>4754</v>
      </c>
    </row>
    <row r="134" spans="1:33">
      <c r="A134" s="25" t="s">
        <v>2382</v>
      </c>
      <c r="B134" s="25" t="s">
        <v>2383</v>
      </c>
      <c r="C134" s="25" t="s">
        <v>4034</v>
      </c>
      <c r="D134" s="25" t="s">
        <v>14</v>
      </c>
      <c r="E134" s="25" t="s">
        <v>14</v>
      </c>
      <c r="F134" s="25" t="s">
        <v>4406</v>
      </c>
      <c r="G134" s="25" t="s">
        <v>131</v>
      </c>
      <c r="H134" s="25" t="s">
        <v>3153</v>
      </c>
      <c r="I134" s="25" t="s">
        <v>14</v>
      </c>
      <c r="J134" s="25" t="s">
        <v>14</v>
      </c>
      <c r="K134" s="25" t="s">
        <v>14</v>
      </c>
      <c r="L134" s="25" t="s">
        <v>1766</v>
      </c>
      <c r="M134" s="25" t="s">
        <v>466</v>
      </c>
      <c r="N134" s="25" t="s">
        <v>14</v>
      </c>
      <c r="O134" s="25" t="s">
        <v>14</v>
      </c>
      <c r="P134" s="25" t="s">
        <v>14</v>
      </c>
      <c r="Q134" s="25" t="s">
        <v>14</v>
      </c>
      <c r="R134" s="25" t="s">
        <v>14</v>
      </c>
      <c r="S134" s="25" t="s">
        <v>14</v>
      </c>
      <c r="T134" s="25" t="s">
        <v>1000</v>
      </c>
      <c r="U134" s="25" t="s">
        <v>20</v>
      </c>
      <c r="V134" s="25" t="s">
        <v>14</v>
      </c>
      <c r="W134" s="25" t="s">
        <v>14</v>
      </c>
      <c r="X134" s="25">
        <v>0</v>
      </c>
      <c r="Y134" s="25" t="s">
        <v>14</v>
      </c>
      <c r="Z134" s="25" t="s">
        <v>4568</v>
      </c>
      <c r="AA134" s="25" t="s">
        <v>14</v>
      </c>
      <c r="AB134" s="25" t="s">
        <v>14</v>
      </c>
      <c r="AC134" s="25" t="s">
        <v>14</v>
      </c>
      <c r="AD134" s="25">
        <v>0</v>
      </c>
      <c r="AE134" s="25">
        <v>0</v>
      </c>
      <c r="AF134" s="25">
        <v>14175</v>
      </c>
      <c r="AG134" s="25" t="s">
        <v>4757</v>
      </c>
    </row>
    <row r="135" spans="1:33">
      <c r="A135" s="25" t="s">
        <v>2908</v>
      </c>
      <c r="B135" s="25" t="s">
        <v>2909</v>
      </c>
      <c r="C135" s="25" t="s">
        <v>4038</v>
      </c>
      <c r="D135" s="25" t="s">
        <v>14</v>
      </c>
      <c r="E135" s="25" t="s">
        <v>14</v>
      </c>
      <c r="F135" s="25" t="s">
        <v>4407</v>
      </c>
      <c r="G135" s="25" t="s">
        <v>132</v>
      </c>
      <c r="H135" s="25" t="s">
        <v>3633</v>
      </c>
      <c r="I135" s="25" t="s">
        <v>14</v>
      </c>
      <c r="J135" s="25" t="s">
        <v>14</v>
      </c>
      <c r="K135" s="25" t="s">
        <v>14</v>
      </c>
      <c r="L135" s="25" t="s">
        <v>1766</v>
      </c>
      <c r="M135" s="25" t="s">
        <v>14</v>
      </c>
      <c r="N135" s="25" t="s">
        <v>14</v>
      </c>
      <c r="O135" s="25" t="s">
        <v>14</v>
      </c>
      <c r="P135" s="25" t="s">
        <v>14</v>
      </c>
      <c r="Q135" s="25" t="s">
        <v>14</v>
      </c>
      <c r="R135" s="25" t="s">
        <v>14</v>
      </c>
      <c r="S135" s="25" t="s">
        <v>14</v>
      </c>
      <c r="T135" s="25" t="s">
        <v>1002</v>
      </c>
      <c r="U135" s="25" t="s">
        <v>13</v>
      </c>
      <c r="V135" s="25" t="s">
        <v>14</v>
      </c>
      <c r="W135" s="25" t="s">
        <v>14</v>
      </c>
      <c r="X135" s="25">
        <v>0</v>
      </c>
      <c r="Y135" s="25" t="s">
        <v>14</v>
      </c>
      <c r="Z135" s="25" t="s">
        <v>4568</v>
      </c>
      <c r="AA135" s="25" t="s">
        <v>14</v>
      </c>
      <c r="AB135" s="25" t="s">
        <v>14</v>
      </c>
      <c r="AC135" s="25" t="s">
        <v>14</v>
      </c>
      <c r="AD135" s="25">
        <v>0</v>
      </c>
      <c r="AE135" s="25">
        <v>0</v>
      </c>
      <c r="AF135" s="25">
        <v>518.51</v>
      </c>
      <c r="AG135" s="25" t="s">
        <v>4758</v>
      </c>
    </row>
    <row r="136" spans="1:33">
      <c r="A136" s="25" t="s">
        <v>2791</v>
      </c>
      <c r="B136" s="25" t="s">
        <v>2792</v>
      </c>
      <c r="C136" s="25" t="s">
        <v>4034</v>
      </c>
      <c r="D136" s="25" t="s">
        <v>14</v>
      </c>
      <c r="E136" s="25" t="s">
        <v>14</v>
      </c>
      <c r="F136" s="25" t="s">
        <v>4408</v>
      </c>
      <c r="G136" s="25" t="s">
        <v>130</v>
      </c>
      <c r="H136" s="25" t="s">
        <v>3154</v>
      </c>
      <c r="I136" s="25" t="s">
        <v>14</v>
      </c>
      <c r="J136" s="25" t="s">
        <v>14</v>
      </c>
      <c r="K136" s="25" t="s">
        <v>14</v>
      </c>
      <c r="L136" s="25" t="s">
        <v>1766</v>
      </c>
      <c r="M136" s="25" t="s">
        <v>466</v>
      </c>
      <c r="N136" s="25" t="s">
        <v>14</v>
      </c>
      <c r="O136" s="25" t="s">
        <v>14</v>
      </c>
      <c r="P136" s="25" t="s">
        <v>14</v>
      </c>
      <c r="Q136" s="25" t="s">
        <v>14</v>
      </c>
      <c r="R136" s="25" t="s">
        <v>14</v>
      </c>
      <c r="S136" s="25" t="s">
        <v>14</v>
      </c>
      <c r="T136" s="25" t="s">
        <v>1000</v>
      </c>
      <c r="U136" s="25" t="s">
        <v>20</v>
      </c>
      <c r="V136" s="25" t="s">
        <v>14</v>
      </c>
      <c r="W136" s="25" t="s">
        <v>14</v>
      </c>
      <c r="X136" s="25">
        <v>0</v>
      </c>
      <c r="Y136" s="25" t="s">
        <v>14</v>
      </c>
      <c r="Z136" s="25" t="s">
        <v>4568</v>
      </c>
      <c r="AA136" s="25" t="s">
        <v>14</v>
      </c>
      <c r="AB136" s="25" t="s">
        <v>14</v>
      </c>
      <c r="AC136" s="25" t="s">
        <v>14</v>
      </c>
      <c r="AD136" s="25">
        <v>0</v>
      </c>
      <c r="AE136" s="25">
        <v>0</v>
      </c>
      <c r="AF136" s="25">
        <v>14175</v>
      </c>
      <c r="AG136" s="25" t="s">
        <v>4757</v>
      </c>
    </row>
    <row r="137" spans="1:33">
      <c r="A137" s="25" t="s">
        <v>2669</v>
      </c>
      <c r="B137" s="25" t="s">
        <v>2670</v>
      </c>
      <c r="C137" s="25" t="s">
        <v>4038</v>
      </c>
      <c r="D137" s="25" t="s">
        <v>14</v>
      </c>
      <c r="E137" s="25" t="s">
        <v>14</v>
      </c>
      <c r="F137" s="25" t="s">
        <v>4409</v>
      </c>
      <c r="G137" s="25" t="s">
        <v>153</v>
      </c>
      <c r="H137" s="25" t="s">
        <v>3077</v>
      </c>
      <c r="I137" s="25" t="s">
        <v>14</v>
      </c>
      <c r="J137" s="25" t="s">
        <v>14</v>
      </c>
      <c r="K137" s="25" t="s">
        <v>14</v>
      </c>
      <c r="L137" s="25" t="s">
        <v>1766</v>
      </c>
      <c r="M137" s="25" t="s">
        <v>14</v>
      </c>
      <c r="N137" s="25" t="s">
        <v>14</v>
      </c>
      <c r="O137" s="25" t="s">
        <v>14</v>
      </c>
      <c r="P137" s="25" t="s">
        <v>14</v>
      </c>
      <c r="Q137" s="25" t="s">
        <v>14</v>
      </c>
      <c r="R137" s="25" t="s">
        <v>14</v>
      </c>
      <c r="S137" s="25" t="s">
        <v>14</v>
      </c>
      <c r="T137" s="25" t="s">
        <v>1000</v>
      </c>
      <c r="U137" s="25" t="s">
        <v>17</v>
      </c>
      <c r="V137" s="25" t="s">
        <v>14</v>
      </c>
      <c r="W137" s="25" t="s">
        <v>14</v>
      </c>
      <c r="X137" s="25">
        <v>0</v>
      </c>
      <c r="Y137" s="25" t="s">
        <v>14</v>
      </c>
      <c r="Z137" s="25" t="s">
        <v>4568</v>
      </c>
      <c r="AA137" s="25" t="s">
        <v>14</v>
      </c>
      <c r="AB137" s="25" t="s">
        <v>14</v>
      </c>
      <c r="AC137" s="25" t="s">
        <v>14</v>
      </c>
      <c r="AD137" s="25">
        <v>120</v>
      </c>
      <c r="AE137" s="25">
        <v>0</v>
      </c>
      <c r="AF137" s="25">
        <v>19250</v>
      </c>
      <c r="AG137" s="25" t="s">
        <v>4759</v>
      </c>
    </row>
    <row r="138" spans="1:33">
      <c r="A138" s="25" t="s">
        <v>2263</v>
      </c>
      <c r="B138" s="25" t="s">
        <v>2264</v>
      </c>
      <c r="C138" s="25" t="s">
        <v>4038</v>
      </c>
      <c r="D138" s="25" t="s">
        <v>14</v>
      </c>
      <c r="E138" s="25" t="s">
        <v>14</v>
      </c>
      <c r="F138" s="25" t="s">
        <v>4411</v>
      </c>
      <c r="G138" s="25" t="s">
        <v>132</v>
      </c>
      <c r="H138" s="25" t="s">
        <v>3157</v>
      </c>
      <c r="I138" s="25" t="s">
        <v>14</v>
      </c>
      <c r="J138" s="25" t="s">
        <v>14</v>
      </c>
      <c r="K138" s="25" t="s">
        <v>14</v>
      </c>
      <c r="L138" s="25" t="s">
        <v>1766</v>
      </c>
      <c r="M138" s="25" t="s">
        <v>14</v>
      </c>
      <c r="N138" s="25" t="s">
        <v>14</v>
      </c>
      <c r="O138" s="25" t="s">
        <v>14</v>
      </c>
      <c r="P138" s="25" t="s">
        <v>14</v>
      </c>
      <c r="Q138" s="25" t="s">
        <v>14</v>
      </c>
      <c r="R138" s="25" t="s">
        <v>14</v>
      </c>
      <c r="S138" s="25" t="s">
        <v>14</v>
      </c>
      <c r="T138" s="25" t="s">
        <v>3711</v>
      </c>
      <c r="U138" s="25" t="s">
        <v>18</v>
      </c>
      <c r="V138" s="25" t="s">
        <v>14</v>
      </c>
      <c r="W138" s="25" t="s">
        <v>14</v>
      </c>
      <c r="X138" s="25">
        <v>0</v>
      </c>
      <c r="Y138" s="25" t="s">
        <v>14</v>
      </c>
      <c r="Z138" s="25" t="s">
        <v>4568</v>
      </c>
      <c r="AA138" s="25" t="s">
        <v>14</v>
      </c>
      <c r="AB138" s="25" t="s">
        <v>14</v>
      </c>
      <c r="AC138" s="25" t="s">
        <v>14</v>
      </c>
      <c r="AD138" s="25">
        <v>0</v>
      </c>
      <c r="AE138" s="25">
        <v>0</v>
      </c>
      <c r="AF138" s="25">
        <v>14000</v>
      </c>
      <c r="AG138" s="25" t="s">
        <v>4740</v>
      </c>
    </row>
    <row r="139" spans="1:33">
      <c r="A139" s="25" t="s">
        <v>3162</v>
      </c>
      <c r="B139" s="25" t="s">
        <v>3163</v>
      </c>
      <c r="C139" s="25" t="s">
        <v>4034</v>
      </c>
      <c r="D139" s="25" t="s">
        <v>14</v>
      </c>
      <c r="E139" s="25" t="s">
        <v>14</v>
      </c>
      <c r="F139" s="25" t="s">
        <v>4412</v>
      </c>
      <c r="G139" s="25" t="s">
        <v>134</v>
      </c>
      <c r="H139" s="25" t="s">
        <v>3164</v>
      </c>
      <c r="I139" s="25" t="s">
        <v>14</v>
      </c>
      <c r="J139" s="25" t="s">
        <v>14</v>
      </c>
      <c r="K139" s="25" t="s">
        <v>14</v>
      </c>
      <c r="L139" s="25" t="s">
        <v>1766</v>
      </c>
      <c r="M139" s="25" t="s">
        <v>14</v>
      </c>
      <c r="N139" s="25" t="s">
        <v>14</v>
      </c>
      <c r="O139" s="25" t="s">
        <v>14</v>
      </c>
      <c r="P139" s="25" t="s">
        <v>14</v>
      </c>
      <c r="Q139" s="25" t="s">
        <v>14</v>
      </c>
      <c r="R139" s="25" t="s">
        <v>14</v>
      </c>
      <c r="S139" s="25" t="s">
        <v>14</v>
      </c>
      <c r="T139" s="25" t="s">
        <v>1000</v>
      </c>
      <c r="U139" s="25" t="s">
        <v>16</v>
      </c>
      <c r="V139" s="25" t="s">
        <v>14</v>
      </c>
      <c r="W139" s="25" t="s">
        <v>14</v>
      </c>
      <c r="X139" s="25">
        <v>0</v>
      </c>
      <c r="Y139" s="25" t="s">
        <v>14</v>
      </c>
      <c r="Z139" s="25" t="s">
        <v>4568</v>
      </c>
      <c r="AA139" s="25" t="s">
        <v>14</v>
      </c>
      <c r="AB139" s="25" t="s">
        <v>14</v>
      </c>
      <c r="AC139" s="25" t="s">
        <v>14</v>
      </c>
      <c r="AD139" s="25">
        <v>840</v>
      </c>
      <c r="AE139" s="25">
        <v>0</v>
      </c>
      <c r="AF139" s="25">
        <v>14785.79</v>
      </c>
      <c r="AG139" s="25" t="s">
        <v>4760</v>
      </c>
    </row>
    <row r="140" spans="1:33">
      <c r="A140" s="25" t="s">
        <v>2876</v>
      </c>
      <c r="B140" s="25" t="s">
        <v>2877</v>
      </c>
      <c r="C140" s="25" t="s">
        <v>4034</v>
      </c>
      <c r="D140" s="25" t="s">
        <v>14</v>
      </c>
      <c r="E140" s="25" t="s">
        <v>14</v>
      </c>
      <c r="F140" s="25" t="s">
        <v>4413</v>
      </c>
      <c r="G140" s="25" t="s">
        <v>131</v>
      </c>
      <c r="H140" s="25" t="s">
        <v>3150</v>
      </c>
      <c r="I140" s="25" t="s">
        <v>14</v>
      </c>
      <c r="J140" s="25" t="s">
        <v>14</v>
      </c>
      <c r="K140" s="25" t="s">
        <v>14</v>
      </c>
      <c r="L140" s="25" t="s">
        <v>1766</v>
      </c>
      <c r="M140" s="25" t="s">
        <v>466</v>
      </c>
      <c r="N140" s="25" t="s">
        <v>14</v>
      </c>
      <c r="O140" s="25" t="s">
        <v>14</v>
      </c>
      <c r="P140" s="25" t="s">
        <v>14</v>
      </c>
      <c r="Q140" s="25" t="s">
        <v>14</v>
      </c>
      <c r="R140" s="25" t="s">
        <v>14</v>
      </c>
      <c r="S140" s="25" t="s">
        <v>14</v>
      </c>
      <c r="T140" s="25" t="s">
        <v>1000</v>
      </c>
      <c r="U140" s="25" t="s">
        <v>13</v>
      </c>
      <c r="V140" s="25" t="s">
        <v>14</v>
      </c>
      <c r="W140" s="25" t="s">
        <v>14</v>
      </c>
      <c r="X140" s="25">
        <v>0</v>
      </c>
      <c r="Y140" s="25" t="s">
        <v>14</v>
      </c>
      <c r="Z140" s="25" t="s">
        <v>4568</v>
      </c>
      <c r="AA140" s="25" t="s">
        <v>14</v>
      </c>
      <c r="AB140" s="25" t="s">
        <v>14</v>
      </c>
      <c r="AC140" s="25" t="s">
        <v>14</v>
      </c>
      <c r="AD140" s="25">
        <v>0</v>
      </c>
      <c r="AE140" s="25">
        <v>0</v>
      </c>
      <c r="AF140" s="25">
        <v>14350</v>
      </c>
      <c r="AG140" s="25" t="s">
        <v>4761</v>
      </c>
    </row>
    <row r="141" spans="1:33">
      <c r="A141" s="25" t="s">
        <v>3178</v>
      </c>
      <c r="B141" s="25" t="s">
        <v>3179</v>
      </c>
      <c r="C141" s="25" t="s">
        <v>4034</v>
      </c>
      <c r="D141" s="25" t="s">
        <v>14</v>
      </c>
      <c r="E141" s="25" t="s">
        <v>14</v>
      </c>
      <c r="F141" s="25" t="s">
        <v>14</v>
      </c>
      <c r="G141" s="25" t="s">
        <v>14</v>
      </c>
      <c r="H141" s="25" t="s">
        <v>3180</v>
      </c>
      <c r="I141" s="25" t="s">
        <v>14</v>
      </c>
      <c r="J141" s="25" t="s">
        <v>14</v>
      </c>
      <c r="K141" s="25" t="s">
        <v>14</v>
      </c>
      <c r="L141" s="25" t="s">
        <v>1766</v>
      </c>
      <c r="M141" s="25" t="s">
        <v>14</v>
      </c>
      <c r="N141" s="25" t="s">
        <v>14</v>
      </c>
      <c r="O141" s="25" t="s">
        <v>14</v>
      </c>
      <c r="P141" s="25" t="s">
        <v>14</v>
      </c>
      <c r="Q141" s="25" t="s">
        <v>14</v>
      </c>
      <c r="R141" s="25" t="s">
        <v>14</v>
      </c>
      <c r="S141" s="25" t="s">
        <v>14</v>
      </c>
      <c r="T141" s="25" t="s">
        <v>1000</v>
      </c>
      <c r="U141" s="25" t="s">
        <v>19</v>
      </c>
      <c r="V141" s="25" t="s">
        <v>14</v>
      </c>
      <c r="W141" s="25" t="s">
        <v>14</v>
      </c>
      <c r="X141" s="25">
        <v>0</v>
      </c>
      <c r="Y141" s="25" t="s">
        <v>14</v>
      </c>
      <c r="Z141" s="25" t="s">
        <v>4568</v>
      </c>
      <c r="AA141" s="25" t="s">
        <v>14</v>
      </c>
      <c r="AB141" s="25" t="s">
        <v>14</v>
      </c>
      <c r="AC141" s="25" t="s">
        <v>14</v>
      </c>
      <c r="AD141" s="25">
        <v>0</v>
      </c>
      <c r="AE141" s="25">
        <v>0</v>
      </c>
      <c r="AF141" s="25">
        <v>9463.77</v>
      </c>
      <c r="AG141" s="25" t="s">
        <v>4762</v>
      </c>
    </row>
    <row r="142" spans="1:33">
      <c r="A142" s="25" t="s">
        <v>2468</v>
      </c>
      <c r="B142" s="25" t="s">
        <v>2469</v>
      </c>
      <c r="C142" s="25" t="s">
        <v>4038</v>
      </c>
      <c r="D142" s="25" t="s">
        <v>14</v>
      </c>
      <c r="E142" s="25" t="s">
        <v>14</v>
      </c>
      <c r="F142" s="25" t="s">
        <v>4416</v>
      </c>
      <c r="G142" s="25" t="s">
        <v>133</v>
      </c>
      <c r="H142" s="25" t="s">
        <v>3043</v>
      </c>
      <c r="I142" s="25" t="s">
        <v>14</v>
      </c>
      <c r="J142" s="25" t="s">
        <v>14</v>
      </c>
      <c r="K142" s="25" t="s">
        <v>14</v>
      </c>
      <c r="L142" s="25" t="s">
        <v>1766</v>
      </c>
      <c r="M142" s="25" t="s">
        <v>14</v>
      </c>
      <c r="N142" s="25" t="s">
        <v>14</v>
      </c>
      <c r="O142" s="25" t="s">
        <v>14</v>
      </c>
      <c r="P142" s="25" t="s">
        <v>14</v>
      </c>
      <c r="Q142" s="25" t="s">
        <v>14</v>
      </c>
      <c r="R142" s="25" t="s">
        <v>14</v>
      </c>
      <c r="S142" s="25" t="s">
        <v>14</v>
      </c>
      <c r="T142" s="25" t="s">
        <v>1000</v>
      </c>
      <c r="U142" s="25" t="s">
        <v>18</v>
      </c>
      <c r="V142" s="25" t="s">
        <v>14</v>
      </c>
      <c r="W142" s="25" t="s">
        <v>14</v>
      </c>
      <c r="X142" s="25">
        <v>0</v>
      </c>
      <c r="Y142" s="25" t="s">
        <v>14</v>
      </c>
      <c r="Z142" s="25" t="s">
        <v>4568</v>
      </c>
      <c r="AA142" s="25" t="s">
        <v>14</v>
      </c>
      <c r="AB142" s="25" t="s">
        <v>14</v>
      </c>
      <c r="AC142" s="25" t="s">
        <v>14</v>
      </c>
      <c r="AD142" s="25">
        <v>0</v>
      </c>
      <c r="AE142" s="25">
        <v>0</v>
      </c>
      <c r="AF142" s="25">
        <v>35175.26</v>
      </c>
      <c r="AG142" s="25" t="s">
        <v>4763</v>
      </c>
    </row>
    <row r="143" spans="1:33">
      <c r="A143" s="25" t="s">
        <v>4424</v>
      </c>
      <c r="B143" s="25" t="s">
        <v>4425</v>
      </c>
      <c r="C143" s="25" t="s">
        <v>4034</v>
      </c>
      <c r="D143" s="25" t="s">
        <v>14</v>
      </c>
      <c r="E143" s="25" t="s">
        <v>14</v>
      </c>
      <c r="F143" s="25" t="s">
        <v>4426</v>
      </c>
      <c r="G143" s="25" t="s">
        <v>134</v>
      </c>
      <c r="H143" s="25" t="s">
        <v>4427</v>
      </c>
      <c r="I143" s="217" t="s">
        <v>4860</v>
      </c>
      <c r="J143" s="25" t="s">
        <v>14</v>
      </c>
      <c r="K143" s="25" t="s">
        <v>14</v>
      </c>
      <c r="L143" s="25" t="s">
        <v>1766</v>
      </c>
      <c r="M143" s="25" t="s">
        <v>466</v>
      </c>
      <c r="N143" s="25" t="s">
        <v>14</v>
      </c>
      <c r="O143" s="25" t="s">
        <v>14</v>
      </c>
      <c r="P143" s="25" t="s">
        <v>14</v>
      </c>
      <c r="Q143" s="25" t="s">
        <v>14</v>
      </c>
      <c r="R143" s="25" t="s">
        <v>14</v>
      </c>
      <c r="S143" s="25" t="s">
        <v>14</v>
      </c>
      <c r="T143" s="25" t="s">
        <v>1000</v>
      </c>
      <c r="U143" s="25" t="s">
        <v>16</v>
      </c>
      <c r="V143" s="25" t="s">
        <v>14</v>
      </c>
      <c r="W143" s="25" t="s">
        <v>14</v>
      </c>
      <c r="X143" s="25">
        <v>0</v>
      </c>
      <c r="Y143" s="25" t="s">
        <v>14</v>
      </c>
      <c r="Z143" s="25" t="s">
        <v>4568</v>
      </c>
      <c r="AA143" s="25" t="s">
        <v>14</v>
      </c>
      <c r="AB143" s="25" t="s">
        <v>14</v>
      </c>
      <c r="AC143" s="25" t="s">
        <v>14</v>
      </c>
      <c r="AD143" s="25">
        <v>560</v>
      </c>
      <c r="AE143" s="25">
        <v>0</v>
      </c>
      <c r="AF143" s="25">
        <v>0</v>
      </c>
      <c r="AG143" s="25" t="s">
        <v>4765</v>
      </c>
    </row>
    <row r="144" spans="1:33">
      <c r="A144" s="25" t="s">
        <v>2452</v>
      </c>
      <c r="B144" s="25" t="s">
        <v>2453</v>
      </c>
      <c r="C144" s="25" t="s">
        <v>4034</v>
      </c>
      <c r="D144" s="25" t="s">
        <v>14</v>
      </c>
      <c r="E144" s="25" t="s">
        <v>14</v>
      </c>
      <c r="F144" s="25" t="s">
        <v>4428</v>
      </c>
      <c r="G144" s="25" t="s">
        <v>133</v>
      </c>
      <c r="H144" s="25" t="s">
        <v>3607</v>
      </c>
      <c r="I144" s="25" t="s">
        <v>14</v>
      </c>
      <c r="J144" s="25" t="s">
        <v>14</v>
      </c>
      <c r="K144" s="25" t="s">
        <v>14</v>
      </c>
      <c r="L144" s="25" t="s">
        <v>1766</v>
      </c>
      <c r="M144" s="25" t="s">
        <v>466</v>
      </c>
      <c r="N144" s="25" t="s">
        <v>14</v>
      </c>
      <c r="O144" s="25" t="s">
        <v>14</v>
      </c>
      <c r="P144" s="25" t="s">
        <v>14</v>
      </c>
      <c r="Q144" s="25" t="s">
        <v>14</v>
      </c>
      <c r="R144" s="25" t="s">
        <v>14</v>
      </c>
      <c r="S144" s="25" t="s">
        <v>14</v>
      </c>
      <c r="T144" s="25" t="s">
        <v>1000</v>
      </c>
      <c r="U144" s="25" t="s">
        <v>16</v>
      </c>
      <c r="V144" s="25" t="s">
        <v>14</v>
      </c>
      <c r="W144" s="25" t="s">
        <v>14</v>
      </c>
      <c r="X144" s="25">
        <v>0</v>
      </c>
      <c r="Y144" s="25" t="s">
        <v>14</v>
      </c>
      <c r="Z144" s="25" t="s">
        <v>4568</v>
      </c>
      <c r="AA144" s="25" t="s">
        <v>14</v>
      </c>
      <c r="AB144" s="25" t="s">
        <v>14</v>
      </c>
      <c r="AC144" s="25" t="s">
        <v>14</v>
      </c>
      <c r="AD144" s="25">
        <v>560</v>
      </c>
      <c r="AE144" s="25">
        <v>0</v>
      </c>
      <c r="AF144" s="25">
        <v>1200.04</v>
      </c>
      <c r="AG144" s="25" t="s">
        <v>4766</v>
      </c>
    </row>
    <row r="145" spans="1:33">
      <c r="A145" s="25" t="s">
        <v>3541</v>
      </c>
      <c r="B145" s="25" t="s">
        <v>3542</v>
      </c>
      <c r="C145" s="25" t="s">
        <v>4034</v>
      </c>
      <c r="D145" s="25" t="s">
        <v>14</v>
      </c>
      <c r="E145" s="25" t="s">
        <v>14</v>
      </c>
      <c r="F145" s="25" t="s">
        <v>4429</v>
      </c>
      <c r="G145" s="25" t="s">
        <v>134</v>
      </c>
      <c r="H145" s="25" t="s">
        <v>3543</v>
      </c>
      <c r="I145" s="25" t="s">
        <v>14</v>
      </c>
      <c r="J145" s="25" t="s">
        <v>14</v>
      </c>
      <c r="K145" s="25" t="s">
        <v>14</v>
      </c>
      <c r="L145" s="25" t="s">
        <v>1766</v>
      </c>
      <c r="M145" s="25" t="s">
        <v>14</v>
      </c>
      <c r="N145" s="25" t="s">
        <v>14</v>
      </c>
      <c r="O145" s="25" t="s">
        <v>14</v>
      </c>
      <c r="P145" s="25" t="s">
        <v>14</v>
      </c>
      <c r="Q145" s="25" t="s">
        <v>14</v>
      </c>
      <c r="R145" s="25" t="s">
        <v>14</v>
      </c>
      <c r="S145" s="25" t="s">
        <v>14</v>
      </c>
      <c r="T145" s="25" t="s">
        <v>3750</v>
      </c>
      <c r="U145" s="25" t="s">
        <v>17</v>
      </c>
      <c r="V145" s="25" t="s">
        <v>14</v>
      </c>
      <c r="W145" s="25" t="s">
        <v>14</v>
      </c>
      <c r="X145" s="25">
        <v>0</v>
      </c>
      <c r="Y145" s="25" t="s">
        <v>14</v>
      </c>
      <c r="Z145" s="25" t="s">
        <v>4568</v>
      </c>
      <c r="AA145" s="25" t="s">
        <v>14</v>
      </c>
      <c r="AB145" s="25" t="s">
        <v>14</v>
      </c>
      <c r="AC145" s="25" t="s">
        <v>14</v>
      </c>
      <c r="AD145" s="25">
        <v>280</v>
      </c>
      <c r="AE145" s="25">
        <v>0</v>
      </c>
      <c r="AF145" s="25">
        <v>4750.3999999999996</v>
      </c>
      <c r="AG145" s="25" t="s">
        <v>4767</v>
      </c>
    </row>
    <row r="146" spans="1:33">
      <c r="A146" s="25" t="s">
        <v>1899</v>
      </c>
      <c r="B146" s="25" t="s">
        <v>1900</v>
      </c>
      <c r="C146" s="25" t="s">
        <v>4034</v>
      </c>
      <c r="D146" s="25" t="s">
        <v>14</v>
      </c>
      <c r="E146" s="25" t="s">
        <v>14</v>
      </c>
      <c r="F146" s="25" t="s">
        <v>4438</v>
      </c>
      <c r="G146" s="25" t="s">
        <v>132</v>
      </c>
      <c r="H146" s="25" t="s">
        <v>3056</v>
      </c>
      <c r="I146" s="25" t="s">
        <v>14</v>
      </c>
      <c r="J146" s="25" t="s">
        <v>14</v>
      </c>
      <c r="K146" s="25" t="s">
        <v>14</v>
      </c>
      <c r="L146" s="25" t="s">
        <v>1766</v>
      </c>
      <c r="M146" s="25" t="s">
        <v>14</v>
      </c>
      <c r="N146" s="25" t="s">
        <v>14</v>
      </c>
      <c r="O146" s="25" t="s">
        <v>14</v>
      </c>
      <c r="P146" s="25" t="s">
        <v>14</v>
      </c>
      <c r="Q146" s="25" t="s">
        <v>14</v>
      </c>
      <c r="R146" s="25" t="s">
        <v>14</v>
      </c>
      <c r="S146" s="25" t="s">
        <v>14</v>
      </c>
      <c r="T146" s="25" t="s">
        <v>1000</v>
      </c>
      <c r="U146" s="25" t="s">
        <v>13</v>
      </c>
      <c r="V146" s="25" t="s">
        <v>14</v>
      </c>
      <c r="W146" s="25" t="s">
        <v>14</v>
      </c>
      <c r="X146" s="25">
        <v>0</v>
      </c>
      <c r="Y146" s="25" t="s">
        <v>14</v>
      </c>
      <c r="Z146" s="25" t="s">
        <v>4568</v>
      </c>
      <c r="AA146" s="25" t="s">
        <v>14</v>
      </c>
      <c r="AB146" s="25" t="s">
        <v>14</v>
      </c>
      <c r="AC146" s="25" t="s">
        <v>14</v>
      </c>
      <c r="AD146" s="25">
        <v>0</v>
      </c>
      <c r="AE146" s="25">
        <v>0</v>
      </c>
      <c r="AF146" s="25">
        <v>30625.43</v>
      </c>
      <c r="AG146" s="25" t="s">
        <v>4770</v>
      </c>
    </row>
    <row r="147" spans="1:33">
      <c r="A147" s="25" t="s">
        <v>2923</v>
      </c>
      <c r="B147" s="25" t="s">
        <v>2924</v>
      </c>
      <c r="C147" s="25" t="s">
        <v>4038</v>
      </c>
      <c r="D147" s="25" t="s">
        <v>14</v>
      </c>
      <c r="E147" s="25" t="s">
        <v>14</v>
      </c>
      <c r="F147" s="25" t="s">
        <v>4439</v>
      </c>
      <c r="G147" s="25" t="s">
        <v>129</v>
      </c>
      <c r="H147" s="25" t="s">
        <v>3334</v>
      </c>
      <c r="I147" s="25" t="s">
        <v>14</v>
      </c>
      <c r="J147" s="25" t="s">
        <v>14</v>
      </c>
      <c r="K147" s="25" t="s">
        <v>14</v>
      </c>
      <c r="L147" s="25" t="s">
        <v>1766</v>
      </c>
      <c r="M147" s="25" t="s">
        <v>466</v>
      </c>
      <c r="N147" s="25" t="s">
        <v>14</v>
      </c>
      <c r="O147" s="25" t="s">
        <v>14</v>
      </c>
      <c r="P147" s="25" t="s">
        <v>14</v>
      </c>
      <c r="Q147" s="25" t="s">
        <v>14</v>
      </c>
      <c r="R147" s="25" t="s">
        <v>14</v>
      </c>
      <c r="S147" s="25" t="s">
        <v>14</v>
      </c>
      <c r="T147" s="25" t="s">
        <v>3686</v>
      </c>
      <c r="U147" s="25" t="s">
        <v>1834</v>
      </c>
      <c r="V147" s="25" t="s">
        <v>14</v>
      </c>
      <c r="W147" s="25" t="s">
        <v>14</v>
      </c>
      <c r="X147" s="25">
        <v>0</v>
      </c>
      <c r="Y147" s="25" t="s">
        <v>14</v>
      </c>
      <c r="Z147" s="25" t="s">
        <v>4568</v>
      </c>
      <c r="AA147" s="25" t="s">
        <v>14</v>
      </c>
      <c r="AB147" s="25" t="s">
        <v>14</v>
      </c>
      <c r="AC147" s="25" t="s">
        <v>14</v>
      </c>
      <c r="AD147" s="25">
        <v>0</v>
      </c>
      <c r="AE147" s="25">
        <v>0</v>
      </c>
      <c r="AF147" s="25">
        <v>4744.57</v>
      </c>
      <c r="AG147" s="25" t="s">
        <v>4771</v>
      </c>
    </row>
    <row r="148" spans="1:33">
      <c r="A148" s="25" t="s">
        <v>1902</v>
      </c>
      <c r="B148" s="25" t="s">
        <v>1903</v>
      </c>
      <c r="C148" s="25" t="s">
        <v>4038</v>
      </c>
      <c r="D148" s="25" t="s">
        <v>14</v>
      </c>
      <c r="E148" s="25" t="s">
        <v>14</v>
      </c>
      <c r="F148" s="25" t="s">
        <v>4440</v>
      </c>
      <c r="G148" s="25" t="s">
        <v>132</v>
      </c>
      <c r="H148" s="25" t="s">
        <v>3622</v>
      </c>
      <c r="I148" s="25" t="s">
        <v>14</v>
      </c>
      <c r="J148" s="25" t="s">
        <v>14</v>
      </c>
      <c r="K148" s="25" t="s">
        <v>14</v>
      </c>
      <c r="L148" s="25" t="s">
        <v>1766</v>
      </c>
      <c r="M148" s="25" t="s">
        <v>14</v>
      </c>
      <c r="N148" s="25" t="s">
        <v>14</v>
      </c>
      <c r="O148" s="25" t="s">
        <v>14</v>
      </c>
      <c r="P148" s="25" t="s">
        <v>14</v>
      </c>
      <c r="Q148" s="25" t="s">
        <v>14</v>
      </c>
      <c r="R148" s="25" t="s">
        <v>14</v>
      </c>
      <c r="S148" s="25" t="s">
        <v>14</v>
      </c>
      <c r="T148" s="25" t="s">
        <v>1000</v>
      </c>
      <c r="U148" s="25" t="s">
        <v>13</v>
      </c>
      <c r="V148" s="25" t="s">
        <v>14</v>
      </c>
      <c r="W148" s="25" t="s">
        <v>14</v>
      </c>
      <c r="X148" s="25">
        <v>0</v>
      </c>
      <c r="Y148" s="25" t="s">
        <v>14</v>
      </c>
      <c r="Z148" s="25" t="s">
        <v>4568</v>
      </c>
      <c r="AA148" s="25" t="s">
        <v>14</v>
      </c>
      <c r="AB148" s="25" t="s">
        <v>14</v>
      </c>
      <c r="AC148" s="25" t="s">
        <v>14</v>
      </c>
      <c r="AD148" s="25">
        <v>0</v>
      </c>
      <c r="AE148" s="25">
        <v>0</v>
      </c>
      <c r="AF148" s="25">
        <v>1442.22</v>
      </c>
      <c r="AG148" s="25" t="s">
        <v>4772</v>
      </c>
    </row>
    <row r="149" spans="1:33">
      <c r="A149" s="25" t="s">
        <v>2115</v>
      </c>
      <c r="B149" s="25" t="s">
        <v>2116</v>
      </c>
      <c r="C149" s="25" t="s">
        <v>4038</v>
      </c>
      <c r="D149" s="25" t="s">
        <v>14</v>
      </c>
      <c r="E149" s="25" t="s">
        <v>14</v>
      </c>
      <c r="F149" s="25" t="s">
        <v>4443</v>
      </c>
      <c r="G149" s="25" t="s">
        <v>131</v>
      </c>
      <c r="H149" s="25" t="s">
        <v>3049</v>
      </c>
      <c r="I149" s="25" t="s">
        <v>14</v>
      </c>
      <c r="J149" s="25" t="s">
        <v>14</v>
      </c>
      <c r="K149" s="25" t="s">
        <v>14</v>
      </c>
      <c r="L149" s="25" t="s">
        <v>1766</v>
      </c>
      <c r="M149" s="25" t="s">
        <v>14</v>
      </c>
      <c r="N149" s="25" t="s">
        <v>14</v>
      </c>
      <c r="O149" s="25" t="s">
        <v>14</v>
      </c>
      <c r="P149" s="25" t="s">
        <v>14</v>
      </c>
      <c r="Q149" s="25" t="s">
        <v>14</v>
      </c>
      <c r="R149" s="25" t="s">
        <v>14</v>
      </c>
      <c r="S149" s="25" t="s">
        <v>14</v>
      </c>
      <c r="T149" s="25" t="s">
        <v>1000</v>
      </c>
      <c r="U149" s="25" t="s">
        <v>13</v>
      </c>
      <c r="V149" s="25" t="s">
        <v>14</v>
      </c>
      <c r="W149" s="25" t="s">
        <v>14</v>
      </c>
      <c r="X149" s="25">
        <v>0</v>
      </c>
      <c r="Y149" s="25" t="s">
        <v>14</v>
      </c>
      <c r="Z149" s="25" t="s">
        <v>4568</v>
      </c>
      <c r="AA149" s="25" t="s">
        <v>14</v>
      </c>
      <c r="AB149" s="25" t="s">
        <v>14</v>
      </c>
      <c r="AC149" s="25" t="s">
        <v>14</v>
      </c>
      <c r="AD149" s="25">
        <v>0</v>
      </c>
      <c r="AE149" s="25">
        <v>0</v>
      </c>
      <c r="AF149" s="25">
        <v>30975.61</v>
      </c>
      <c r="AG149" s="25" t="s">
        <v>4774</v>
      </c>
    </row>
    <row r="150" spans="1:33">
      <c r="A150" s="25" t="s">
        <v>1417</v>
      </c>
      <c r="B150" s="25" t="s">
        <v>1807</v>
      </c>
      <c r="C150" s="25" t="s">
        <v>4034</v>
      </c>
      <c r="D150" s="25" t="s">
        <v>14</v>
      </c>
      <c r="E150" s="25" t="s">
        <v>14</v>
      </c>
      <c r="F150" s="25" t="s">
        <v>4444</v>
      </c>
      <c r="G150" s="25" t="s">
        <v>134</v>
      </c>
      <c r="H150" s="25" t="s">
        <v>3538</v>
      </c>
      <c r="I150" s="25" t="s">
        <v>14</v>
      </c>
      <c r="J150" s="25" t="s">
        <v>14</v>
      </c>
      <c r="K150" s="25" t="s">
        <v>14</v>
      </c>
      <c r="L150" s="25" t="s">
        <v>1766</v>
      </c>
      <c r="M150" s="25" t="s">
        <v>466</v>
      </c>
      <c r="N150" s="25" t="s">
        <v>14</v>
      </c>
      <c r="O150" s="25" t="s">
        <v>14</v>
      </c>
      <c r="P150" s="25" t="s">
        <v>14</v>
      </c>
      <c r="Q150" s="25" t="s">
        <v>14</v>
      </c>
      <c r="R150" s="25" t="s">
        <v>14</v>
      </c>
      <c r="S150" s="25" t="s">
        <v>14</v>
      </c>
      <c r="T150" s="25" t="s">
        <v>1000</v>
      </c>
      <c r="U150" s="25" t="s">
        <v>16</v>
      </c>
      <c r="V150" s="25" t="s">
        <v>14</v>
      </c>
      <c r="W150" s="25" t="s">
        <v>14</v>
      </c>
      <c r="X150" s="25">
        <v>0</v>
      </c>
      <c r="Y150" s="25" t="s">
        <v>14</v>
      </c>
      <c r="Z150" s="25" t="s">
        <v>4568</v>
      </c>
      <c r="AA150" s="25" t="s">
        <v>14</v>
      </c>
      <c r="AB150" s="25" t="s">
        <v>14</v>
      </c>
      <c r="AC150" s="25" t="s">
        <v>14</v>
      </c>
      <c r="AD150" s="25">
        <v>0</v>
      </c>
      <c r="AE150" s="25">
        <v>0</v>
      </c>
      <c r="AF150" s="25">
        <v>-0.02</v>
      </c>
      <c r="AG150" s="25" t="s">
        <v>4775</v>
      </c>
    </row>
    <row r="151" spans="1:33">
      <c r="A151" s="25" t="s">
        <v>2738</v>
      </c>
      <c r="B151" s="25" t="s">
        <v>2739</v>
      </c>
      <c r="C151" s="25" t="s">
        <v>4034</v>
      </c>
      <c r="D151" s="25" t="s">
        <v>14</v>
      </c>
      <c r="E151" s="25" t="s">
        <v>14</v>
      </c>
      <c r="F151" s="25" t="s">
        <v>4448</v>
      </c>
      <c r="G151" s="25" t="s">
        <v>133</v>
      </c>
      <c r="H151" s="25" t="s">
        <v>3048</v>
      </c>
      <c r="I151" s="25" t="s">
        <v>14</v>
      </c>
      <c r="J151" s="25" t="s">
        <v>14</v>
      </c>
      <c r="K151" s="25" t="s">
        <v>14</v>
      </c>
      <c r="L151" s="25" t="s">
        <v>1766</v>
      </c>
      <c r="M151" s="25" t="s">
        <v>14</v>
      </c>
      <c r="N151" s="25" t="s">
        <v>14</v>
      </c>
      <c r="O151" s="25" t="s">
        <v>14</v>
      </c>
      <c r="P151" s="25" t="s">
        <v>14</v>
      </c>
      <c r="Q151" s="25" t="s">
        <v>14</v>
      </c>
      <c r="R151" s="25" t="s">
        <v>14</v>
      </c>
      <c r="S151" s="25" t="s">
        <v>14</v>
      </c>
      <c r="T151" s="25" t="s">
        <v>3743</v>
      </c>
      <c r="U151" s="25" t="s">
        <v>18</v>
      </c>
      <c r="V151" s="25" t="s">
        <v>14</v>
      </c>
      <c r="W151" s="25" t="s">
        <v>14</v>
      </c>
      <c r="X151" s="25">
        <v>0</v>
      </c>
      <c r="Y151" s="25" t="s">
        <v>14</v>
      </c>
      <c r="Z151" s="25" t="s">
        <v>4568</v>
      </c>
      <c r="AA151" s="25" t="s">
        <v>14</v>
      </c>
      <c r="AB151" s="25" t="s">
        <v>14</v>
      </c>
      <c r="AC151" s="25" t="s">
        <v>14</v>
      </c>
      <c r="AD151" s="25">
        <v>0</v>
      </c>
      <c r="AE151" s="25">
        <v>0</v>
      </c>
      <c r="AF151" s="25">
        <v>31370.28</v>
      </c>
      <c r="AG151" s="25" t="s">
        <v>4776</v>
      </c>
    </row>
    <row r="152" spans="1:33">
      <c r="A152" s="25" t="s">
        <v>4450</v>
      </c>
      <c r="B152" s="25" t="s">
        <v>4451</v>
      </c>
      <c r="C152" s="25" t="s">
        <v>4038</v>
      </c>
      <c r="D152" s="25" t="s">
        <v>14</v>
      </c>
      <c r="E152" s="25" t="s">
        <v>14</v>
      </c>
      <c r="F152" s="25" t="s">
        <v>4452</v>
      </c>
      <c r="G152" s="25" t="s">
        <v>133</v>
      </c>
      <c r="H152" s="25" t="s">
        <v>4453</v>
      </c>
      <c r="I152" s="25" t="s">
        <v>14</v>
      </c>
      <c r="J152" s="25" t="s">
        <v>14</v>
      </c>
      <c r="K152" s="25" t="s">
        <v>14</v>
      </c>
      <c r="L152" s="25" t="s">
        <v>1766</v>
      </c>
      <c r="M152" s="25" t="s">
        <v>14</v>
      </c>
      <c r="N152" s="25" t="s">
        <v>14</v>
      </c>
      <c r="O152" s="25" t="s">
        <v>14</v>
      </c>
      <c r="P152" s="25" t="s">
        <v>14</v>
      </c>
      <c r="Q152" s="25" t="s">
        <v>14</v>
      </c>
      <c r="R152" s="25" t="s">
        <v>14</v>
      </c>
      <c r="S152" s="25" t="s">
        <v>14</v>
      </c>
      <c r="T152" s="25" t="s">
        <v>1000</v>
      </c>
      <c r="U152" s="25" t="s">
        <v>18</v>
      </c>
      <c r="V152" s="25" t="s">
        <v>14</v>
      </c>
      <c r="W152" s="25" t="s">
        <v>14</v>
      </c>
      <c r="X152" s="25">
        <v>0</v>
      </c>
      <c r="Y152" s="25" t="s">
        <v>14</v>
      </c>
      <c r="Z152" s="25" t="s">
        <v>4568</v>
      </c>
      <c r="AA152" s="25" t="s">
        <v>14</v>
      </c>
      <c r="AB152" s="25" t="s">
        <v>14</v>
      </c>
      <c r="AC152" s="25" t="s">
        <v>14</v>
      </c>
      <c r="AD152" s="25">
        <v>0</v>
      </c>
      <c r="AE152" s="25">
        <v>0</v>
      </c>
      <c r="AF152" s="25">
        <v>0</v>
      </c>
      <c r="AG152" s="25" t="s">
        <v>8</v>
      </c>
    </row>
    <row r="153" spans="1:33">
      <c r="A153" s="25" t="s">
        <v>3619</v>
      </c>
      <c r="B153" s="25" t="s">
        <v>3620</v>
      </c>
      <c r="C153" s="25" t="s">
        <v>4038</v>
      </c>
      <c r="D153" s="25" t="s">
        <v>14</v>
      </c>
      <c r="E153" s="25" t="s">
        <v>14</v>
      </c>
      <c r="F153" s="25" t="s">
        <v>4454</v>
      </c>
      <c r="G153" s="25" t="s">
        <v>153</v>
      </c>
      <c r="H153" s="25" t="s">
        <v>3621</v>
      </c>
      <c r="I153" s="25" t="s">
        <v>14</v>
      </c>
      <c r="J153" s="25" t="s">
        <v>14</v>
      </c>
      <c r="K153" s="25" t="s">
        <v>14</v>
      </c>
      <c r="L153" s="25" t="s">
        <v>1766</v>
      </c>
      <c r="M153" s="25" t="s">
        <v>14</v>
      </c>
      <c r="N153" s="25" t="s">
        <v>14</v>
      </c>
      <c r="O153" s="25" t="s">
        <v>14</v>
      </c>
      <c r="P153" s="25" t="s">
        <v>14</v>
      </c>
      <c r="Q153" s="25" t="s">
        <v>14</v>
      </c>
      <c r="R153" s="25" t="s">
        <v>14</v>
      </c>
      <c r="S153" s="25" t="s">
        <v>14</v>
      </c>
      <c r="T153" s="25" t="s">
        <v>1000</v>
      </c>
      <c r="U153" s="25" t="s">
        <v>19</v>
      </c>
      <c r="V153" s="25" t="s">
        <v>14</v>
      </c>
      <c r="W153" s="25" t="s">
        <v>14</v>
      </c>
      <c r="X153" s="25">
        <v>0</v>
      </c>
      <c r="Y153" s="25" t="s">
        <v>14</v>
      </c>
      <c r="Z153" s="25" t="s">
        <v>4568</v>
      </c>
      <c r="AA153" s="25" t="s">
        <v>14</v>
      </c>
      <c r="AB153" s="25" t="s">
        <v>14</v>
      </c>
      <c r="AC153" s="25" t="s">
        <v>14</v>
      </c>
      <c r="AD153" s="25">
        <v>0</v>
      </c>
      <c r="AE153" s="25">
        <v>0</v>
      </c>
      <c r="AF153" s="25">
        <v>571.09</v>
      </c>
      <c r="AG153" s="25" t="s">
        <v>4778</v>
      </c>
    </row>
    <row r="154" spans="1:33">
      <c r="A154" s="25" t="s">
        <v>3571</v>
      </c>
      <c r="B154" s="25" t="s">
        <v>3572</v>
      </c>
      <c r="C154" s="25" t="s">
        <v>4038</v>
      </c>
      <c r="D154" s="25" t="s">
        <v>14</v>
      </c>
      <c r="E154" s="25" t="s">
        <v>14</v>
      </c>
      <c r="F154" s="25" t="s">
        <v>14</v>
      </c>
      <c r="G154" s="25" t="s">
        <v>14</v>
      </c>
      <c r="H154" s="25" t="s">
        <v>3573</v>
      </c>
      <c r="I154" s="25" t="s">
        <v>14</v>
      </c>
      <c r="J154" s="25" t="s">
        <v>14</v>
      </c>
      <c r="K154" s="25" t="s">
        <v>14</v>
      </c>
      <c r="L154" s="25" t="s">
        <v>1766</v>
      </c>
      <c r="M154" s="25" t="s">
        <v>14</v>
      </c>
      <c r="N154" s="25" t="s">
        <v>14</v>
      </c>
      <c r="O154" s="25" t="s">
        <v>14</v>
      </c>
      <c r="P154" s="25" t="s">
        <v>14</v>
      </c>
      <c r="Q154" s="25" t="s">
        <v>14</v>
      </c>
      <c r="R154" s="25" t="s">
        <v>14</v>
      </c>
      <c r="S154" s="25" t="s">
        <v>14</v>
      </c>
      <c r="T154" s="25" t="s">
        <v>1000</v>
      </c>
      <c r="U154" s="25" t="s">
        <v>19</v>
      </c>
      <c r="V154" s="25" t="s">
        <v>14</v>
      </c>
      <c r="W154" s="25" t="s">
        <v>14</v>
      </c>
      <c r="X154" s="25">
        <v>0</v>
      </c>
      <c r="Y154" s="25" t="s">
        <v>14</v>
      </c>
      <c r="Z154" s="25" t="s">
        <v>4568</v>
      </c>
      <c r="AA154" s="25" t="s">
        <v>14</v>
      </c>
      <c r="AB154" s="25" t="s">
        <v>14</v>
      </c>
      <c r="AC154" s="25" t="s">
        <v>14</v>
      </c>
      <c r="AD154" s="25">
        <v>0</v>
      </c>
      <c r="AE154" s="25">
        <v>0</v>
      </c>
      <c r="AF154" s="25">
        <v>3413.28</v>
      </c>
      <c r="AG154" s="25" t="s">
        <v>4779</v>
      </c>
    </row>
    <row r="155" spans="1:33">
      <c r="A155" s="25" t="s">
        <v>2464</v>
      </c>
      <c r="B155" s="25" t="s">
        <v>2465</v>
      </c>
      <c r="C155" s="25" t="s">
        <v>4034</v>
      </c>
      <c r="D155" s="25" t="s">
        <v>14</v>
      </c>
      <c r="E155" s="25" t="s">
        <v>14</v>
      </c>
      <c r="F155" s="25" t="s">
        <v>4457</v>
      </c>
      <c r="G155" s="25" t="s">
        <v>134</v>
      </c>
      <c r="H155" s="25" t="s">
        <v>3555</v>
      </c>
      <c r="I155" s="25" t="s">
        <v>14</v>
      </c>
      <c r="J155" s="25" t="s">
        <v>14</v>
      </c>
      <c r="K155" s="25" t="s">
        <v>14</v>
      </c>
      <c r="L155" s="25" t="s">
        <v>1766</v>
      </c>
      <c r="M155" s="25" t="s">
        <v>14</v>
      </c>
      <c r="N155" s="25" t="s">
        <v>14</v>
      </c>
      <c r="O155" s="25" t="s">
        <v>14</v>
      </c>
      <c r="P155" s="25" t="s">
        <v>14</v>
      </c>
      <c r="Q155" s="25" t="s">
        <v>14</v>
      </c>
      <c r="R155" s="25" t="s">
        <v>14</v>
      </c>
      <c r="S155" s="25" t="s">
        <v>14</v>
      </c>
      <c r="T155" s="25" t="s">
        <v>1000</v>
      </c>
      <c r="U155" s="25" t="s">
        <v>16</v>
      </c>
      <c r="V155" s="25" t="s">
        <v>14</v>
      </c>
      <c r="W155" s="25" t="s">
        <v>14</v>
      </c>
      <c r="X155" s="25">
        <v>0</v>
      </c>
      <c r="Y155" s="25" t="s">
        <v>14</v>
      </c>
      <c r="Z155" s="25" t="s">
        <v>4568</v>
      </c>
      <c r="AA155" s="25" t="s">
        <v>14</v>
      </c>
      <c r="AB155" s="25" t="s">
        <v>14</v>
      </c>
      <c r="AC155" s="25" t="s">
        <v>14</v>
      </c>
      <c r="AD155" s="25">
        <v>0</v>
      </c>
      <c r="AE155" s="25">
        <v>0</v>
      </c>
      <c r="AF155" s="25">
        <v>3960.5</v>
      </c>
      <c r="AG155" s="25" t="s">
        <v>4780</v>
      </c>
    </row>
    <row r="156" spans="1:33">
      <c r="A156" s="25" t="s">
        <v>2804</v>
      </c>
      <c r="B156" s="25" t="s">
        <v>2805</v>
      </c>
      <c r="C156" s="25" t="s">
        <v>4038</v>
      </c>
      <c r="D156" s="25" t="s">
        <v>14</v>
      </c>
      <c r="E156" s="25" t="s">
        <v>14</v>
      </c>
      <c r="F156" s="25" t="s">
        <v>4459</v>
      </c>
      <c r="G156" s="25" t="s">
        <v>134</v>
      </c>
      <c r="H156" s="25" t="s">
        <v>3570</v>
      </c>
      <c r="I156" s="25" t="s">
        <v>14</v>
      </c>
      <c r="J156" s="25" t="s">
        <v>14</v>
      </c>
      <c r="K156" s="25" t="s">
        <v>14</v>
      </c>
      <c r="L156" s="25" t="s">
        <v>1766</v>
      </c>
      <c r="M156" s="25" t="s">
        <v>14</v>
      </c>
      <c r="N156" s="25" t="s">
        <v>14</v>
      </c>
      <c r="O156" s="25" t="s">
        <v>14</v>
      </c>
      <c r="P156" s="25" t="s">
        <v>14</v>
      </c>
      <c r="Q156" s="25" t="s">
        <v>14</v>
      </c>
      <c r="R156" s="25" t="s">
        <v>14</v>
      </c>
      <c r="S156" s="25" t="s">
        <v>14</v>
      </c>
      <c r="T156" s="25" t="s">
        <v>3711</v>
      </c>
      <c r="U156" s="25" t="s">
        <v>17</v>
      </c>
      <c r="V156" s="25" t="s">
        <v>14</v>
      </c>
      <c r="W156" s="25" t="s">
        <v>14</v>
      </c>
      <c r="X156" s="25">
        <v>0</v>
      </c>
      <c r="Y156" s="25" t="s">
        <v>14</v>
      </c>
      <c r="Z156" s="25" t="s">
        <v>4568</v>
      </c>
      <c r="AA156" s="25" t="s">
        <v>14</v>
      </c>
      <c r="AB156" s="25" t="s">
        <v>14</v>
      </c>
      <c r="AC156" s="25" t="s">
        <v>14</v>
      </c>
      <c r="AD156" s="25">
        <v>400</v>
      </c>
      <c r="AE156" s="25">
        <v>0</v>
      </c>
      <c r="AF156" s="25">
        <v>2921.23</v>
      </c>
      <c r="AG156" s="25" t="s">
        <v>4781</v>
      </c>
    </row>
    <row r="157" spans="1:33">
      <c r="A157" s="25" t="s">
        <v>2652</v>
      </c>
      <c r="B157" s="25" t="s">
        <v>2653</v>
      </c>
      <c r="C157" s="25" t="s">
        <v>4038</v>
      </c>
      <c r="D157" s="25" t="s">
        <v>14</v>
      </c>
      <c r="E157" s="25" t="s">
        <v>14</v>
      </c>
      <c r="F157" s="25" t="s">
        <v>4461</v>
      </c>
      <c r="G157" s="25" t="s">
        <v>134</v>
      </c>
      <c r="H157" s="25" t="s">
        <v>3547</v>
      </c>
      <c r="I157" s="25" t="s">
        <v>14</v>
      </c>
      <c r="J157" s="25" t="s">
        <v>14</v>
      </c>
      <c r="K157" s="25" t="s">
        <v>14</v>
      </c>
      <c r="L157" s="25" t="s">
        <v>1766</v>
      </c>
      <c r="M157" s="25" t="s">
        <v>14</v>
      </c>
      <c r="N157" s="25" t="s">
        <v>14</v>
      </c>
      <c r="O157" s="25" t="s">
        <v>14</v>
      </c>
      <c r="P157" s="25" t="s">
        <v>14</v>
      </c>
      <c r="Q157" s="25" t="s">
        <v>14</v>
      </c>
      <c r="R157" s="25" t="s">
        <v>14</v>
      </c>
      <c r="S157" s="25" t="s">
        <v>14</v>
      </c>
      <c r="T157" s="25" t="s">
        <v>1000</v>
      </c>
      <c r="U157" s="25" t="s">
        <v>16</v>
      </c>
      <c r="V157" s="25" t="s">
        <v>14</v>
      </c>
      <c r="W157" s="25" t="s">
        <v>14</v>
      </c>
      <c r="X157" s="25">
        <v>0</v>
      </c>
      <c r="Y157" s="25" t="s">
        <v>14</v>
      </c>
      <c r="Z157" s="25" t="s">
        <v>4568</v>
      </c>
      <c r="AA157" s="25" t="s">
        <v>14</v>
      </c>
      <c r="AB157" s="25" t="s">
        <v>14</v>
      </c>
      <c r="AC157" s="25" t="s">
        <v>14</v>
      </c>
      <c r="AD157" s="25">
        <v>0</v>
      </c>
      <c r="AE157" s="25">
        <v>0</v>
      </c>
      <c r="AF157" s="25">
        <v>44600</v>
      </c>
      <c r="AG157" s="25" t="s">
        <v>4783</v>
      </c>
    </row>
    <row r="158" spans="1:33">
      <c r="A158" s="25" t="s">
        <v>3630</v>
      </c>
      <c r="B158" s="25" t="s">
        <v>3631</v>
      </c>
      <c r="C158" s="25" t="s">
        <v>4034</v>
      </c>
      <c r="D158" s="25" t="s">
        <v>14</v>
      </c>
      <c r="E158" s="25" t="s">
        <v>14</v>
      </c>
      <c r="F158" s="25" t="s">
        <v>14</v>
      </c>
      <c r="G158" s="25" t="s">
        <v>14</v>
      </c>
      <c r="H158" s="25" t="s">
        <v>3632</v>
      </c>
      <c r="I158" s="25" t="s">
        <v>14</v>
      </c>
      <c r="J158" s="25" t="s">
        <v>14</v>
      </c>
      <c r="K158" s="25" t="s">
        <v>14</v>
      </c>
      <c r="L158" s="25" t="s">
        <v>1766</v>
      </c>
      <c r="M158" s="25" t="s">
        <v>14</v>
      </c>
      <c r="N158" s="25" t="s">
        <v>14</v>
      </c>
      <c r="O158" s="25" t="s">
        <v>14</v>
      </c>
      <c r="P158" s="25" t="s">
        <v>14</v>
      </c>
      <c r="Q158" s="25" t="s">
        <v>14</v>
      </c>
      <c r="R158" s="25" t="s">
        <v>14</v>
      </c>
      <c r="S158" s="25" t="s">
        <v>14</v>
      </c>
      <c r="T158" s="25" t="s">
        <v>1000</v>
      </c>
      <c r="U158" s="25" t="s">
        <v>19</v>
      </c>
      <c r="V158" s="25" t="s">
        <v>14</v>
      </c>
      <c r="W158" s="25" t="s">
        <v>14</v>
      </c>
      <c r="X158" s="25">
        <v>0</v>
      </c>
      <c r="Y158" s="25" t="s">
        <v>14</v>
      </c>
      <c r="Z158" s="25" t="s">
        <v>4568</v>
      </c>
      <c r="AA158" s="25" t="s">
        <v>14</v>
      </c>
      <c r="AB158" s="25" t="s">
        <v>14</v>
      </c>
      <c r="AC158" s="25" t="s">
        <v>14</v>
      </c>
      <c r="AD158" s="25">
        <v>0</v>
      </c>
      <c r="AE158" s="25">
        <v>0</v>
      </c>
      <c r="AF158" s="25">
        <v>483.89</v>
      </c>
      <c r="AG158" s="25" t="s">
        <v>4785</v>
      </c>
    </row>
    <row r="159" spans="1:33">
      <c r="A159" s="25" t="s">
        <v>3168</v>
      </c>
      <c r="B159" s="25" t="s">
        <v>3169</v>
      </c>
      <c r="C159" s="25" t="s">
        <v>4034</v>
      </c>
      <c r="D159" s="25" t="s">
        <v>14</v>
      </c>
      <c r="E159" s="25" t="s">
        <v>14</v>
      </c>
      <c r="F159" s="25" t="s">
        <v>4138</v>
      </c>
      <c r="G159" s="25" t="s">
        <v>132</v>
      </c>
      <c r="H159" s="25" t="s">
        <v>3170</v>
      </c>
      <c r="I159" s="25" t="s">
        <v>14</v>
      </c>
      <c r="J159" s="25" t="s">
        <v>14</v>
      </c>
      <c r="K159" s="25" t="s">
        <v>14</v>
      </c>
      <c r="L159" s="25" t="s">
        <v>1766</v>
      </c>
      <c r="M159" s="25" t="s">
        <v>14</v>
      </c>
      <c r="N159" s="25" t="s">
        <v>14</v>
      </c>
      <c r="O159" s="25" t="s">
        <v>14</v>
      </c>
      <c r="P159" s="25" t="s">
        <v>14</v>
      </c>
      <c r="Q159" s="25" t="s">
        <v>14</v>
      </c>
      <c r="R159" s="25" t="s">
        <v>14</v>
      </c>
      <c r="S159" s="25" t="s">
        <v>14</v>
      </c>
      <c r="T159" s="25" t="s">
        <v>1000</v>
      </c>
      <c r="U159" s="25" t="s">
        <v>13</v>
      </c>
      <c r="V159" s="25" t="s">
        <v>14</v>
      </c>
      <c r="W159" s="25" t="s">
        <v>14</v>
      </c>
      <c r="X159" s="25">
        <v>0</v>
      </c>
      <c r="Y159" s="25" t="s">
        <v>14</v>
      </c>
      <c r="Z159" s="25" t="s">
        <v>4568</v>
      </c>
      <c r="AA159" s="25" t="s">
        <v>14</v>
      </c>
      <c r="AB159" s="25" t="s">
        <v>14</v>
      </c>
      <c r="AC159" s="25" t="s">
        <v>14</v>
      </c>
      <c r="AD159" s="25">
        <v>840</v>
      </c>
      <c r="AE159" s="25">
        <v>0</v>
      </c>
      <c r="AF159" s="25">
        <v>18091.830000000002</v>
      </c>
      <c r="AG159" s="25" t="s">
        <v>4786</v>
      </c>
    </row>
    <row r="160" spans="1:33">
      <c r="A160" s="25" t="s">
        <v>2637</v>
      </c>
      <c r="B160" s="25" t="s">
        <v>2638</v>
      </c>
      <c r="C160" s="25" t="s">
        <v>4038</v>
      </c>
      <c r="D160" s="25" t="s">
        <v>14</v>
      </c>
      <c r="E160" s="25" t="s">
        <v>14</v>
      </c>
      <c r="F160" s="25" t="s">
        <v>4465</v>
      </c>
      <c r="G160" s="25" t="s">
        <v>131</v>
      </c>
      <c r="H160" s="25" t="s">
        <v>3175</v>
      </c>
      <c r="I160" s="25" t="s">
        <v>14</v>
      </c>
      <c r="J160" s="25" t="s">
        <v>14</v>
      </c>
      <c r="K160" s="25" t="s">
        <v>14</v>
      </c>
      <c r="L160" s="25" t="s">
        <v>1766</v>
      </c>
      <c r="M160" s="25" t="s">
        <v>466</v>
      </c>
      <c r="N160" s="25" t="s">
        <v>14</v>
      </c>
      <c r="O160" s="25" t="s">
        <v>14</v>
      </c>
      <c r="P160" s="25" t="s">
        <v>14</v>
      </c>
      <c r="Q160" s="25" t="s">
        <v>14</v>
      </c>
      <c r="R160" s="25" t="s">
        <v>14</v>
      </c>
      <c r="S160" s="25" t="s">
        <v>14</v>
      </c>
      <c r="T160" s="25" t="s">
        <v>1000</v>
      </c>
      <c r="U160" s="25" t="s">
        <v>13</v>
      </c>
      <c r="V160" s="25" t="s">
        <v>14</v>
      </c>
      <c r="W160" s="25" t="s">
        <v>14</v>
      </c>
      <c r="X160" s="25">
        <v>0</v>
      </c>
      <c r="Y160" s="25" t="s">
        <v>14</v>
      </c>
      <c r="Z160" s="25" t="s">
        <v>4568</v>
      </c>
      <c r="AA160" s="25" t="s">
        <v>14</v>
      </c>
      <c r="AB160" s="25" t="s">
        <v>14</v>
      </c>
      <c r="AC160" s="25" t="s">
        <v>14</v>
      </c>
      <c r="AD160" s="25">
        <v>0</v>
      </c>
      <c r="AE160" s="25">
        <v>0</v>
      </c>
      <c r="AF160" s="25">
        <v>10792.31</v>
      </c>
      <c r="AG160" s="25" t="s">
        <v>4787</v>
      </c>
    </row>
    <row r="161" spans="1:33">
      <c r="A161" s="25" t="s">
        <v>2276</v>
      </c>
      <c r="B161" s="25" t="s">
        <v>2277</v>
      </c>
      <c r="C161" s="25" t="s">
        <v>4034</v>
      </c>
      <c r="D161" s="25" t="s">
        <v>14</v>
      </c>
      <c r="E161" s="25" t="s">
        <v>14</v>
      </c>
      <c r="F161" s="25" t="s">
        <v>4466</v>
      </c>
      <c r="G161" s="25" t="s">
        <v>133</v>
      </c>
      <c r="H161" s="25" t="s">
        <v>3134</v>
      </c>
      <c r="I161" s="25" t="s">
        <v>14</v>
      </c>
      <c r="J161" s="25" t="s">
        <v>14</v>
      </c>
      <c r="K161" s="25" t="s">
        <v>14</v>
      </c>
      <c r="L161" s="25" t="s">
        <v>1766</v>
      </c>
      <c r="M161" s="25" t="s">
        <v>14</v>
      </c>
      <c r="N161" s="25" t="s">
        <v>14</v>
      </c>
      <c r="O161" s="25" t="s">
        <v>14</v>
      </c>
      <c r="P161" s="25" t="s">
        <v>14</v>
      </c>
      <c r="Q161" s="25" t="s">
        <v>14</v>
      </c>
      <c r="R161" s="25" t="s">
        <v>14</v>
      </c>
      <c r="S161" s="25" t="s">
        <v>14</v>
      </c>
      <c r="T161" s="25" t="s">
        <v>1000</v>
      </c>
      <c r="U161" s="25" t="s">
        <v>18</v>
      </c>
      <c r="V161" s="25" t="s">
        <v>14</v>
      </c>
      <c r="W161" s="25" t="s">
        <v>14</v>
      </c>
      <c r="X161" s="25">
        <v>0</v>
      </c>
      <c r="Y161" s="25" t="s">
        <v>14</v>
      </c>
      <c r="Z161" s="25" t="s">
        <v>4568</v>
      </c>
      <c r="AA161" s="25" t="s">
        <v>14</v>
      </c>
      <c r="AB161" s="25" t="s">
        <v>14</v>
      </c>
      <c r="AC161" s="25" t="s">
        <v>14</v>
      </c>
      <c r="AD161" s="25">
        <v>0</v>
      </c>
      <c r="AE161" s="25">
        <v>0</v>
      </c>
      <c r="AF161" s="25">
        <v>13828.65</v>
      </c>
      <c r="AG161" s="25" t="s">
        <v>4788</v>
      </c>
    </row>
    <row r="162" spans="1:33">
      <c r="A162" s="25" t="s">
        <v>2754</v>
      </c>
      <c r="B162" s="25" t="s">
        <v>2755</v>
      </c>
      <c r="C162" s="25" t="s">
        <v>4034</v>
      </c>
      <c r="D162" s="25" t="s">
        <v>14</v>
      </c>
      <c r="E162" s="25" t="s">
        <v>14</v>
      </c>
      <c r="F162" s="25" t="s">
        <v>4468</v>
      </c>
      <c r="G162" s="25" t="s">
        <v>134</v>
      </c>
      <c r="H162" s="25" t="s">
        <v>3515</v>
      </c>
      <c r="I162" s="25" t="s">
        <v>14</v>
      </c>
      <c r="J162" s="25" t="s">
        <v>14</v>
      </c>
      <c r="K162" s="25" t="s">
        <v>14</v>
      </c>
      <c r="L162" s="25" t="s">
        <v>1766</v>
      </c>
      <c r="M162" s="25" t="s">
        <v>14</v>
      </c>
      <c r="N162" s="25" t="s">
        <v>14</v>
      </c>
      <c r="O162" s="25" t="s">
        <v>14</v>
      </c>
      <c r="P162" s="25" t="s">
        <v>14</v>
      </c>
      <c r="Q162" s="25" t="s">
        <v>14</v>
      </c>
      <c r="R162" s="25" t="s">
        <v>14</v>
      </c>
      <c r="S162" s="25" t="s">
        <v>14</v>
      </c>
      <c r="T162" s="25" t="s">
        <v>1000</v>
      </c>
      <c r="U162" s="25" t="s">
        <v>16</v>
      </c>
      <c r="V162" s="25" t="s">
        <v>14</v>
      </c>
      <c r="W162" s="25" t="s">
        <v>14</v>
      </c>
      <c r="X162" s="25">
        <v>0</v>
      </c>
      <c r="Y162" s="25" t="s">
        <v>14</v>
      </c>
      <c r="Z162" s="25" t="s">
        <v>4568</v>
      </c>
      <c r="AA162" s="25" t="s">
        <v>14</v>
      </c>
      <c r="AB162" s="25" t="s">
        <v>14</v>
      </c>
      <c r="AC162" s="25" t="s">
        <v>14</v>
      </c>
      <c r="AD162" s="25">
        <v>0</v>
      </c>
      <c r="AE162" s="25">
        <v>0</v>
      </c>
      <c r="AF162" s="25">
        <v>4457.79</v>
      </c>
      <c r="AG162" s="25" t="s">
        <v>4790</v>
      </c>
    </row>
    <row r="163" spans="1:33">
      <c r="A163" s="25" t="s">
        <v>3589</v>
      </c>
      <c r="B163" s="25" t="s">
        <v>3590</v>
      </c>
      <c r="C163" s="25" t="s">
        <v>4038</v>
      </c>
      <c r="D163" s="25" t="s">
        <v>14</v>
      </c>
      <c r="E163" s="25" t="s">
        <v>14</v>
      </c>
      <c r="F163" s="25" t="s">
        <v>4469</v>
      </c>
      <c r="G163" s="25" t="s">
        <v>129</v>
      </c>
      <c r="H163" s="25" t="s">
        <v>3591</v>
      </c>
      <c r="I163" s="25" t="s">
        <v>14</v>
      </c>
      <c r="J163" s="25" t="s">
        <v>14</v>
      </c>
      <c r="K163" s="25" t="s">
        <v>14</v>
      </c>
      <c r="L163" s="25" t="s">
        <v>1766</v>
      </c>
      <c r="M163" s="25" t="s">
        <v>14</v>
      </c>
      <c r="N163" s="25" t="s">
        <v>14</v>
      </c>
      <c r="O163" s="25" t="s">
        <v>14</v>
      </c>
      <c r="P163" s="25" t="s">
        <v>14</v>
      </c>
      <c r="Q163" s="25" t="s">
        <v>14</v>
      </c>
      <c r="R163" s="25" t="s">
        <v>14</v>
      </c>
      <c r="S163" s="25" t="s">
        <v>14</v>
      </c>
      <c r="T163" s="25" t="s">
        <v>3728</v>
      </c>
      <c r="U163" s="25" t="s">
        <v>1834</v>
      </c>
      <c r="V163" s="25" t="s">
        <v>14</v>
      </c>
      <c r="W163" s="25" t="s">
        <v>14</v>
      </c>
      <c r="X163" s="25">
        <v>0</v>
      </c>
      <c r="Y163" s="25" t="s">
        <v>14</v>
      </c>
      <c r="Z163" s="25" t="s">
        <v>4568</v>
      </c>
      <c r="AA163" s="25" t="s">
        <v>14</v>
      </c>
      <c r="AB163" s="25" t="s">
        <v>14</v>
      </c>
      <c r="AC163" s="25" t="s">
        <v>14</v>
      </c>
      <c r="AD163" s="25">
        <v>0</v>
      </c>
      <c r="AE163" s="25">
        <v>0</v>
      </c>
      <c r="AF163" s="25">
        <v>1236.1300000000001</v>
      </c>
      <c r="AG163" s="25" t="s">
        <v>4791</v>
      </c>
    </row>
    <row r="164" spans="1:33">
      <c r="A164" s="25" t="s">
        <v>2633</v>
      </c>
      <c r="B164" s="25" t="s">
        <v>2634</v>
      </c>
      <c r="C164" s="25" t="s">
        <v>4034</v>
      </c>
      <c r="D164" s="25" t="s">
        <v>14</v>
      </c>
      <c r="E164" s="25" t="s">
        <v>14</v>
      </c>
      <c r="F164" s="25" t="s">
        <v>4470</v>
      </c>
      <c r="G164" s="25" t="s">
        <v>153</v>
      </c>
      <c r="H164" s="25" t="s">
        <v>3588</v>
      </c>
      <c r="I164" s="25" t="s">
        <v>14</v>
      </c>
      <c r="J164" s="25" t="s">
        <v>14</v>
      </c>
      <c r="K164" s="25" t="s">
        <v>14</v>
      </c>
      <c r="L164" s="25" t="s">
        <v>1766</v>
      </c>
      <c r="M164" s="25" t="s">
        <v>14</v>
      </c>
      <c r="N164" s="25" t="s">
        <v>14</v>
      </c>
      <c r="O164" s="25" t="s">
        <v>14</v>
      </c>
      <c r="P164" s="25" t="s">
        <v>14</v>
      </c>
      <c r="Q164" s="25" t="s">
        <v>14</v>
      </c>
      <c r="R164" s="25" t="s">
        <v>14</v>
      </c>
      <c r="S164" s="25" t="s">
        <v>14</v>
      </c>
      <c r="T164" s="25" t="s">
        <v>3711</v>
      </c>
      <c r="U164" s="25" t="s">
        <v>17</v>
      </c>
      <c r="V164" s="25" t="s">
        <v>14</v>
      </c>
      <c r="W164" s="25" t="s">
        <v>14</v>
      </c>
      <c r="X164" s="25">
        <v>0</v>
      </c>
      <c r="Y164" s="25" t="s">
        <v>14</v>
      </c>
      <c r="Z164" s="25" t="s">
        <v>4568</v>
      </c>
      <c r="AA164" s="25" t="s">
        <v>14</v>
      </c>
      <c r="AB164" s="25" t="s">
        <v>14</v>
      </c>
      <c r="AC164" s="25" t="s">
        <v>14</v>
      </c>
      <c r="AD164" s="25">
        <v>0</v>
      </c>
      <c r="AE164" s="25">
        <v>0</v>
      </c>
      <c r="AF164" s="25">
        <v>2170</v>
      </c>
      <c r="AG164" s="25" t="s">
        <v>4792</v>
      </c>
    </row>
    <row r="165" spans="1:33">
      <c r="A165" s="25" t="s">
        <v>2303</v>
      </c>
      <c r="B165" s="25" t="s">
        <v>2304</v>
      </c>
      <c r="C165" s="25" t="s">
        <v>4034</v>
      </c>
      <c r="D165" s="25" t="s">
        <v>14</v>
      </c>
      <c r="E165" s="25" t="s">
        <v>14</v>
      </c>
      <c r="F165" s="25" t="s">
        <v>4471</v>
      </c>
      <c r="G165" s="25" t="s">
        <v>133</v>
      </c>
      <c r="H165" s="25" t="s">
        <v>3034</v>
      </c>
      <c r="I165" s="25" t="s">
        <v>14</v>
      </c>
      <c r="J165" s="25" t="s">
        <v>14</v>
      </c>
      <c r="K165" s="25" t="s">
        <v>14</v>
      </c>
      <c r="L165" s="25" t="s">
        <v>1766</v>
      </c>
      <c r="M165" s="25" t="s">
        <v>466</v>
      </c>
      <c r="N165" s="25" t="s">
        <v>14</v>
      </c>
      <c r="O165" s="25" t="s">
        <v>14</v>
      </c>
      <c r="P165" s="25" t="s">
        <v>14</v>
      </c>
      <c r="Q165" s="25" t="s">
        <v>14</v>
      </c>
      <c r="R165" s="25" t="s">
        <v>14</v>
      </c>
      <c r="S165" s="25" t="s">
        <v>14</v>
      </c>
      <c r="T165" s="25" t="s">
        <v>1000</v>
      </c>
      <c r="U165" s="25" t="s">
        <v>16</v>
      </c>
      <c r="V165" s="25" t="s">
        <v>14</v>
      </c>
      <c r="W165" s="25" t="s">
        <v>14</v>
      </c>
      <c r="X165" s="25">
        <v>0</v>
      </c>
      <c r="Y165" s="25" t="s">
        <v>14</v>
      </c>
      <c r="Z165" s="25" t="s">
        <v>4568</v>
      </c>
      <c r="AA165" s="25" t="s">
        <v>14</v>
      </c>
      <c r="AB165" s="25" t="s">
        <v>14</v>
      </c>
      <c r="AC165" s="25" t="s">
        <v>14</v>
      </c>
      <c r="AD165" s="25">
        <v>0</v>
      </c>
      <c r="AE165" s="25">
        <v>0</v>
      </c>
      <c r="AF165" s="25">
        <v>30318.75</v>
      </c>
      <c r="AG165" s="25" t="s">
        <v>4793</v>
      </c>
    </row>
    <row r="166" spans="1:33">
      <c r="A166" s="25" t="s">
        <v>2627</v>
      </c>
      <c r="B166" s="25" t="s">
        <v>2628</v>
      </c>
      <c r="C166" s="25" t="s">
        <v>4038</v>
      </c>
      <c r="D166" s="25" t="s">
        <v>14</v>
      </c>
      <c r="E166" s="25" t="s">
        <v>14</v>
      </c>
      <c r="F166" s="25" t="s">
        <v>4472</v>
      </c>
      <c r="G166" s="25" t="s">
        <v>131</v>
      </c>
      <c r="H166" s="25" t="s">
        <v>3181</v>
      </c>
      <c r="I166" s="25" t="s">
        <v>14</v>
      </c>
      <c r="J166" s="25" t="s">
        <v>14</v>
      </c>
      <c r="K166" s="25" t="s">
        <v>14</v>
      </c>
      <c r="L166" s="25" t="s">
        <v>1766</v>
      </c>
      <c r="M166" s="25" t="s">
        <v>14</v>
      </c>
      <c r="N166" s="25" t="s">
        <v>14</v>
      </c>
      <c r="O166" s="25" t="s">
        <v>14</v>
      </c>
      <c r="P166" s="25" t="s">
        <v>14</v>
      </c>
      <c r="Q166" s="25" t="s">
        <v>14</v>
      </c>
      <c r="R166" s="25" t="s">
        <v>14</v>
      </c>
      <c r="S166" s="25" t="s">
        <v>14</v>
      </c>
      <c r="T166" s="25" t="s">
        <v>1000</v>
      </c>
      <c r="U166" s="25" t="s">
        <v>13</v>
      </c>
      <c r="V166" s="25" t="s">
        <v>14</v>
      </c>
      <c r="W166" s="25" t="s">
        <v>14</v>
      </c>
      <c r="X166" s="25">
        <v>0</v>
      </c>
      <c r="Y166" s="25" t="s">
        <v>14</v>
      </c>
      <c r="Z166" s="25" t="s">
        <v>4568</v>
      </c>
      <c r="AA166" s="25" t="s">
        <v>14</v>
      </c>
      <c r="AB166" s="25" t="s">
        <v>14</v>
      </c>
      <c r="AC166" s="25" t="s">
        <v>14</v>
      </c>
      <c r="AD166" s="25">
        <v>1120</v>
      </c>
      <c r="AE166" s="25">
        <v>0</v>
      </c>
      <c r="AF166" s="25">
        <v>14797.77</v>
      </c>
      <c r="AG166" s="25" t="s">
        <v>4794</v>
      </c>
    </row>
    <row r="167" spans="1:33">
      <c r="A167" s="25" t="s">
        <v>4474</v>
      </c>
      <c r="B167" s="25" t="s">
        <v>4475</v>
      </c>
      <c r="C167" s="25" t="s">
        <v>4034</v>
      </c>
      <c r="D167" s="25" t="s">
        <v>14</v>
      </c>
      <c r="E167" s="25" t="s">
        <v>14</v>
      </c>
      <c r="F167" s="25" t="s">
        <v>4476</v>
      </c>
      <c r="G167" s="25" t="s">
        <v>128</v>
      </c>
      <c r="H167" s="25" t="s">
        <v>4477</v>
      </c>
      <c r="I167" s="25" t="s">
        <v>14</v>
      </c>
      <c r="J167" s="25" t="s">
        <v>14</v>
      </c>
      <c r="K167" s="25" t="s">
        <v>14</v>
      </c>
      <c r="L167" s="25" t="s">
        <v>1766</v>
      </c>
      <c r="M167" s="25" t="s">
        <v>14</v>
      </c>
      <c r="N167" s="25" t="s">
        <v>14</v>
      </c>
      <c r="O167" s="25" t="s">
        <v>14</v>
      </c>
      <c r="P167" s="25" t="s">
        <v>14</v>
      </c>
      <c r="Q167" s="25" t="s">
        <v>14</v>
      </c>
      <c r="R167" s="25" t="s">
        <v>14</v>
      </c>
      <c r="S167" s="25" t="s">
        <v>14</v>
      </c>
      <c r="T167" s="25" t="s">
        <v>3924</v>
      </c>
      <c r="U167" s="25" t="s">
        <v>1834</v>
      </c>
      <c r="V167" s="25" t="s">
        <v>14</v>
      </c>
      <c r="W167" s="25" t="s">
        <v>14</v>
      </c>
      <c r="X167" s="25">
        <v>0</v>
      </c>
      <c r="Y167" s="25" t="s">
        <v>14</v>
      </c>
      <c r="Z167" s="25" t="s">
        <v>4568</v>
      </c>
      <c r="AA167" s="25" t="s">
        <v>14</v>
      </c>
      <c r="AB167" s="25" t="s">
        <v>14</v>
      </c>
      <c r="AC167" s="25" t="s">
        <v>14</v>
      </c>
      <c r="AD167" s="25">
        <v>0</v>
      </c>
      <c r="AE167" s="25">
        <v>0</v>
      </c>
      <c r="AF167" s="25">
        <v>0</v>
      </c>
      <c r="AG167" s="25" t="s">
        <v>8</v>
      </c>
    </row>
    <row r="168" spans="1:33">
      <c r="A168" s="25" t="s">
        <v>2856</v>
      </c>
      <c r="B168" s="25" t="s">
        <v>2857</v>
      </c>
      <c r="C168" s="25" t="s">
        <v>4038</v>
      </c>
      <c r="D168" s="25" t="s">
        <v>14</v>
      </c>
      <c r="E168" s="25" t="s">
        <v>14</v>
      </c>
      <c r="F168" s="25" t="s">
        <v>1570</v>
      </c>
      <c r="G168" s="25" t="s">
        <v>131</v>
      </c>
      <c r="H168" s="25" t="s">
        <v>3089</v>
      </c>
      <c r="I168" s="25" t="s">
        <v>14</v>
      </c>
      <c r="J168" s="25" t="s">
        <v>14</v>
      </c>
      <c r="K168" s="25" t="s">
        <v>14</v>
      </c>
      <c r="L168" s="25" t="s">
        <v>1766</v>
      </c>
      <c r="M168" s="25" t="s">
        <v>466</v>
      </c>
      <c r="N168" s="25" t="s">
        <v>14</v>
      </c>
      <c r="O168" s="25" t="s">
        <v>14</v>
      </c>
      <c r="P168" s="25" t="s">
        <v>14</v>
      </c>
      <c r="Q168" s="25" t="s">
        <v>14</v>
      </c>
      <c r="R168" s="25" t="s">
        <v>14</v>
      </c>
      <c r="S168" s="25" t="s">
        <v>14</v>
      </c>
      <c r="T168" s="25" t="s">
        <v>1000</v>
      </c>
      <c r="U168" s="25" t="s">
        <v>13</v>
      </c>
      <c r="V168" s="25" t="s">
        <v>14</v>
      </c>
      <c r="W168" s="25" t="s">
        <v>14</v>
      </c>
      <c r="X168" s="25">
        <v>0</v>
      </c>
      <c r="Y168" s="25" t="s">
        <v>14</v>
      </c>
      <c r="Z168" s="25" t="s">
        <v>4568</v>
      </c>
      <c r="AA168" s="25" t="s">
        <v>14</v>
      </c>
      <c r="AB168" s="25" t="s">
        <v>14</v>
      </c>
      <c r="AC168" s="25" t="s">
        <v>14</v>
      </c>
      <c r="AD168" s="25">
        <v>0</v>
      </c>
      <c r="AE168" s="25">
        <v>0</v>
      </c>
      <c r="AF168" s="25">
        <v>18025</v>
      </c>
      <c r="AG168" s="25" t="s">
        <v>4795</v>
      </c>
    </row>
    <row r="169" spans="1:33">
      <c r="A169" s="25" t="s">
        <v>2735</v>
      </c>
      <c r="B169" s="25" t="s">
        <v>2736</v>
      </c>
      <c r="C169" s="25" t="s">
        <v>4034</v>
      </c>
      <c r="D169" s="25" t="s">
        <v>14</v>
      </c>
      <c r="E169" s="25" t="s">
        <v>14</v>
      </c>
      <c r="F169" s="25" t="s">
        <v>4480</v>
      </c>
      <c r="G169" s="25" t="s">
        <v>130</v>
      </c>
      <c r="H169" s="25" t="s">
        <v>3574</v>
      </c>
      <c r="I169" s="25" t="s">
        <v>14</v>
      </c>
      <c r="J169" s="25" t="s">
        <v>14</v>
      </c>
      <c r="K169" s="25" t="s">
        <v>14</v>
      </c>
      <c r="L169" s="25" t="s">
        <v>1766</v>
      </c>
      <c r="M169" s="25" t="s">
        <v>466</v>
      </c>
      <c r="N169" s="25" t="s">
        <v>14</v>
      </c>
      <c r="O169" s="25" t="s">
        <v>14</v>
      </c>
      <c r="P169" s="25" t="s">
        <v>14</v>
      </c>
      <c r="Q169" s="25" t="s">
        <v>14</v>
      </c>
      <c r="R169" s="25" t="s">
        <v>14</v>
      </c>
      <c r="S169" s="25" t="s">
        <v>14</v>
      </c>
      <c r="T169" s="25" t="s">
        <v>1000</v>
      </c>
      <c r="U169" s="25" t="s">
        <v>20</v>
      </c>
      <c r="V169" s="25" t="s">
        <v>14</v>
      </c>
      <c r="W169" s="25" t="s">
        <v>14</v>
      </c>
      <c r="X169" s="25">
        <v>0</v>
      </c>
      <c r="Y169" s="25" t="s">
        <v>14</v>
      </c>
      <c r="Z169" s="25" t="s">
        <v>4568</v>
      </c>
      <c r="AA169" s="25" t="s">
        <v>14</v>
      </c>
      <c r="AB169" s="25" t="s">
        <v>14</v>
      </c>
      <c r="AC169" s="25" t="s">
        <v>14</v>
      </c>
      <c r="AD169" s="25">
        <v>280</v>
      </c>
      <c r="AE169" s="25">
        <v>0</v>
      </c>
      <c r="AF169" s="25">
        <v>48800</v>
      </c>
      <c r="AG169" s="25" t="s">
        <v>4796</v>
      </c>
    </row>
    <row r="170" spans="1:33">
      <c r="A170" s="25" t="s">
        <v>3534</v>
      </c>
      <c r="B170" s="25" t="s">
        <v>3535</v>
      </c>
      <c r="C170" s="25" t="s">
        <v>4038</v>
      </c>
      <c r="D170" s="25" t="s">
        <v>14</v>
      </c>
      <c r="E170" s="25" t="s">
        <v>14</v>
      </c>
      <c r="F170" s="25" t="s">
        <v>14</v>
      </c>
      <c r="G170" s="25" t="s">
        <v>14</v>
      </c>
      <c r="H170" s="25" t="s">
        <v>3536</v>
      </c>
      <c r="I170" s="25" t="s">
        <v>14</v>
      </c>
      <c r="J170" s="25" t="s">
        <v>14</v>
      </c>
      <c r="K170" s="25" t="s">
        <v>14</v>
      </c>
      <c r="L170" s="25" t="s">
        <v>1766</v>
      </c>
      <c r="M170" s="25" t="s">
        <v>14</v>
      </c>
      <c r="N170" s="25" t="s">
        <v>14</v>
      </c>
      <c r="O170" s="25" t="s">
        <v>14</v>
      </c>
      <c r="P170" s="25" t="s">
        <v>14</v>
      </c>
      <c r="Q170" s="25" t="s">
        <v>14</v>
      </c>
      <c r="R170" s="25" t="s">
        <v>14</v>
      </c>
      <c r="S170" s="25" t="s">
        <v>14</v>
      </c>
      <c r="T170" s="25" t="s">
        <v>3715</v>
      </c>
      <c r="U170" s="25" t="s">
        <v>1834</v>
      </c>
      <c r="V170" s="25" t="s">
        <v>14</v>
      </c>
      <c r="W170" s="25" t="s">
        <v>14</v>
      </c>
      <c r="X170" s="25">
        <v>0</v>
      </c>
      <c r="Y170" s="25" t="s">
        <v>14</v>
      </c>
      <c r="Z170" s="25" t="s">
        <v>4568</v>
      </c>
      <c r="AA170" s="25" t="s">
        <v>14</v>
      </c>
      <c r="AB170" s="25" t="s">
        <v>14</v>
      </c>
      <c r="AC170" s="25" t="s">
        <v>14</v>
      </c>
      <c r="AD170" s="25">
        <v>0</v>
      </c>
      <c r="AE170" s="25">
        <v>0</v>
      </c>
      <c r="AF170" s="25">
        <v>3738</v>
      </c>
      <c r="AG170" s="25" t="s">
        <v>4797</v>
      </c>
    </row>
    <row r="171" spans="1:33">
      <c r="A171" s="25" t="s">
        <v>2391</v>
      </c>
      <c r="B171" s="25" t="s">
        <v>2392</v>
      </c>
      <c r="C171" s="25" t="s">
        <v>4034</v>
      </c>
      <c r="D171" s="25" t="s">
        <v>14</v>
      </c>
      <c r="E171" s="25" t="s">
        <v>14</v>
      </c>
      <c r="F171" s="25" t="s">
        <v>4484</v>
      </c>
      <c r="G171" s="25" t="s">
        <v>133</v>
      </c>
      <c r="H171" s="25" t="s">
        <v>3116</v>
      </c>
      <c r="I171" s="25" t="s">
        <v>14</v>
      </c>
      <c r="J171" s="25" t="s">
        <v>14</v>
      </c>
      <c r="K171" s="25" t="s">
        <v>14</v>
      </c>
      <c r="L171" s="25" t="s">
        <v>1766</v>
      </c>
      <c r="M171" s="25" t="s">
        <v>466</v>
      </c>
      <c r="N171" s="25" t="s">
        <v>14</v>
      </c>
      <c r="O171" s="25" t="s">
        <v>14</v>
      </c>
      <c r="P171" s="25" t="s">
        <v>14</v>
      </c>
      <c r="Q171" s="25" t="s">
        <v>14</v>
      </c>
      <c r="R171" s="25" t="s">
        <v>14</v>
      </c>
      <c r="S171" s="25" t="s">
        <v>14</v>
      </c>
      <c r="T171" s="25" t="s">
        <v>1000</v>
      </c>
      <c r="U171" s="25" t="s">
        <v>16</v>
      </c>
      <c r="V171" s="25" t="s">
        <v>14</v>
      </c>
      <c r="W171" s="25" t="s">
        <v>14</v>
      </c>
      <c r="X171" s="25">
        <v>0</v>
      </c>
      <c r="Y171" s="25" t="s">
        <v>14</v>
      </c>
      <c r="Z171" s="25" t="s">
        <v>4568</v>
      </c>
      <c r="AA171" s="25" t="s">
        <v>14</v>
      </c>
      <c r="AB171" s="25" t="s">
        <v>14</v>
      </c>
      <c r="AC171" s="25" t="s">
        <v>14</v>
      </c>
      <c r="AD171" s="25">
        <v>0</v>
      </c>
      <c r="AE171" s="25">
        <v>0</v>
      </c>
      <c r="AF171" s="25">
        <v>17800</v>
      </c>
      <c r="AG171" s="25" t="s">
        <v>4658</v>
      </c>
    </row>
    <row r="172" spans="1:33">
      <c r="A172" s="25" t="s">
        <v>1882</v>
      </c>
      <c r="B172" s="25" t="s">
        <v>1883</v>
      </c>
      <c r="C172" s="25" t="s">
        <v>4034</v>
      </c>
      <c r="D172" s="25" t="s">
        <v>14</v>
      </c>
      <c r="E172" s="25" t="s">
        <v>14</v>
      </c>
      <c r="F172" s="25" t="s">
        <v>4485</v>
      </c>
      <c r="G172" s="25" t="s">
        <v>133</v>
      </c>
      <c r="H172" s="25" t="s">
        <v>3639</v>
      </c>
      <c r="I172" s="25" t="s">
        <v>14</v>
      </c>
      <c r="J172" s="25" t="s">
        <v>14</v>
      </c>
      <c r="K172" s="25" t="s">
        <v>14</v>
      </c>
      <c r="L172" s="25" t="s">
        <v>1766</v>
      </c>
      <c r="M172" s="25" t="s">
        <v>14</v>
      </c>
      <c r="N172" s="25" t="s">
        <v>14</v>
      </c>
      <c r="O172" s="25" t="s">
        <v>14</v>
      </c>
      <c r="P172" s="25" t="s">
        <v>14</v>
      </c>
      <c r="Q172" s="25" t="s">
        <v>14</v>
      </c>
      <c r="R172" s="25" t="s">
        <v>14</v>
      </c>
      <c r="S172" s="25" t="s">
        <v>14</v>
      </c>
      <c r="T172" s="25" t="s">
        <v>1000</v>
      </c>
      <c r="U172" s="25" t="s">
        <v>18</v>
      </c>
      <c r="V172" s="25" t="s">
        <v>14</v>
      </c>
      <c r="W172" s="25" t="s">
        <v>14</v>
      </c>
      <c r="X172" s="25">
        <v>0</v>
      </c>
      <c r="Y172" s="25" t="s">
        <v>14</v>
      </c>
      <c r="Z172" s="25" t="s">
        <v>4568</v>
      </c>
      <c r="AA172" s="25" t="s">
        <v>14</v>
      </c>
      <c r="AB172" s="25" t="s">
        <v>14</v>
      </c>
      <c r="AC172" s="25" t="s">
        <v>14</v>
      </c>
      <c r="AD172" s="25">
        <v>0</v>
      </c>
      <c r="AE172" s="25">
        <v>0</v>
      </c>
      <c r="AF172" s="25">
        <v>282.12</v>
      </c>
      <c r="AG172" s="25" t="s">
        <v>4799</v>
      </c>
    </row>
    <row r="173" spans="1:33">
      <c r="A173" s="25" t="s">
        <v>3566</v>
      </c>
      <c r="B173" s="25" t="s">
        <v>3567</v>
      </c>
      <c r="C173" s="25" t="s">
        <v>4038</v>
      </c>
      <c r="D173" s="25" t="s">
        <v>14</v>
      </c>
      <c r="E173" s="25" t="s">
        <v>14</v>
      </c>
      <c r="F173" s="25" t="s">
        <v>14</v>
      </c>
      <c r="G173" s="25" t="s">
        <v>14</v>
      </c>
      <c r="H173" s="25" t="s">
        <v>3568</v>
      </c>
      <c r="I173" s="25" t="s">
        <v>14</v>
      </c>
      <c r="J173" s="25" t="s">
        <v>14</v>
      </c>
      <c r="K173" s="25" t="s">
        <v>14</v>
      </c>
      <c r="L173" s="25" t="s">
        <v>1766</v>
      </c>
      <c r="M173" s="25" t="s">
        <v>14</v>
      </c>
      <c r="N173" s="25" t="s">
        <v>14</v>
      </c>
      <c r="O173" s="25" t="s">
        <v>14</v>
      </c>
      <c r="P173" s="25" t="s">
        <v>14</v>
      </c>
      <c r="Q173" s="25" t="s">
        <v>14</v>
      </c>
      <c r="R173" s="25" t="s">
        <v>14</v>
      </c>
      <c r="S173" s="25" t="s">
        <v>14</v>
      </c>
      <c r="T173" s="25" t="s">
        <v>3711</v>
      </c>
      <c r="U173" s="25" t="s">
        <v>19</v>
      </c>
      <c r="V173" s="25" t="s">
        <v>14</v>
      </c>
      <c r="W173" s="25" t="s">
        <v>14</v>
      </c>
      <c r="X173" s="25">
        <v>0</v>
      </c>
      <c r="Y173" s="25" t="s">
        <v>14</v>
      </c>
      <c r="Z173" s="25" t="s">
        <v>4568</v>
      </c>
      <c r="AA173" s="25" t="s">
        <v>14</v>
      </c>
      <c r="AB173" s="25" t="s">
        <v>14</v>
      </c>
      <c r="AC173" s="25" t="s">
        <v>14</v>
      </c>
      <c r="AD173" s="25">
        <v>0</v>
      </c>
      <c r="AE173" s="25">
        <v>0</v>
      </c>
      <c r="AF173" s="25">
        <v>3062.95</v>
      </c>
      <c r="AG173" s="25" t="s">
        <v>4801</v>
      </c>
    </row>
    <row r="174" spans="1:33">
      <c r="A174" s="25" t="s">
        <v>2426</v>
      </c>
      <c r="B174" s="25" t="s">
        <v>2427</v>
      </c>
      <c r="C174" s="25" t="s">
        <v>4034</v>
      </c>
      <c r="D174" s="25" t="s">
        <v>14</v>
      </c>
      <c r="E174" s="25" t="s">
        <v>14</v>
      </c>
      <c r="F174" s="25" t="s">
        <v>4494</v>
      </c>
      <c r="G174" s="25" t="s">
        <v>131</v>
      </c>
      <c r="H174" s="25" t="s">
        <v>3139</v>
      </c>
      <c r="I174" s="25" t="s">
        <v>14</v>
      </c>
      <c r="J174" s="25" t="s">
        <v>14</v>
      </c>
      <c r="K174" s="25" t="s">
        <v>14</v>
      </c>
      <c r="L174" s="25" t="s">
        <v>1766</v>
      </c>
      <c r="M174" s="25" t="s">
        <v>14</v>
      </c>
      <c r="N174" s="25" t="s">
        <v>14</v>
      </c>
      <c r="O174" s="25" t="s">
        <v>14</v>
      </c>
      <c r="P174" s="25" t="s">
        <v>14</v>
      </c>
      <c r="Q174" s="25" t="s">
        <v>14</v>
      </c>
      <c r="R174" s="25" t="s">
        <v>14</v>
      </c>
      <c r="S174" s="25" t="s">
        <v>14</v>
      </c>
      <c r="T174" s="25" t="s">
        <v>3707</v>
      </c>
      <c r="U174" s="25" t="s">
        <v>20</v>
      </c>
      <c r="V174" s="25" t="s">
        <v>14</v>
      </c>
      <c r="W174" s="25" t="s">
        <v>14</v>
      </c>
      <c r="X174" s="25">
        <v>0</v>
      </c>
      <c r="Y174" s="25" t="s">
        <v>14</v>
      </c>
      <c r="Z174" s="25" t="s">
        <v>4568</v>
      </c>
      <c r="AA174" s="25" t="s">
        <v>14</v>
      </c>
      <c r="AB174" s="25" t="s">
        <v>14</v>
      </c>
      <c r="AC174" s="25" t="s">
        <v>14</v>
      </c>
      <c r="AD174" s="25">
        <v>313.14999999999998</v>
      </c>
      <c r="AE174" s="25">
        <v>0</v>
      </c>
      <c r="AF174" s="25">
        <v>16723.7</v>
      </c>
      <c r="AG174" s="25" t="s">
        <v>4802</v>
      </c>
    </row>
    <row r="175" spans="1:33">
      <c r="A175" s="25" t="s">
        <v>2600</v>
      </c>
      <c r="B175" s="25" t="s">
        <v>2601</v>
      </c>
      <c r="C175" s="25" t="s">
        <v>4034</v>
      </c>
      <c r="D175" s="25" t="s">
        <v>14</v>
      </c>
      <c r="E175" s="25" t="s">
        <v>14</v>
      </c>
      <c r="F175" s="25" t="s">
        <v>4494</v>
      </c>
      <c r="G175" s="25" t="s">
        <v>131</v>
      </c>
      <c r="H175" s="25" t="s">
        <v>3139</v>
      </c>
      <c r="I175" s="25" t="s">
        <v>14</v>
      </c>
      <c r="J175" s="25" t="s">
        <v>14</v>
      </c>
      <c r="K175" s="25" t="s">
        <v>14</v>
      </c>
      <c r="L175" s="25" t="s">
        <v>1766</v>
      </c>
      <c r="M175" s="25" t="s">
        <v>14</v>
      </c>
      <c r="N175" s="25" t="s">
        <v>14</v>
      </c>
      <c r="O175" s="25" t="s">
        <v>14</v>
      </c>
      <c r="P175" s="25" t="s">
        <v>14</v>
      </c>
      <c r="Q175" s="25" t="s">
        <v>14</v>
      </c>
      <c r="R175" s="25" t="s">
        <v>14</v>
      </c>
      <c r="S175" s="25" t="s">
        <v>14</v>
      </c>
      <c r="T175" s="25" t="s">
        <v>3707</v>
      </c>
      <c r="U175" s="25" t="s">
        <v>20</v>
      </c>
      <c r="V175" s="25" t="s">
        <v>14</v>
      </c>
      <c r="W175" s="25" t="s">
        <v>14</v>
      </c>
      <c r="X175" s="25">
        <v>0</v>
      </c>
      <c r="Y175" s="25" t="s">
        <v>14</v>
      </c>
      <c r="Z175" s="25" t="s">
        <v>4568</v>
      </c>
      <c r="AA175" s="25" t="s">
        <v>14</v>
      </c>
      <c r="AB175" s="25" t="s">
        <v>14</v>
      </c>
      <c r="AC175" s="25" t="s">
        <v>14</v>
      </c>
      <c r="AD175" s="25">
        <v>32.700000000000003</v>
      </c>
      <c r="AE175" s="25">
        <v>0</v>
      </c>
      <c r="AF175" s="25">
        <v>17121.88</v>
      </c>
      <c r="AG175" s="25" t="s">
        <v>4803</v>
      </c>
    </row>
    <row r="176" spans="1:33">
      <c r="A176" s="25" t="s">
        <v>4495</v>
      </c>
      <c r="B176" s="25" t="s">
        <v>4496</v>
      </c>
      <c r="C176" s="25" t="s">
        <v>4038</v>
      </c>
      <c r="D176" s="25" t="s">
        <v>14</v>
      </c>
      <c r="E176" s="25" t="s">
        <v>14</v>
      </c>
      <c r="F176" s="25" t="s">
        <v>4497</v>
      </c>
      <c r="G176" s="25" t="s">
        <v>131</v>
      </c>
      <c r="H176" s="25" t="s">
        <v>4498</v>
      </c>
      <c r="I176" s="217" t="s">
        <v>4862</v>
      </c>
      <c r="J176" s="25" t="s">
        <v>14</v>
      </c>
      <c r="K176" s="25" t="s">
        <v>14</v>
      </c>
      <c r="L176" s="25" t="s">
        <v>1426</v>
      </c>
      <c r="M176" s="25" t="s">
        <v>14</v>
      </c>
      <c r="N176" s="25" t="s">
        <v>14</v>
      </c>
      <c r="O176" s="25" t="s">
        <v>14</v>
      </c>
      <c r="P176" s="25" t="s">
        <v>14</v>
      </c>
      <c r="Q176" s="25" t="s">
        <v>14</v>
      </c>
      <c r="R176" s="25" t="s">
        <v>14</v>
      </c>
      <c r="S176" s="25" t="s">
        <v>14</v>
      </c>
      <c r="T176" s="25" t="s">
        <v>3707</v>
      </c>
      <c r="U176" s="25" t="s">
        <v>13</v>
      </c>
      <c r="V176" s="25" t="s">
        <v>14</v>
      </c>
      <c r="W176" s="25" t="s">
        <v>14</v>
      </c>
      <c r="X176" s="25">
        <v>0</v>
      </c>
      <c r="Y176" s="25" t="s">
        <v>14</v>
      </c>
      <c r="Z176" s="25" t="s">
        <v>4568</v>
      </c>
      <c r="AA176" s="25" t="s">
        <v>14</v>
      </c>
      <c r="AB176" s="25" t="s">
        <v>14</v>
      </c>
      <c r="AC176" s="25" t="s">
        <v>14</v>
      </c>
      <c r="AD176" s="25">
        <v>31570.080000000002</v>
      </c>
      <c r="AE176" s="25">
        <v>0</v>
      </c>
      <c r="AF176" s="25">
        <v>0</v>
      </c>
      <c r="AG176" s="25" t="s">
        <v>4804</v>
      </c>
    </row>
    <row r="177" spans="1:33">
      <c r="A177" s="25" t="s">
        <v>2119</v>
      </c>
      <c r="B177" s="25" t="s">
        <v>2120</v>
      </c>
      <c r="C177" s="25" t="s">
        <v>4038</v>
      </c>
      <c r="D177" s="25" t="s">
        <v>14</v>
      </c>
      <c r="E177" s="25" t="s">
        <v>14</v>
      </c>
      <c r="F177" s="25" t="s">
        <v>4514</v>
      </c>
      <c r="G177" s="25" t="s">
        <v>134</v>
      </c>
      <c r="H177" s="25" t="s">
        <v>3110</v>
      </c>
      <c r="I177" s="25" t="s">
        <v>14</v>
      </c>
      <c r="J177" s="25" t="s">
        <v>14</v>
      </c>
      <c r="K177" s="25" t="s">
        <v>14</v>
      </c>
      <c r="L177" s="25" t="s">
        <v>1766</v>
      </c>
      <c r="M177" s="25" t="s">
        <v>14</v>
      </c>
      <c r="N177" s="25" t="s">
        <v>14</v>
      </c>
      <c r="O177" s="25" t="s">
        <v>14</v>
      </c>
      <c r="P177" s="25" t="s">
        <v>14</v>
      </c>
      <c r="Q177" s="25" t="s">
        <v>14</v>
      </c>
      <c r="R177" s="25" t="s">
        <v>14</v>
      </c>
      <c r="S177" s="25" t="s">
        <v>14</v>
      </c>
      <c r="T177" s="25" t="s">
        <v>1000</v>
      </c>
      <c r="U177" s="25" t="s">
        <v>18</v>
      </c>
      <c r="V177" s="25" t="s">
        <v>14</v>
      </c>
      <c r="W177" s="25" t="s">
        <v>14</v>
      </c>
      <c r="X177" s="25">
        <v>0</v>
      </c>
      <c r="Y177" s="25" t="s">
        <v>14</v>
      </c>
      <c r="Z177" s="25" t="s">
        <v>4568</v>
      </c>
      <c r="AA177" s="25" t="s">
        <v>14</v>
      </c>
      <c r="AB177" s="25" t="s">
        <v>14</v>
      </c>
      <c r="AC177" s="25" t="s">
        <v>14</v>
      </c>
      <c r="AD177" s="25">
        <v>0</v>
      </c>
      <c r="AE177" s="25">
        <v>0</v>
      </c>
      <c r="AF177" s="25">
        <v>19351.52</v>
      </c>
      <c r="AG177" s="25" t="s">
        <v>4811</v>
      </c>
    </row>
    <row r="178" spans="1:33">
      <c r="A178" s="25" t="s">
        <v>2578</v>
      </c>
      <c r="B178" s="25" t="s">
        <v>2579</v>
      </c>
      <c r="C178" s="25" t="s">
        <v>4038</v>
      </c>
      <c r="D178" s="25" t="s">
        <v>14</v>
      </c>
      <c r="E178" s="25" t="s">
        <v>14</v>
      </c>
      <c r="F178" s="25" t="s">
        <v>4519</v>
      </c>
      <c r="G178" s="25" t="s">
        <v>132</v>
      </c>
      <c r="H178" s="25" t="s">
        <v>3058</v>
      </c>
      <c r="I178" s="25" t="s">
        <v>14</v>
      </c>
      <c r="J178" s="25" t="s">
        <v>14</v>
      </c>
      <c r="K178" s="25" t="s">
        <v>14</v>
      </c>
      <c r="L178" s="25" t="s">
        <v>1766</v>
      </c>
      <c r="M178" s="25" t="s">
        <v>14</v>
      </c>
      <c r="N178" s="25" t="s">
        <v>14</v>
      </c>
      <c r="O178" s="25" t="s">
        <v>14</v>
      </c>
      <c r="P178" s="25" t="s">
        <v>14</v>
      </c>
      <c r="Q178" s="25" t="s">
        <v>14</v>
      </c>
      <c r="R178" s="25" t="s">
        <v>14</v>
      </c>
      <c r="S178" s="25" t="s">
        <v>14</v>
      </c>
      <c r="T178" s="25" t="s">
        <v>3697</v>
      </c>
      <c r="U178" s="25" t="s">
        <v>18</v>
      </c>
      <c r="V178" s="25" t="s">
        <v>14</v>
      </c>
      <c r="W178" s="25" t="s">
        <v>14</v>
      </c>
      <c r="X178" s="25">
        <v>0</v>
      </c>
      <c r="Y178" s="25" t="s">
        <v>14</v>
      </c>
      <c r="Z178" s="25" t="s">
        <v>4568</v>
      </c>
      <c r="AA178" s="25" t="s">
        <v>14</v>
      </c>
      <c r="AB178" s="25" t="s">
        <v>14</v>
      </c>
      <c r="AC178" s="25" t="s">
        <v>14</v>
      </c>
      <c r="AD178" s="25">
        <v>0</v>
      </c>
      <c r="AE178" s="25">
        <v>0</v>
      </c>
      <c r="AF178" s="25">
        <v>29224.55</v>
      </c>
      <c r="AG178" s="25" t="s">
        <v>4812</v>
      </c>
    </row>
    <row r="179" spans="1:33">
      <c r="A179" s="25" t="s">
        <v>2837</v>
      </c>
      <c r="B179" s="25" t="s">
        <v>2838</v>
      </c>
      <c r="C179" s="25" t="s">
        <v>4034</v>
      </c>
      <c r="D179" s="25" t="s">
        <v>14</v>
      </c>
      <c r="E179" s="25" t="s">
        <v>14</v>
      </c>
      <c r="F179" s="25" t="s">
        <v>4521</v>
      </c>
      <c r="G179" s="25" t="s">
        <v>132</v>
      </c>
      <c r="H179" s="25" t="s">
        <v>3152</v>
      </c>
      <c r="I179" s="25" t="s">
        <v>14</v>
      </c>
      <c r="J179" s="25" t="s">
        <v>14</v>
      </c>
      <c r="K179" s="25" t="s">
        <v>14</v>
      </c>
      <c r="L179" s="25" t="s">
        <v>1766</v>
      </c>
      <c r="M179" s="25" t="s">
        <v>14</v>
      </c>
      <c r="N179" s="25" t="s">
        <v>14</v>
      </c>
      <c r="O179" s="25" t="s">
        <v>14</v>
      </c>
      <c r="P179" s="25" t="s">
        <v>14</v>
      </c>
      <c r="Q179" s="25" t="s">
        <v>14</v>
      </c>
      <c r="R179" s="25" t="s">
        <v>14</v>
      </c>
      <c r="S179" s="25" t="s">
        <v>14</v>
      </c>
      <c r="T179" s="25" t="s">
        <v>1000</v>
      </c>
      <c r="U179" s="25" t="s">
        <v>13</v>
      </c>
      <c r="V179" s="25" t="s">
        <v>14</v>
      </c>
      <c r="W179" s="25" t="s">
        <v>14</v>
      </c>
      <c r="X179" s="25">
        <v>0</v>
      </c>
      <c r="Y179" s="25" t="s">
        <v>14</v>
      </c>
      <c r="Z179" s="25" t="s">
        <v>4568</v>
      </c>
      <c r="AA179" s="25" t="s">
        <v>14</v>
      </c>
      <c r="AB179" s="25" t="s">
        <v>14</v>
      </c>
      <c r="AC179" s="25" t="s">
        <v>14</v>
      </c>
      <c r="AD179" s="25">
        <v>0</v>
      </c>
      <c r="AE179" s="25">
        <v>0</v>
      </c>
      <c r="AF179" s="25">
        <v>16200</v>
      </c>
      <c r="AG179" s="25" t="s">
        <v>4813</v>
      </c>
    </row>
    <row r="180" spans="1:33">
      <c r="A180" s="25" t="s">
        <v>4523</v>
      </c>
      <c r="B180" s="25" t="s">
        <v>4524</v>
      </c>
      <c r="C180" s="25" t="s">
        <v>4038</v>
      </c>
      <c r="D180" s="25" t="s">
        <v>14</v>
      </c>
      <c r="E180" s="25" t="s">
        <v>14</v>
      </c>
      <c r="F180" s="25" t="s">
        <v>4525</v>
      </c>
      <c r="G180" s="25" t="s">
        <v>134</v>
      </c>
      <c r="H180" s="25" t="s">
        <v>4526</v>
      </c>
      <c r="I180" s="25" t="s">
        <v>14</v>
      </c>
      <c r="J180" s="25" t="s">
        <v>14</v>
      </c>
      <c r="K180" s="25" t="s">
        <v>14</v>
      </c>
      <c r="L180" s="25" t="s">
        <v>1766</v>
      </c>
      <c r="M180" s="25" t="s">
        <v>466</v>
      </c>
      <c r="N180" s="25" t="s">
        <v>14</v>
      </c>
      <c r="O180" s="25" t="s">
        <v>14</v>
      </c>
      <c r="P180" s="25" t="s">
        <v>14</v>
      </c>
      <c r="Q180" s="25" t="s">
        <v>14</v>
      </c>
      <c r="R180" s="25" t="s">
        <v>14</v>
      </c>
      <c r="S180" s="25" t="s">
        <v>14</v>
      </c>
      <c r="T180" s="25" t="s">
        <v>1000</v>
      </c>
      <c r="U180" s="25" t="s">
        <v>16</v>
      </c>
      <c r="V180" s="25" t="s">
        <v>14</v>
      </c>
      <c r="W180" s="25" t="s">
        <v>14</v>
      </c>
      <c r="X180" s="25">
        <v>0</v>
      </c>
      <c r="Y180" s="25" t="s">
        <v>14</v>
      </c>
      <c r="Z180" s="25" t="s">
        <v>4568</v>
      </c>
      <c r="AA180" s="25" t="s">
        <v>14</v>
      </c>
      <c r="AB180" s="25" t="s">
        <v>14</v>
      </c>
      <c r="AC180" s="25" t="s">
        <v>14</v>
      </c>
      <c r="AD180" s="25">
        <v>280</v>
      </c>
      <c r="AE180" s="25">
        <v>0</v>
      </c>
      <c r="AF180" s="25">
        <v>0</v>
      </c>
      <c r="AG180" s="25" t="s">
        <v>1003</v>
      </c>
    </row>
    <row r="181" spans="1:33">
      <c r="A181" s="25" t="s">
        <v>2862</v>
      </c>
      <c r="B181" s="25" t="s">
        <v>2863</v>
      </c>
      <c r="C181" s="25" t="s">
        <v>4034</v>
      </c>
      <c r="D181" s="25" t="s">
        <v>14</v>
      </c>
      <c r="E181" s="25" t="s">
        <v>14</v>
      </c>
      <c r="F181" s="25" t="s">
        <v>4532</v>
      </c>
      <c r="G181" s="25" t="s">
        <v>131</v>
      </c>
      <c r="H181" s="25" t="s">
        <v>3144</v>
      </c>
      <c r="I181" s="25" t="s">
        <v>14</v>
      </c>
      <c r="J181" s="25" t="s">
        <v>14</v>
      </c>
      <c r="K181" s="25" t="s">
        <v>14</v>
      </c>
      <c r="L181" s="25" t="s">
        <v>1766</v>
      </c>
      <c r="M181" s="25" t="s">
        <v>466</v>
      </c>
      <c r="N181" s="25" t="s">
        <v>14</v>
      </c>
      <c r="O181" s="25" t="s">
        <v>14</v>
      </c>
      <c r="P181" s="25" t="s">
        <v>14</v>
      </c>
      <c r="Q181" s="25" t="s">
        <v>14</v>
      </c>
      <c r="R181" s="25" t="s">
        <v>14</v>
      </c>
      <c r="S181" s="25" t="s">
        <v>14</v>
      </c>
      <c r="T181" s="25" t="s">
        <v>1000</v>
      </c>
      <c r="U181" s="25" t="s">
        <v>13</v>
      </c>
      <c r="V181" s="25" t="s">
        <v>14</v>
      </c>
      <c r="W181" s="25" t="s">
        <v>14</v>
      </c>
      <c r="X181" s="25">
        <v>0</v>
      </c>
      <c r="Y181" s="25" t="s">
        <v>14</v>
      </c>
      <c r="Z181" s="25" t="s">
        <v>4568</v>
      </c>
      <c r="AA181" s="25" t="s">
        <v>14</v>
      </c>
      <c r="AB181" s="25" t="s">
        <v>14</v>
      </c>
      <c r="AC181" s="25" t="s">
        <v>14</v>
      </c>
      <c r="AD181" s="25">
        <v>0</v>
      </c>
      <c r="AE181" s="25">
        <v>0</v>
      </c>
      <c r="AF181" s="25">
        <v>14525</v>
      </c>
      <c r="AG181" s="25" t="s">
        <v>4815</v>
      </c>
    </row>
    <row r="182" spans="1:33">
      <c r="A182" s="25" t="s">
        <v>2527</v>
      </c>
      <c r="B182" s="25" t="s">
        <v>2528</v>
      </c>
      <c r="C182" s="25" t="s">
        <v>4034</v>
      </c>
      <c r="D182" s="25" t="s">
        <v>14</v>
      </c>
      <c r="E182" s="25" t="s">
        <v>14</v>
      </c>
      <c r="F182" s="25" t="s">
        <v>4534</v>
      </c>
      <c r="G182" s="25" t="s">
        <v>132</v>
      </c>
      <c r="H182" s="25" t="s">
        <v>3614</v>
      </c>
      <c r="I182" s="25" t="s">
        <v>14</v>
      </c>
      <c r="J182" s="25" t="s">
        <v>14</v>
      </c>
      <c r="K182" s="25" t="s">
        <v>14</v>
      </c>
      <c r="L182" s="25" t="s">
        <v>1766</v>
      </c>
      <c r="M182" s="25" t="s">
        <v>466</v>
      </c>
      <c r="N182" s="25" t="s">
        <v>14</v>
      </c>
      <c r="O182" s="25" t="s">
        <v>14</v>
      </c>
      <c r="P182" s="25" t="s">
        <v>14</v>
      </c>
      <c r="Q182" s="25" t="s">
        <v>14</v>
      </c>
      <c r="R182" s="25" t="s">
        <v>14</v>
      </c>
      <c r="S182" s="25" t="s">
        <v>14</v>
      </c>
      <c r="T182" s="25" t="s">
        <v>1000</v>
      </c>
      <c r="U182" s="25" t="s">
        <v>13</v>
      </c>
      <c r="V182" s="25" t="s">
        <v>14</v>
      </c>
      <c r="W182" s="25" t="s">
        <v>14</v>
      </c>
      <c r="X182" s="25">
        <v>0</v>
      </c>
      <c r="Y182" s="25" t="s">
        <v>14</v>
      </c>
      <c r="Z182" s="25" t="s">
        <v>4568</v>
      </c>
      <c r="AA182" s="25" t="s">
        <v>14</v>
      </c>
      <c r="AB182" s="25" t="s">
        <v>14</v>
      </c>
      <c r="AC182" s="25" t="s">
        <v>14</v>
      </c>
      <c r="AD182" s="25">
        <v>0</v>
      </c>
      <c r="AE182" s="25">
        <v>0</v>
      </c>
      <c r="AF182" s="25">
        <v>1108</v>
      </c>
      <c r="AG182" s="25" t="s">
        <v>4817</v>
      </c>
    </row>
    <row r="183" spans="1:33">
      <c r="A183" s="25" t="s">
        <v>2596</v>
      </c>
      <c r="B183" s="25" t="s">
        <v>2597</v>
      </c>
      <c r="C183" s="25" t="s">
        <v>4034</v>
      </c>
      <c r="D183" s="25" t="s">
        <v>14</v>
      </c>
      <c r="E183" s="25" t="s">
        <v>14</v>
      </c>
      <c r="F183" s="25" t="s">
        <v>4536</v>
      </c>
      <c r="G183" s="25" t="s">
        <v>128</v>
      </c>
      <c r="H183" s="25" t="s">
        <v>3033</v>
      </c>
      <c r="I183" s="25" t="s">
        <v>14</v>
      </c>
      <c r="J183" s="25" t="s">
        <v>14</v>
      </c>
      <c r="K183" s="25" t="s">
        <v>14</v>
      </c>
      <c r="L183" s="25" t="s">
        <v>1766</v>
      </c>
      <c r="M183" s="25" t="s">
        <v>466</v>
      </c>
      <c r="N183" s="25" t="s">
        <v>14</v>
      </c>
      <c r="O183" s="25" t="s">
        <v>14</v>
      </c>
      <c r="P183" s="25" t="s">
        <v>14</v>
      </c>
      <c r="Q183" s="25" t="s">
        <v>14</v>
      </c>
      <c r="R183" s="25" t="s">
        <v>14</v>
      </c>
      <c r="S183" s="25" t="s">
        <v>14</v>
      </c>
      <c r="T183" s="25" t="s">
        <v>3686</v>
      </c>
      <c r="U183" s="25" t="s">
        <v>1834</v>
      </c>
      <c r="V183" s="25" t="s">
        <v>14</v>
      </c>
      <c r="W183" s="25" t="s">
        <v>14</v>
      </c>
      <c r="X183" s="25">
        <v>0</v>
      </c>
      <c r="Y183" s="25" t="s">
        <v>14</v>
      </c>
      <c r="Z183" s="25" t="s">
        <v>4568</v>
      </c>
      <c r="AA183" s="25" t="s">
        <v>14</v>
      </c>
      <c r="AB183" s="25" t="s">
        <v>14</v>
      </c>
      <c r="AC183" s="25" t="s">
        <v>14</v>
      </c>
      <c r="AD183" s="25">
        <v>0</v>
      </c>
      <c r="AE183" s="25">
        <v>4800</v>
      </c>
      <c r="AF183" s="25">
        <v>49760</v>
      </c>
      <c r="AG183" s="25" t="s">
        <v>4819</v>
      </c>
    </row>
    <row r="184" spans="1:33">
      <c r="A184" s="25" t="s">
        <v>2762</v>
      </c>
      <c r="B184" s="25" t="s">
        <v>2763</v>
      </c>
      <c r="C184" s="25" t="s">
        <v>4034</v>
      </c>
      <c r="D184" s="25" t="s">
        <v>14</v>
      </c>
      <c r="E184" s="25" t="s">
        <v>14</v>
      </c>
      <c r="F184" s="25" t="s">
        <v>4538</v>
      </c>
      <c r="G184" s="25" t="s">
        <v>128</v>
      </c>
      <c r="H184" s="25" t="s">
        <v>3388</v>
      </c>
      <c r="I184" s="25" t="s">
        <v>14</v>
      </c>
      <c r="J184" s="25" t="s">
        <v>14</v>
      </c>
      <c r="K184" s="25" t="s">
        <v>14</v>
      </c>
      <c r="L184" s="25" t="s">
        <v>1766</v>
      </c>
      <c r="M184" s="25" t="s">
        <v>14</v>
      </c>
      <c r="N184" s="25" t="s">
        <v>14</v>
      </c>
      <c r="O184" s="25" t="s">
        <v>14</v>
      </c>
      <c r="P184" s="25" t="s">
        <v>14</v>
      </c>
      <c r="Q184" s="25" t="s">
        <v>14</v>
      </c>
      <c r="R184" s="25" t="s">
        <v>14</v>
      </c>
      <c r="S184" s="25" t="s">
        <v>14</v>
      </c>
      <c r="T184" s="25" t="s">
        <v>3683</v>
      </c>
      <c r="U184" s="25" t="s">
        <v>1834</v>
      </c>
      <c r="V184" s="25" t="s">
        <v>14</v>
      </c>
      <c r="W184" s="25" t="s">
        <v>14</v>
      </c>
      <c r="X184" s="25">
        <v>0</v>
      </c>
      <c r="Y184" s="25" t="s">
        <v>14</v>
      </c>
      <c r="Z184" s="25" t="s">
        <v>4568</v>
      </c>
      <c r="AA184" s="25" t="s">
        <v>14</v>
      </c>
      <c r="AB184" s="25" t="s">
        <v>14</v>
      </c>
      <c r="AC184" s="25" t="s">
        <v>14</v>
      </c>
      <c r="AD184" s="25">
        <v>0</v>
      </c>
      <c r="AE184" s="25">
        <v>7700</v>
      </c>
      <c r="AF184" s="25">
        <v>14300.07</v>
      </c>
      <c r="AG184" s="25" t="s">
        <v>4821</v>
      </c>
    </row>
    <row r="185" spans="1:33">
      <c r="A185" s="25" t="s">
        <v>4539</v>
      </c>
      <c r="B185" s="25" t="s">
        <v>4540</v>
      </c>
      <c r="C185" s="25" t="s">
        <v>4038</v>
      </c>
      <c r="D185" s="25" t="s">
        <v>14</v>
      </c>
      <c r="E185" s="25" t="s">
        <v>14</v>
      </c>
      <c r="F185" s="25" t="s">
        <v>4541</v>
      </c>
      <c r="G185" s="25" t="s">
        <v>132</v>
      </c>
      <c r="H185" s="25" t="s">
        <v>4542</v>
      </c>
      <c r="I185" s="25" t="s">
        <v>14</v>
      </c>
      <c r="J185" s="25" t="s">
        <v>14</v>
      </c>
      <c r="K185" s="25" t="s">
        <v>14</v>
      </c>
      <c r="L185" s="25" t="s">
        <v>1766</v>
      </c>
      <c r="M185" s="25" t="s">
        <v>14</v>
      </c>
      <c r="N185" s="25" t="s">
        <v>14</v>
      </c>
      <c r="O185" s="25" t="s">
        <v>14</v>
      </c>
      <c r="P185" s="25" t="s">
        <v>14</v>
      </c>
      <c r="Q185" s="25" t="s">
        <v>14</v>
      </c>
      <c r="R185" s="25" t="s">
        <v>14</v>
      </c>
      <c r="S185" s="25" t="s">
        <v>14</v>
      </c>
      <c r="T185" s="25" t="s">
        <v>3707</v>
      </c>
      <c r="U185" s="25" t="s">
        <v>13</v>
      </c>
      <c r="V185" s="25" t="s">
        <v>14</v>
      </c>
      <c r="W185" s="25" t="s">
        <v>14</v>
      </c>
      <c r="X185" s="25">
        <v>0</v>
      </c>
      <c r="Y185" s="25" t="s">
        <v>14</v>
      </c>
      <c r="Z185" s="25" t="s">
        <v>4568</v>
      </c>
      <c r="AA185" s="25" t="s">
        <v>14</v>
      </c>
      <c r="AB185" s="25" t="s">
        <v>14</v>
      </c>
      <c r="AC185" s="25" t="s">
        <v>14</v>
      </c>
      <c r="AD185" s="25">
        <v>0</v>
      </c>
      <c r="AE185" s="25">
        <v>0</v>
      </c>
      <c r="AF185" s="25">
        <v>0</v>
      </c>
      <c r="AG185" s="25" t="s">
        <v>8</v>
      </c>
    </row>
    <row r="186" spans="1:33">
      <c r="A186" s="25" t="s">
        <v>1797</v>
      </c>
      <c r="B186" s="25" t="s">
        <v>1798</v>
      </c>
      <c r="C186" s="25" t="s">
        <v>4038</v>
      </c>
      <c r="D186" s="25" t="s">
        <v>14</v>
      </c>
      <c r="E186" s="25" t="s">
        <v>14</v>
      </c>
      <c r="F186" s="25" t="s">
        <v>4547</v>
      </c>
      <c r="G186" s="25" t="s">
        <v>153</v>
      </c>
      <c r="H186" s="25" t="s">
        <v>3554</v>
      </c>
      <c r="I186" s="25" t="s">
        <v>14</v>
      </c>
      <c r="J186" s="25" t="s">
        <v>14</v>
      </c>
      <c r="K186" s="25" t="s">
        <v>14</v>
      </c>
      <c r="L186" s="25" t="s">
        <v>1766</v>
      </c>
      <c r="M186" s="25" t="s">
        <v>14</v>
      </c>
      <c r="N186" s="25" t="s">
        <v>14</v>
      </c>
      <c r="O186" s="25" t="s">
        <v>14</v>
      </c>
      <c r="P186" s="25" t="s">
        <v>14</v>
      </c>
      <c r="Q186" s="25" t="s">
        <v>14</v>
      </c>
      <c r="R186" s="25" t="s">
        <v>14</v>
      </c>
      <c r="S186" s="25" t="s">
        <v>14</v>
      </c>
      <c r="T186" s="25" t="s">
        <v>1000</v>
      </c>
      <c r="U186" s="25" t="s">
        <v>17</v>
      </c>
      <c r="V186" s="25" t="s">
        <v>14</v>
      </c>
      <c r="W186" s="25" t="s">
        <v>14</v>
      </c>
      <c r="X186" s="25">
        <v>0</v>
      </c>
      <c r="Y186" s="25" t="s">
        <v>14</v>
      </c>
      <c r="Z186" s="25" t="s">
        <v>4568</v>
      </c>
      <c r="AA186" s="25" t="s">
        <v>14</v>
      </c>
      <c r="AB186" s="25" t="s">
        <v>14</v>
      </c>
      <c r="AC186" s="25" t="s">
        <v>14</v>
      </c>
      <c r="AD186" s="25">
        <v>230</v>
      </c>
      <c r="AE186" s="25">
        <v>0</v>
      </c>
      <c r="AF186" s="25">
        <v>0</v>
      </c>
      <c r="AG186" s="25" t="s">
        <v>143</v>
      </c>
    </row>
    <row r="187" spans="1:33">
      <c r="A187" s="25" t="s">
        <v>2348</v>
      </c>
      <c r="B187" s="25" t="s">
        <v>2349</v>
      </c>
      <c r="C187" s="25" t="s">
        <v>4038</v>
      </c>
      <c r="D187" s="25" t="s">
        <v>14</v>
      </c>
      <c r="E187" s="25" t="s">
        <v>14</v>
      </c>
      <c r="F187" s="25" t="s">
        <v>4548</v>
      </c>
      <c r="G187" s="25" t="s">
        <v>129</v>
      </c>
      <c r="H187" s="25" t="s">
        <v>3519</v>
      </c>
      <c r="I187" s="25" t="s">
        <v>14</v>
      </c>
      <c r="J187" s="25" t="s">
        <v>14</v>
      </c>
      <c r="K187" s="25" t="s">
        <v>14</v>
      </c>
      <c r="L187" s="25" t="s">
        <v>1766</v>
      </c>
      <c r="M187" s="25" t="s">
        <v>14</v>
      </c>
      <c r="N187" s="25" t="s">
        <v>14</v>
      </c>
      <c r="O187" s="25" t="s">
        <v>14</v>
      </c>
      <c r="P187" s="25" t="s">
        <v>14</v>
      </c>
      <c r="Q187" s="25" t="s">
        <v>14</v>
      </c>
      <c r="R187" s="25" t="s">
        <v>14</v>
      </c>
      <c r="S187" s="25" t="s">
        <v>14</v>
      </c>
      <c r="T187" s="25" t="s">
        <v>3672</v>
      </c>
      <c r="U187" s="25" t="s">
        <v>1834</v>
      </c>
      <c r="V187" s="25" t="s">
        <v>14</v>
      </c>
      <c r="W187" s="25" t="s">
        <v>14</v>
      </c>
      <c r="X187" s="25">
        <v>0</v>
      </c>
      <c r="Y187" s="25" t="s">
        <v>14</v>
      </c>
      <c r="Z187" s="25" t="s">
        <v>4568</v>
      </c>
      <c r="AA187" s="25" t="s">
        <v>14</v>
      </c>
      <c r="AB187" s="25" t="s">
        <v>14</v>
      </c>
      <c r="AC187" s="25" t="s">
        <v>14</v>
      </c>
      <c r="AD187" s="25">
        <v>0</v>
      </c>
      <c r="AE187" s="25">
        <v>30000</v>
      </c>
      <c r="AF187" s="25">
        <v>50249.52</v>
      </c>
      <c r="AG187" s="25" t="s">
        <v>4827</v>
      </c>
    </row>
    <row r="188" spans="1:33">
      <c r="A188" s="25" t="s">
        <v>2888</v>
      </c>
      <c r="B188" s="25" t="s">
        <v>2889</v>
      </c>
      <c r="C188" s="25" t="s">
        <v>4038</v>
      </c>
      <c r="D188" s="25" t="s">
        <v>14</v>
      </c>
      <c r="E188" s="25" t="s">
        <v>14</v>
      </c>
      <c r="F188" s="25" t="s">
        <v>4111</v>
      </c>
      <c r="G188" s="25" t="s">
        <v>133</v>
      </c>
      <c r="H188" s="25" t="s">
        <v>3540</v>
      </c>
      <c r="I188" s="25" t="s">
        <v>14</v>
      </c>
      <c r="J188" s="25" t="s">
        <v>14</v>
      </c>
      <c r="K188" s="25" t="s">
        <v>14</v>
      </c>
      <c r="L188" s="25" t="s">
        <v>1766</v>
      </c>
      <c r="M188" s="25" t="s">
        <v>14</v>
      </c>
      <c r="N188" s="25" t="s">
        <v>14</v>
      </c>
      <c r="O188" s="25" t="s">
        <v>14</v>
      </c>
      <c r="P188" s="25" t="s">
        <v>14</v>
      </c>
      <c r="Q188" s="25" t="s">
        <v>14</v>
      </c>
      <c r="R188" s="25" t="s">
        <v>14</v>
      </c>
      <c r="S188" s="25" t="s">
        <v>14</v>
      </c>
      <c r="T188" s="25" t="s">
        <v>3665</v>
      </c>
      <c r="U188" s="25" t="s">
        <v>18</v>
      </c>
      <c r="V188" s="25" t="s">
        <v>14</v>
      </c>
      <c r="W188" s="25" t="s">
        <v>14</v>
      </c>
      <c r="X188" s="25">
        <v>0</v>
      </c>
      <c r="Y188" s="25" t="s">
        <v>14</v>
      </c>
      <c r="Z188" s="25" t="s">
        <v>4568</v>
      </c>
      <c r="AA188" s="25" t="s">
        <v>14</v>
      </c>
      <c r="AB188" s="25" t="s">
        <v>14</v>
      </c>
      <c r="AC188" s="25" t="s">
        <v>14</v>
      </c>
      <c r="AD188" s="25">
        <v>280</v>
      </c>
      <c r="AE188" s="25">
        <v>0</v>
      </c>
      <c r="AF188" s="25">
        <v>48800</v>
      </c>
      <c r="AG188" s="25" t="s">
        <v>4796</v>
      </c>
    </row>
    <row r="189" spans="1:33">
      <c r="A189" s="25" t="s">
        <v>2683</v>
      </c>
      <c r="B189" s="25" t="s">
        <v>2684</v>
      </c>
      <c r="C189" s="25" t="s">
        <v>4034</v>
      </c>
      <c r="D189" s="25" t="s">
        <v>14</v>
      </c>
      <c r="E189" s="25" t="s">
        <v>14</v>
      </c>
      <c r="F189" s="25" t="s">
        <v>4111</v>
      </c>
      <c r="G189" s="25" t="s">
        <v>133</v>
      </c>
      <c r="H189" s="25" t="s">
        <v>3540</v>
      </c>
      <c r="I189" s="25" t="s">
        <v>14</v>
      </c>
      <c r="J189" s="25" t="s">
        <v>14</v>
      </c>
      <c r="K189" s="25" t="s">
        <v>14</v>
      </c>
      <c r="L189" s="25" t="s">
        <v>1766</v>
      </c>
      <c r="M189" s="25" t="s">
        <v>14</v>
      </c>
      <c r="N189" s="25" t="s">
        <v>14</v>
      </c>
      <c r="O189" s="25" t="s">
        <v>14</v>
      </c>
      <c r="P189" s="25" t="s">
        <v>14</v>
      </c>
      <c r="Q189" s="25" t="s">
        <v>14</v>
      </c>
      <c r="R189" s="25" t="s">
        <v>14</v>
      </c>
      <c r="S189" s="25" t="s">
        <v>14</v>
      </c>
      <c r="T189" s="25" t="s">
        <v>3665</v>
      </c>
      <c r="U189" s="25" t="s">
        <v>18</v>
      </c>
      <c r="V189" s="25" t="s">
        <v>14</v>
      </c>
      <c r="W189" s="25" t="s">
        <v>14</v>
      </c>
      <c r="X189" s="25">
        <v>0</v>
      </c>
      <c r="Y189" s="25" t="s">
        <v>14</v>
      </c>
      <c r="Z189" s="25" t="s">
        <v>4568</v>
      </c>
      <c r="AA189" s="25" t="s">
        <v>14</v>
      </c>
      <c r="AB189" s="25" t="s">
        <v>14</v>
      </c>
      <c r="AC189" s="25" t="s">
        <v>14</v>
      </c>
      <c r="AD189" s="25">
        <v>280</v>
      </c>
      <c r="AE189" s="25">
        <v>0</v>
      </c>
      <c r="AF189" s="25">
        <v>48800</v>
      </c>
      <c r="AG189" s="25" t="s">
        <v>4796</v>
      </c>
    </row>
    <row r="190" spans="1:33">
      <c r="A190" s="25" t="s">
        <v>2726</v>
      </c>
      <c r="B190" s="25" t="s">
        <v>2727</v>
      </c>
      <c r="C190" s="25" t="s">
        <v>4034</v>
      </c>
      <c r="D190" s="25" t="s">
        <v>14</v>
      </c>
      <c r="E190" s="25" t="s">
        <v>14</v>
      </c>
      <c r="F190" s="25" t="s">
        <v>4552</v>
      </c>
      <c r="G190" s="25" t="s">
        <v>133</v>
      </c>
      <c r="H190" s="25" t="s">
        <v>3537</v>
      </c>
      <c r="I190" s="25" t="s">
        <v>14</v>
      </c>
      <c r="J190" s="25" t="s">
        <v>14</v>
      </c>
      <c r="K190" s="25" t="s">
        <v>14</v>
      </c>
      <c r="L190" s="25" t="s">
        <v>1766</v>
      </c>
      <c r="M190" s="25" t="s">
        <v>466</v>
      </c>
      <c r="N190" s="25" t="s">
        <v>14</v>
      </c>
      <c r="O190" s="25" t="s">
        <v>14</v>
      </c>
      <c r="P190" s="25" t="s">
        <v>14</v>
      </c>
      <c r="Q190" s="25" t="s">
        <v>14</v>
      </c>
      <c r="R190" s="25" t="s">
        <v>14</v>
      </c>
      <c r="S190" s="25" t="s">
        <v>14</v>
      </c>
      <c r="T190" s="25" t="s">
        <v>1000</v>
      </c>
      <c r="U190" s="25" t="s">
        <v>18</v>
      </c>
      <c r="V190" s="25" t="s">
        <v>14</v>
      </c>
      <c r="W190" s="25" t="s">
        <v>14</v>
      </c>
      <c r="X190" s="25">
        <v>0</v>
      </c>
      <c r="Y190" s="25" t="s">
        <v>14</v>
      </c>
      <c r="Z190" s="25" t="s">
        <v>4568</v>
      </c>
      <c r="AA190" s="25" t="s">
        <v>14</v>
      </c>
      <c r="AB190" s="25" t="s">
        <v>14</v>
      </c>
      <c r="AC190" s="25" t="s">
        <v>14</v>
      </c>
      <c r="AD190" s="25">
        <v>510</v>
      </c>
      <c r="AE190" s="25">
        <v>0</v>
      </c>
      <c r="AF190" s="25">
        <v>3995.2</v>
      </c>
      <c r="AG190" s="25" t="s">
        <v>4829</v>
      </c>
    </row>
    <row r="191" spans="1:33">
      <c r="A191" s="25" t="s">
        <v>2679</v>
      </c>
      <c r="B191" s="25" t="s">
        <v>2680</v>
      </c>
      <c r="C191" s="25" t="s">
        <v>4038</v>
      </c>
      <c r="D191" s="25" t="s">
        <v>14</v>
      </c>
      <c r="E191" s="25" t="s">
        <v>14</v>
      </c>
      <c r="F191" s="25" t="s">
        <v>4422</v>
      </c>
      <c r="G191" s="25" t="s">
        <v>132</v>
      </c>
      <c r="H191" s="25" t="s">
        <v>3176</v>
      </c>
      <c r="I191" s="25" t="s">
        <v>14</v>
      </c>
      <c r="J191" s="25" t="s">
        <v>14</v>
      </c>
      <c r="K191" s="25" t="s">
        <v>4423</v>
      </c>
      <c r="L191" s="25" t="s">
        <v>1766</v>
      </c>
      <c r="M191" s="25" t="s">
        <v>14</v>
      </c>
      <c r="N191" s="25" t="s">
        <v>14</v>
      </c>
      <c r="O191" s="25" t="s">
        <v>14</v>
      </c>
      <c r="P191" s="25" t="s">
        <v>14</v>
      </c>
      <c r="Q191" s="25" t="s">
        <v>14</v>
      </c>
      <c r="R191" s="25" t="s">
        <v>14</v>
      </c>
      <c r="S191" s="25" t="s">
        <v>14</v>
      </c>
      <c r="T191" s="25" t="s">
        <v>1000</v>
      </c>
      <c r="U191" s="25" t="s">
        <v>18</v>
      </c>
      <c r="V191" s="25" t="s">
        <v>14</v>
      </c>
      <c r="W191" s="25" t="s">
        <v>3754</v>
      </c>
      <c r="X191" s="25">
        <v>0</v>
      </c>
      <c r="Y191" s="25" t="s">
        <v>14</v>
      </c>
      <c r="Z191" s="25" t="s">
        <v>4568</v>
      </c>
      <c r="AA191" s="25" t="s">
        <v>14</v>
      </c>
      <c r="AB191" s="25" t="s">
        <v>14</v>
      </c>
      <c r="AC191" s="25" t="s">
        <v>14</v>
      </c>
      <c r="AD191" s="25">
        <v>280</v>
      </c>
      <c r="AE191" s="25">
        <v>0</v>
      </c>
      <c r="AF191" s="25">
        <v>5479.39</v>
      </c>
      <c r="AG191" s="25" t="s">
        <v>4764</v>
      </c>
    </row>
    <row r="192" spans="1:33">
      <c r="A192" s="25" t="s">
        <v>2581</v>
      </c>
      <c r="B192" s="25" t="s">
        <v>2582</v>
      </c>
      <c r="C192" s="25" t="s">
        <v>4034</v>
      </c>
      <c r="D192" s="25" t="s">
        <v>14</v>
      </c>
      <c r="E192" s="25" t="s">
        <v>14</v>
      </c>
      <c r="F192" s="25" t="s">
        <v>4078</v>
      </c>
      <c r="G192" s="25" t="s">
        <v>129</v>
      </c>
      <c r="H192" s="25" t="s">
        <v>3105</v>
      </c>
      <c r="I192" s="25" t="s">
        <v>14</v>
      </c>
      <c r="J192" s="25" t="s">
        <v>14</v>
      </c>
      <c r="K192" s="25" t="s">
        <v>4079</v>
      </c>
      <c r="L192" s="25" t="s">
        <v>1766</v>
      </c>
      <c r="M192" s="25" t="s">
        <v>14</v>
      </c>
      <c r="N192" s="25" t="s">
        <v>14</v>
      </c>
      <c r="O192" s="25" t="s">
        <v>14</v>
      </c>
      <c r="P192" s="25" t="s">
        <v>14</v>
      </c>
      <c r="Q192" s="25" t="s">
        <v>14</v>
      </c>
      <c r="R192" s="25" t="s">
        <v>14</v>
      </c>
      <c r="S192" s="25" t="s">
        <v>14</v>
      </c>
      <c r="T192" s="25" t="s">
        <v>3904</v>
      </c>
      <c r="U192" s="25" t="s">
        <v>1834</v>
      </c>
      <c r="V192" s="25" t="s">
        <v>14</v>
      </c>
      <c r="W192" s="25" t="s">
        <v>14</v>
      </c>
      <c r="X192" s="25">
        <v>0</v>
      </c>
      <c r="Y192" s="25" t="s">
        <v>14</v>
      </c>
      <c r="Z192" s="25" t="s">
        <v>4568</v>
      </c>
      <c r="AA192" s="25" t="s">
        <v>14</v>
      </c>
      <c r="AB192" s="25" t="s">
        <v>14</v>
      </c>
      <c r="AC192" s="25" t="s">
        <v>14</v>
      </c>
      <c r="AD192" s="25">
        <v>0</v>
      </c>
      <c r="AE192" s="25">
        <v>0</v>
      </c>
      <c r="AF192" s="25">
        <v>16100</v>
      </c>
      <c r="AG192" s="25" t="s">
        <v>4587</v>
      </c>
    </row>
    <row r="193" spans="1:33">
      <c r="A193" s="25" t="s">
        <v>4095</v>
      </c>
      <c r="B193" s="25" t="s">
        <v>4857</v>
      </c>
      <c r="C193" s="25" t="s">
        <v>4034</v>
      </c>
      <c r="D193" s="25" t="s">
        <v>14</v>
      </c>
      <c r="E193" s="25" t="s">
        <v>14</v>
      </c>
      <c r="F193" s="25" t="s">
        <v>14</v>
      </c>
      <c r="G193" s="25" t="s">
        <v>14</v>
      </c>
      <c r="H193" s="25" t="s">
        <v>4097</v>
      </c>
      <c r="I193" s="217" t="s">
        <v>4861</v>
      </c>
      <c r="J193" s="25" t="s">
        <v>14</v>
      </c>
      <c r="K193" s="25" t="s">
        <v>15</v>
      </c>
      <c r="L193" s="25" t="s">
        <v>1766</v>
      </c>
      <c r="M193" s="25" t="s">
        <v>14</v>
      </c>
      <c r="N193" s="25" t="s">
        <v>14</v>
      </c>
      <c r="O193" s="25" t="s">
        <v>14</v>
      </c>
      <c r="P193" s="25" t="s">
        <v>14</v>
      </c>
      <c r="Q193" s="25" t="s">
        <v>14</v>
      </c>
      <c r="R193" s="25" t="s">
        <v>14</v>
      </c>
      <c r="S193" s="25" t="s">
        <v>14</v>
      </c>
      <c r="T193" s="25" t="s">
        <v>3838</v>
      </c>
      <c r="U193" s="25" t="s">
        <v>16</v>
      </c>
      <c r="V193" s="25" t="s">
        <v>14</v>
      </c>
      <c r="W193" s="25" t="s">
        <v>14</v>
      </c>
      <c r="X193" s="25">
        <v>0</v>
      </c>
      <c r="Y193" s="25" t="s">
        <v>14</v>
      </c>
      <c r="Z193" s="25" t="s">
        <v>4568</v>
      </c>
      <c r="AA193" s="25" t="s">
        <v>14</v>
      </c>
      <c r="AB193" s="25" t="s">
        <v>14</v>
      </c>
      <c r="AC193" s="25" t="s">
        <v>14</v>
      </c>
      <c r="AD193" s="25">
        <v>0</v>
      </c>
      <c r="AE193" s="25">
        <v>0</v>
      </c>
      <c r="AF193" s="25">
        <v>0</v>
      </c>
      <c r="AG193" s="25" t="s">
        <v>8</v>
      </c>
    </row>
    <row r="194" spans="1:33">
      <c r="A194" s="25" t="s">
        <v>3550</v>
      </c>
      <c r="B194" s="25" t="s">
        <v>3551</v>
      </c>
      <c r="C194" s="25" t="s">
        <v>4034</v>
      </c>
      <c r="D194" s="25" t="s">
        <v>14</v>
      </c>
      <c r="E194" s="25" t="s">
        <v>14</v>
      </c>
      <c r="F194" s="25" t="s">
        <v>14</v>
      </c>
      <c r="G194" s="25" t="s">
        <v>14</v>
      </c>
      <c r="H194" s="25" t="s">
        <v>3552</v>
      </c>
      <c r="I194" s="25" t="s">
        <v>14</v>
      </c>
      <c r="J194" s="25" t="s">
        <v>14</v>
      </c>
      <c r="K194" s="25" t="s">
        <v>15</v>
      </c>
      <c r="L194" s="25" t="s">
        <v>1766</v>
      </c>
      <c r="M194" s="25" t="s">
        <v>14</v>
      </c>
      <c r="N194" s="25" t="s">
        <v>14</v>
      </c>
      <c r="O194" s="25" t="s">
        <v>14</v>
      </c>
      <c r="P194" s="25" t="s">
        <v>14</v>
      </c>
      <c r="Q194" s="25" t="s">
        <v>14</v>
      </c>
      <c r="R194" s="25" t="s">
        <v>14</v>
      </c>
      <c r="S194" s="25" t="s">
        <v>14</v>
      </c>
      <c r="T194" s="25" t="s">
        <v>1000</v>
      </c>
      <c r="U194" s="25" t="s">
        <v>19</v>
      </c>
      <c r="V194" s="25" t="s">
        <v>14</v>
      </c>
      <c r="W194" s="25" t="s">
        <v>14</v>
      </c>
      <c r="X194" s="25">
        <v>0</v>
      </c>
      <c r="Y194" s="25" t="s">
        <v>14</v>
      </c>
      <c r="Z194" s="25" t="s">
        <v>4568</v>
      </c>
      <c r="AA194" s="25" t="s">
        <v>14</v>
      </c>
      <c r="AB194" s="25" t="s">
        <v>14</v>
      </c>
      <c r="AC194" s="25" t="s">
        <v>14</v>
      </c>
      <c r="AD194" s="25">
        <v>0</v>
      </c>
      <c r="AE194" s="25">
        <v>0</v>
      </c>
      <c r="AF194" s="25">
        <v>3605.25</v>
      </c>
      <c r="AG194" s="25" t="s">
        <v>4628</v>
      </c>
    </row>
    <row r="195" spans="1:33">
      <c r="A195" s="25" t="s">
        <v>3505</v>
      </c>
      <c r="B195" s="25" t="s">
        <v>3506</v>
      </c>
      <c r="C195" s="25" t="s">
        <v>4034</v>
      </c>
      <c r="D195" s="25" t="s">
        <v>14</v>
      </c>
      <c r="E195" s="25" t="s">
        <v>14</v>
      </c>
      <c r="F195" s="25" t="s">
        <v>14</v>
      </c>
      <c r="G195" s="25" t="s">
        <v>14</v>
      </c>
      <c r="H195" s="25" t="s">
        <v>3507</v>
      </c>
      <c r="I195" s="25" t="s">
        <v>14</v>
      </c>
      <c r="J195" s="25" t="s">
        <v>14</v>
      </c>
      <c r="K195" s="25" t="s">
        <v>15</v>
      </c>
      <c r="L195" s="25" t="s">
        <v>1766</v>
      </c>
      <c r="M195" s="25" t="s">
        <v>14</v>
      </c>
      <c r="N195" s="25" t="s">
        <v>14</v>
      </c>
      <c r="O195" s="25" t="s">
        <v>14</v>
      </c>
      <c r="P195" s="25" t="s">
        <v>14</v>
      </c>
      <c r="Q195" s="25" t="s">
        <v>14</v>
      </c>
      <c r="R195" s="25" t="s">
        <v>14</v>
      </c>
      <c r="S195" s="25" t="s">
        <v>14</v>
      </c>
      <c r="T195" s="25" t="s">
        <v>1000</v>
      </c>
      <c r="U195" s="25" t="s">
        <v>19</v>
      </c>
      <c r="V195" s="25" t="s">
        <v>14</v>
      </c>
      <c r="W195" s="25" t="s">
        <v>14</v>
      </c>
      <c r="X195" s="25">
        <v>0</v>
      </c>
      <c r="Y195" s="25" t="s">
        <v>14</v>
      </c>
      <c r="Z195" s="25" t="s">
        <v>4568</v>
      </c>
      <c r="AA195" s="25" t="s">
        <v>14</v>
      </c>
      <c r="AB195" s="25" t="s">
        <v>14</v>
      </c>
      <c r="AC195" s="25" t="s">
        <v>14</v>
      </c>
      <c r="AD195" s="25">
        <v>0</v>
      </c>
      <c r="AE195" s="25">
        <v>0</v>
      </c>
      <c r="AF195" s="25">
        <v>4625.3999999999996</v>
      </c>
      <c r="AG195" s="25" t="s">
        <v>4675</v>
      </c>
    </row>
    <row r="196" spans="1:33">
      <c r="A196" s="25" t="s">
        <v>2689</v>
      </c>
      <c r="B196" s="25" t="s">
        <v>2690</v>
      </c>
      <c r="C196" s="25" t="s">
        <v>4034</v>
      </c>
      <c r="D196" s="25" t="s">
        <v>14</v>
      </c>
      <c r="E196" s="25" t="s">
        <v>14</v>
      </c>
      <c r="F196" s="25" t="s">
        <v>4327</v>
      </c>
      <c r="G196" s="25" t="s">
        <v>130</v>
      </c>
      <c r="H196" s="25" t="s">
        <v>3040</v>
      </c>
      <c r="I196" s="25" t="s">
        <v>14</v>
      </c>
      <c r="J196" s="25" t="s">
        <v>14</v>
      </c>
      <c r="K196" s="25" t="s">
        <v>15</v>
      </c>
      <c r="L196" s="25" t="s">
        <v>1766</v>
      </c>
      <c r="M196" s="25" t="s">
        <v>14</v>
      </c>
      <c r="N196" s="25" t="s">
        <v>14</v>
      </c>
      <c r="O196" s="25" t="s">
        <v>14</v>
      </c>
      <c r="P196" s="25" t="s">
        <v>14</v>
      </c>
      <c r="Q196" s="25" t="s">
        <v>14</v>
      </c>
      <c r="R196" s="25" t="s">
        <v>14</v>
      </c>
      <c r="S196" s="25" t="s">
        <v>14</v>
      </c>
      <c r="T196" s="25" t="s">
        <v>1000</v>
      </c>
      <c r="U196" s="25" t="s">
        <v>20</v>
      </c>
      <c r="V196" s="25" t="s">
        <v>14</v>
      </c>
      <c r="W196" s="25" t="s">
        <v>14</v>
      </c>
      <c r="X196" s="25">
        <v>0</v>
      </c>
      <c r="Y196" s="25" t="s">
        <v>14</v>
      </c>
      <c r="Z196" s="25" t="s">
        <v>4568</v>
      </c>
      <c r="AA196" s="25" t="s">
        <v>14</v>
      </c>
      <c r="AB196" s="25" t="s">
        <v>14</v>
      </c>
      <c r="AC196" s="25" t="s">
        <v>14</v>
      </c>
      <c r="AD196" s="25">
        <v>0</v>
      </c>
      <c r="AE196" s="25">
        <v>0</v>
      </c>
      <c r="AF196" s="25">
        <v>49512.23</v>
      </c>
      <c r="AG196" s="25" t="s">
        <v>4705</v>
      </c>
    </row>
    <row r="197" spans="1:33">
      <c r="A197" s="25" t="s">
        <v>2675</v>
      </c>
      <c r="B197" s="25" t="s">
        <v>2676</v>
      </c>
      <c r="C197" s="25" t="s">
        <v>4038</v>
      </c>
      <c r="D197" s="25" t="s">
        <v>14</v>
      </c>
      <c r="E197" s="25" t="s">
        <v>14</v>
      </c>
      <c r="F197" s="25" t="s">
        <v>4360</v>
      </c>
      <c r="G197" s="25" t="s">
        <v>153</v>
      </c>
      <c r="H197" s="25" t="s">
        <v>3626</v>
      </c>
      <c r="I197" s="25" t="s">
        <v>14</v>
      </c>
      <c r="J197" s="25" t="s">
        <v>14</v>
      </c>
      <c r="K197" s="25" t="s">
        <v>15</v>
      </c>
      <c r="L197" s="25" t="s">
        <v>1766</v>
      </c>
      <c r="M197" s="25" t="s">
        <v>14</v>
      </c>
      <c r="N197" s="25" t="s">
        <v>14</v>
      </c>
      <c r="O197" s="25" t="s">
        <v>14</v>
      </c>
      <c r="P197" s="25" t="s">
        <v>14</v>
      </c>
      <c r="Q197" s="25" t="s">
        <v>14</v>
      </c>
      <c r="R197" s="25" t="s">
        <v>14</v>
      </c>
      <c r="S197" s="25" t="s">
        <v>14</v>
      </c>
      <c r="T197" s="25" t="s">
        <v>1000</v>
      </c>
      <c r="U197" s="25" t="s">
        <v>17</v>
      </c>
      <c r="V197" s="25" t="s">
        <v>14</v>
      </c>
      <c r="W197" s="25" t="s">
        <v>14</v>
      </c>
      <c r="X197" s="25">
        <v>0</v>
      </c>
      <c r="Y197" s="25" t="s">
        <v>14</v>
      </c>
      <c r="Z197" s="25" t="s">
        <v>4568</v>
      </c>
      <c r="AA197" s="25" t="s">
        <v>14</v>
      </c>
      <c r="AB197" s="25" t="s">
        <v>14</v>
      </c>
      <c r="AC197" s="25" t="s">
        <v>14</v>
      </c>
      <c r="AD197" s="25">
        <v>280</v>
      </c>
      <c r="AE197" s="25">
        <v>0</v>
      </c>
      <c r="AF197" s="25">
        <v>683.02</v>
      </c>
      <c r="AG197" s="25" t="s">
        <v>4732</v>
      </c>
    </row>
    <row r="198" spans="1:33">
      <c r="A198" s="25" t="s">
        <v>2060</v>
      </c>
      <c r="B198" s="25" t="s">
        <v>2061</v>
      </c>
      <c r="C198" s="25" t="s">
        <v>4038</v>
      </c>
      <c r="D198" s="25" t="s">
        <v>14</v>
      </c>
      <c r="E198" s="25" t="s">
        <v>14</v>
      </c>
      <c r="F198" s="25" t="s">
        <v>4371</v>
      </c>
      <c r="G198" s="25" t="s">
        <v>130</v>
      </c>
      <c r="H198" s="25" t="s">
        <v>3079</v>
      </c>
      <c r="I198" s="25" t="s">
        <v>14</v>
      </c>
      <c r="J198" s="25" t="s">
        <v>14</v>
      </c>
      <c r="K198" s="25" t="s">
        <v>15</v>
      </c>
      <c r="L198" s="25" t="s">
        <v>1766</v>
      </c>
      <c r="M198" s="25" t="s">
        <v>466</v>
      </c>
      <c r="N198" s="25" t="s">
        <v>14</v>
      </c>
      <c r="O198" s="25" t="s">
        <v>14</v>
      </c>
      <c r="P198" s="25" t="s">
        <v>14</v>
      </c>
      <c r="Q198" s="25" t="s">
        <v>14</v>
      </c>
      <c r="R198" s="25" t="s">
        <v>14</v>
      </c>
      <c r="S198" s="25" t="s">
        <v>14</v>
      </c>
      <c r="T198" s="25" t="s">
        <v>1000</v>
      </c>
      <c r="U198" s="25" t="s">
        <v>13</v>
      </c>
      <c r="V198" s="25" t="s">
        <v>14</v>
      </c>
      <c r="W198" s="25" t="s">
        <v>14</v>
      </c>
      <c r="X198" s="25">
        <v>0</v>
      </c>
      <c r="Y198" s="25" t="s">
        <v>14</v>
      </c>
      <c r="Z198" s="25" t="s">
        <v>4568</v>
      </c>
      <c r="AA198" s="25" t="s">
        <v>14</v>
      </c>
      <c r="AB198" s="25" t="s">
        <v>14</v>
      </c>
      <c r="AC198" s="25" t="s">
        <v>14</v>
      </c>
      <c r="AD198" s="25">
        <v>230</v>
      </c>
      <c r="AE198" s="25">
        <v>0</v>
      </c>
      <c r="AF198" s="25">
        <v>14108.31</v>
      </c>
      <c r="AG198" s="25" t="s">
        <v>4738</v>
      </c>
    </row>
    <row r="199" spans="1:33">
      <c r="A199" s="25" t="s">
        <v>2816</v>
      </c>
      <c r="B199" s="25" t="s">
        <v>2817</v>
      </c>
      <c r="C199" s="25" t="s">
        <v>4038</v>
      </c>
      <c r="D199" s="25" t="s">
        <v>14</v>
      </c>
      <c r="E199" s="25" t="s">
        <v>14</v>
      </c>
      <c r="F199" s="25" t="s">
        <v>4377</v>
      </c>
      <c r="G199" s="25" t="s">
        <v>132</v>
      </c>
      <c r="H199" s="25" t="s">
        <v>3156</v>
      </c>
      <c r="I199" s="25" t="s">
        <v>14</v>
      </c>
      <c r="J199" s="25" t="s">
        <v>14</v>
      </c>
      <c r="K199" s="25" t="s">
        <v>15</v>
      </c>
      <c r="L199" s="25" t="s">
        <v>1766</v>
      </c>
      <c r="M199" s="25" t="s">
        <v>14</v>
      </c>
      <c r="N199" s="25" t="s">
        <v>14</v>
      </c>
      <c r="O199" s="25" t="s">
        <v>14</v>
      </c>
      <c r="P199" s="25" t="s">
        <v>14</v>
      </c>
      <c r="Q199" s="25" t="s">
        <v>14</v>
      </c>
      <c r="R199" s="25" t="s">
        <v>14</v>
      </c>
      <c r="S199" s="25" t="s">
        <v>14</v>
      </c>
      <c r="T199" s="25" t="s">
        <v>1000</v>
      </c>
      <c r="U199" s="25" t="s">
        <v>13</v>
      </c>
      <c r="V199" s="25" t="s">
        <v>14</v>
      </c>
      <c r="W199" s="25" t="s">
        <v>14</v>
      </c>
      <c r="X199" s="25">
        <v>0</v>
      </c>
      <c r="Y199" s="25" t="s">
        <v>14</v>
      </c>
      <c r="Z199" s="25" t="s">
        <v>4568</v>
      </c>
      <c r="AA199" s="25" t="s">
        <v>14</v>
      </c>
      <c r="AB199" s="25" t="s">
        <v>14</v>
      </c>
      <c r="AC199" s="25" t="s">
        <v>14</v>
      </c>
      <c r="AD199" s="25">
        <v>0</v>
      </c>
      <c r="AE199" s="25">
        <v>0</v>
      </c>
      <c r="AF199" s="25">
        <v>14000</v>
      </c>
      <c r="AG199" s="25" t="s">
        <v>4740</v>
      </c>
    </row>
    <row r="200" spans="1:33">
      <c r="A200" s="25" t="s">
        <v>1800</v>
      </c>
      <c r="B200" s="25" t="s">
        <v>1801</v>
      </c>
      <c r="C200" s="25" t="s">
        <v>4038</v>
      </c>
      <c r="D200" s="25" t="s">
        <v>14</v>
      </c>
      <c r="E200" s="25" t="s">
        <v>14</v>
      </c>
      <c r="F200" s="25" t="s">
        <v>4547</v>
      </c>
      <c r="G200" s="25" t="s">
        <v>153</v>
      </c>
      <c r="H200" s="25" t="s">
        <v>3554</v>
      </c>
      <c r="I200" s="25" t="s">
        <v>14</v>
      </c>
      <c r="J200" s="25" t="s">
        <v>14</v>
      </c>
      <c r="K200" s="25" t="s">
        <v>15</v>
      </c>
      <c r="L200" s="25" t="s">
        <v>1766</v>
      </c>
      <c r="M200" s="25" t="s">
        <v>14</v>
      </c>
      <c r="N200" s="25" t="s">
        <v>14</v>
      </c>
      <c r="O200" s="25" t="s">
        <v>14</v>
      </c>
      <c r="P200" s="25" t="s">
        <v>14</v>
      </c>
      <c r="Q200" s="25" t="s">
        <v>14</v>
      </c>
      <c r="R200" s="25" t="s">
        <v>14</v>
      </c>
      <c r="S200" s="25" t="s">
        <v>14</v>
      </c>
      <c r="T200" s="25" t="s">
        <v>1000</v>
      </c>
      <c r="U200" s="25" t="s">
        <v>17</v>
      </c>
      <c r="V200" s="25" t="s">
        <v>14</v>
      </c>
      <c r="W200" s="25" t="s">
        <v>14</v>
      </c>
      <c r="X200" s="25">
        <v>0</v>
      </c>
      <c r="Y200" s="25" t="s">
        <v>14</v>
      </c>
      <c r="Z200" s="25" t="s">
        <v>4568</v>
      </c>
      <c r="AA200" s="25" t="s">
        <v>14</v>
      </c>
      <c r="AB200" s="25" t="s">
        <v>14</v>
      </c>
      <c r="AC200" s="25" t="s">
        <v>14</v>
      </c>
      <c r="AD200" s="25">
        <v>0</v>
      </c>
      <c r="AE200" s="25">
        <v>0</v>
      </c>
      <c r="AF200" s="25">
        <v>1764.17</v>
      </c>
      <c r="AG200" s="25" t="s">
        <v>4826</v>
      </c>
    </row>
    <row r="201" spans="1:33">
      <c r="A201" s="25" t="s">
        <v>1449</v>
      </c>
      <c r="B201" s="25" t="s">
        <v>1825</v>
      </c>
      <c r="C201" s="25" t="s">
        <v>4034</v>
      </c>
      <c r="D201" s="25" t="s">
        <v>14</v>
      </c>
      <c r="E201" s="25" t="s">
        <v>14</v>
      </c>
      <c r="F201" s="25" t="s">
        <v>14</v>
      </c>
      <c r="G201" s="25" t="s">
        <v>14</v>
      </c>
      <c r="H201" s="25" t="s">
        <v>3096</v>
      </c>
      <c r="I201" s="25" t="s">
        <v>14</v>
      </c>
      <c r="J201" s="25" t="s">
        <v>14</v>
      </c>
      <c r="K201" s="25" t="s">
        <v>4323</v>
      </c>
      <c r="L201" s="25" t="s">
        <v>1766</v>
      </c>
      <c r="M201" s="25" t="s">
        <v>14</v>
      </c>
      <c r="N201" s="25" t="s">
        <v>14</v>
      </c>
      <c r="O201" s="25" t="s">
        <v>3096</v>
      </c>
      <c r="P201" s="25" t="s">
        <v>14</v>
      </c>
      <c r="Q201" s="25" t="s">
        <v>3096</v>
      </c>
      <c r="R201" s="25" t="s">
        <v>14</v>
      </c>
      <c r="S201" s="25" t="s">
        <v>14</v>
      </c>
      <c r="T201" s="25" t="s">
        <v>1000</v>
      </c>
      <c r="U201" s="25" t="s">
        <v>13</v>
      </c>
      <c r="V201" s="25" t="s">
        <v>14</v>
      </c>
      <c r="W201" s="25" t="s">
        <v>14</v>
      </c>
      <c r="X201" s="25">
        <v>0</v>
      </c>
      <c r="Y201" s="25" t="s">
        <v>14</v>
      </c>
      <c r="Z201" s="25" t="s">
        <v>4568</v>
      </c>
      <c r="AA201" s="25" t="s">
        <v>14</v>
      </c>
      <c r="AB201" s="25" t="s">
        <v>14</v>
      </c>
      <c r="AC201" s="25" t="s">
        <v>14</v>
      </c>
      <c r="AD201" s="25">
        <v>0</v>
      </c>
      <c r="AE201" s="25">
        <v>0</v>
      </c>
      <c r="AF201" s="25">
        <v>17675</v>
      </c>
      <c r="AG201" s="25" t="s">
        <v>4703</v>
      </c>
    </row>
    <row r="202" spans="1:33">
      <c r="A202" s="25" t="s">
        <v>4072</v>
      </c>
      <c r="B202" s="25" t="s">
        <v>4073</v>
      </c>
      <c r="C202" s="25" t="s">
        <v>4038</v>
      </c>
      <c r="D202" s="25" t="s">
        <v>14</v>
      </c>
      <c r="E202" s="25" t="s">
        <v>14</v>
      </c>
      <c r="F202" s="25" t="s">
        <v>4074</v>
      </c>
      <c r="G202" s="25" t="s">
        <v>130</v>
      </c>
      <c r="H202" s="25" t="s">
        <v>4075</v>
      </c>
      <c r="I202" s="25" t="s">
        <v>14</v>
      </c>
      <c r="J202" s="25" t="s">
        <v>14</v>
      </c>
      <c r="K202" s="25" t="s">
        <v>3009</v>
      </c>
      <c r="L202" s="25" t="s">
        <v>1766</v>
      </c>
      <c r="M202" s="25" t="s">
        <v>466</v>
      </c>
      <c r="N202" s="25" t="s">
        <v>14</v>
      </c>
      <c r="O202" s="25" t="s">
        <v>14</v>
      </c>
      <c r="P202" s="25" t="s">
        <v>14</v>
      </c>
      <c r="Q202" s="25" t="s">
        <v>14</v>
      </c>
      <c r="R202" s="25" t="s">
        <v>14</v>
      </c>
      <c r="S202" s="25" t="s">
        <v>14</v>
      </c>
      <c r="T202" s="25" t="s">
        <v>3711</v>
      </c>
      <c r="U202" s="25" t="s">
        <v>20</v>
      </c>
      <c r="V202" s="25" t="s">
        <v>14</v>
      </c>
      <c r="W202" s="25" t="s">
        <v>14</v>
      </c>
      <c r="X202" s="25">
        <v>0</v>
      </c>
      <c r="Y202" s="25" t="s">
        <v>14</v>
      </c>
      <c r="Z202" s="25" t="s">
        <v>4568</v>
      </c>
      <c r="AA202" s="25" t="s">
        <v>14</v>
      </c>
      <c r="AB202" s="25" t="s">
        <v>14</v>
      </c>
      <c r="AC202" s="25" t="s">
        <v>14</v>
      </c>
      <c r="AD202" s="25">
        <v>280</v>
      </c>
      <c r="AE202" s="25">
        <v>0</v>
      </c>
      <c r="AF202" s="25">
        <v>0</v>
      </c>
      <c r="AG202" s="25" t="s">
        <v>1003</v>
      </c>
    </row>
    <row r="203" spans="1:33">
      <c r="A203" s="25" t="s">
        <v>2434</v>
      </c>
      <c r="B203" s="25" t="s">
        <v>2435</v>
      </c>
      <c r="C203" s="25" t="s">
        <v>4034</v>
      </c>
      <c r="D203" s="25" t="s">
        <v>14</v>
      </c>
      <c r="E203" s="25" t="s">
        <v>14</v>
      </c>
      <c r="F203" s="25" t="s">
        <v>4099</v>
      </c>
      <c r="G203" s="25" t="s">
        <v>130</v>
      </c>
      <c r="H203" s="25" t="s">
        <v>3520</v>
      </c>
      <c r="I203" s="25" t="s">
        <v>14</v>
      </c>
      <c r="J203" s="25" t="s">
        <v>14</v>
      </c>
      <c r="K203" s="25" t="s">
        <v>3009</v>
      </c>
      <c r="L203" s="25" t="s">
        <v>1766</v>
      </c>
      <c r="M203" s="25" t="s">
        <v>466</v>
      </c>
      <c r="N203" s="25" t="s">
        <v>14</v>
      </c>
      <c r="O203" s="25" t="s">
        <v>14</v>
      </c>
      <c r="P203" s="25" t="s">
        <v>14</v>
      </c>
      <c r="Q203" s="25" t="s">
        <v>14</v>
      </c>
      <c r="R203" s="25" t="s">
        <v>14</v>
      </c>
      <c r="S203" s="25" t="s">
        <v>14</v>
      </c>
      <c r="T203" s="25" t="s">
        <v>1000</v>
      </c>
      <c r="U203" s="25" t="s">
        <v>20</v>
      </c>
      <c r="V203" s="25" t="s">
        <v>14</v>
      </c>
      <c r="W203" s="25" t="s">
        <v>14</v>
      </c>
      <c r="X203" s="25">
        <v>0</v>
      </c>
      <c r="Y203" s="25" t="s">
        <v>14</v>
      </c>
      <c r="Z203" s="25" t="s">
        <v>4568</v>
      </c>
      <c r="AA203" s="25" t="s">
        <v>14</v>
      </c>
      <c r="AB203" s="25" t="s">
        <v>14</v>
      </c>
      <c r="AC203" s="25" t="s">
        <v>14</v>
      </c>
      <c r="AD203" s="25">
        <v>302.48</v>
      </c>
      <c r="AE203" s="25">
        <v>0</v>
      </c>
      <c r="AF203" s="25">
        <v>44599.99</v>
      </c>
      <c r="AG203" s="25" t="s">
        <v>4600</v>
      </c>
    </row>
    <row r="204" spans="1:33">
      <c r="A204" s="25" t="s">
        <v>4101</v>
      </c>
      <c r="B204" s="25" t="s">
        <v>4102</v>
      </c>
      <c r="C204" s="25" t="s">
        <v>4038</v>
      </c>
      <c r="D204" s="25" t="s">
        <v>14</v>
      </c>
      <c r="E204" s="25" t="s">
        <v>14</v>
      </c>
      <c r="F204" s="25" t="s">
        <v>4103</v>
      </c>
      <c r="G204" s="25" t="s">
        <v>130</v>
      </c>
      <c r="H204" s="25" t="s">
        <v>4104</v>
      </c>
      <c r="I204" s="25" t="s">
        <v>14</v>
      </c>
      <c r="J204" s="25" t="s">
        <v>14</v>
      </c>
      <c r="K204" s="25" t="s">
        <v>3009</v>
      </c>
      <c r="L204" s="25" t="s">
        <v>1766</v>
      </c>
      <c r="M204" s="25" t="s">
        <v>466</v>
      </c>
      <c r="N204" s="25" t="s">
        <v>14</v>
      </c>
      <c r="O204" s="25" t="s">
        <v>14</v>
      </c>
      <c r="P204" s="25" t="s">
        <v>14</v>
      </c>
      <c r="Q204" s="25" t="s">
        <v>14</v>
      </c>
      <c r="R204" s="25" t="s">
        <v>14</v>
      </c>
      <c r="S204" s="25" t="s">
        <v>14</v>
      </c>
      <c r="T204" s="25" t="s">
        <v>3711</v>
      </c>
      <c r="U204" s="25" t="s">
        <v>20</v>
      </c>
      <c r="V204" s="25" t="s">
        <v>14</v>
      </c>
      <c r="W204" s="25" t="s">
        <v>14</v>
      </c>
      <c r="X204" s="25">
        <v>0</v>
      </c>
      <c r="Y204" s="25" t="s">
        <v>14</v>
      </c>
      <c r="Z204" s="25" t="s">
        <v>4568</v>
      </c>
      <c r="AA204" s="25" t="s">
        <v>14</v>
      </c>
      <c r="AB204" s="25" t="s">
        <v>14</v>
      </c>
      <c r="AC204" s="25" t="s">
        <v>14</v>
      </c>
      <c r="AD204" s="25">
        <v>280</v>
      </c>
      <c r="AE204" s="25">
        <v>0</v>
      </c>
      <c r="AF204" s="25">
        <v>0</v>
      </c>
      <c r="AG204" s="25" t="s">
        <v>1003</v>
      </c>
    </row>
    <row r="205" spans="1:33">
      <c r="A205" s="25" t="s">
        <v>2662</v>
      </c>
      <c r="B205" s="25" t="s">
        <v>2663</v>
      </c>
      <c r="C205" s="25" t="s">
        <v>4034</v>
      </c>
      <c r="D205" s="25" t="s">
        <v>14</v>
      </c>
      <c r="E205" s="25" t="s">
        <v>14</v>
      </c>
      <c r="F205" s="25" t="s">
        <v>4123</v>
      </c>
      <c r="G205" s="25" t="s">
        <v>130</v>
      </c>
      <c r="H205" s="25" t="s">
        <v>3553</v>
      </c>
      <c r="I205" s="25" t="s">
        <v>14</v>
      </c>
      <c r="J205" s="25" t="s">
        <v>14</v>
      </c>
      <c r="K205" s="25" t="s">
        <v>3009</v>
      </c>
      <c r="L205" s="25" t="s">
        <v>1766</v>
      </c>
      <c r="M205" s="25" t="s">
        <v>466</v>
      </c>
      <c r="N205" s="25" t="s">
        <v>14</v>
      </c>
      <c r="O205" s="25" t="s">
        <v>14</v>
      </c>
      <c r="P205" s="25" t="s">
        <v>14</v>
      </c>
      <c r="Q205" s="25" t="s">
        <v>14</v>
      </c>
      <c r="R205" s="25" t="s">
        <v>14</v>
      </c>
      <c r="S205" s="25" t="s">
        <v>14</v>
      </c>
      <c r="T205" s="25" t="s">
        <v>3711</v>
      </c>
      <c r="U205" s="25" t="s">
        <v>20</v>
      </c>
      <c r="V205" s="25" t="s">
        <v>14</v>
      </c>
      <c r="W205" s="25" t="s">
        <v>14</v>
      </c>
      <c r="X205" s="25">
        <v>0</v>
      </c>
      <c r="Y205" s="25" t="s">
        <v>14</v>
      </c>
      <c r="Z205" s="25" t="s">
        <v>4568</v>
      </c>
      <c r="AA205" s="25" t="s">
        <v>14</v>
      </c>
      <c r="AB205" s="25" t="s">
        <v>14</v>
      </c>
      <c r="AC205" s="25" t="s">
        <v>14</v>
      </c>
      <c r="AD205" s="25">
        <v>510</v>
      </c>
      <c r="AE205" s="25">
        <v>0</v>
      </c>
      <c r="AF205" s="25">
        <v>3718.05</v>
      </c>
      <c r="AG205" s="25" t="s">
        <v>4615</v>
      </c>
    </row>
    <row r="206" spans="1:33">
      <c r="A206" s="25" t="s">
        <v>2750</v>
      </c>
      <c r="B206" s="25" t="s">
        <v>2751</v>
      </c>
      <c r="C206" s="25" t="s">
        <v>4034</v>
      </c>
      <c r="D206" s="25" t="s">
        <v>14</v>
      </c>
      <c r="E206" s="25" t="s">
        <v>14</v>
      </c>
      <c r="F206" s="25" t="s">
        <v>4128</v>
      </c>
      <c r="G206" s="25" t="s">
        <v>129</v>
      </c>
      <c r="H206" s="25" t="s">
        <v>3603</v>
      </c>
      <c r="I206" s="25" t="s">
        <v>14</v>
      </c>
      <c r="J206" s="25" t="s">
        <v>14</v>
      </c>
      <c r="K206" s="25" t="s">
        <v>3009</v>
      </c>
      <c r="L206" s="25" t="s">
        <v>1766</v>
      </c>
      <c r="M206" s="25" t="s">
        <v>466</v>
      </c>
      <c r="N206" s="25" t="s">
        <v>14</v>
      </c>
      <c r="O206" s="25" t="s">
        <v>14</v>
      </c>
      <c r="P206" s="25" t="s">
        <v>14</v>
      </c>
      <c r="Q206" s="25" t="s">
        <v>14</v>
      </c>
      <c r="R206" s="25" t="s">
        <v>14</v>
      </c>
      <c r="S206" s="25" t="s">
        <v>14</v>
      </c>
      <c r="T206" s="25" t="s">
        <v>3711</v>
      </c>
      <c r="U206" s="25" t="s">
        <v>20</v>
      </c>
      <c r="V206" s="25" t="s">
        <v>14</v>
      </c>
      <c r="W206" s="25" t="s">
        <v>14</v>
      </c>
      <c r="X206" s="25">
        <v>0</v>
      </c>
      <c r="Y206" s="25" t="s">
        <v>14</v>
      </c>
      <c r="Z206" s="25" t="s">
        <v>4568</v>
      </c>
      <c r="AA206" s="25" t="s">
        <v>14</v>
      </c>
      <c r="AB206" s="25" t="s">
        <v>14</v>
      </c>
      <c r="AC206" s="25" t="s">
        <v>14</v>
      </c>
      <c r="AD206" s="25">
        <v>280</v>
      </c>
      <c r="AE206" s="25">
        <v>0</v>
      </c>
      <c r="AF206" s="25">
        <v>1517.86</v>
      </c>
      <c r="AG206" s="25" t="s">
        <v>4621</v>
      </c>
    </row>
    <row r="207" spans="1:33">
      <c r="A207" s="25" t="s">
        <v>2905</v>
      </c>
      <c r="B207" s="25" t="s">
        <v>2906</v>
      </c>
      <c r="C207" s="25" t="s">
        <v>4038</v>
      </c>
      <c r="D207" s="25" t="s">
        <v>14</v>
      </c>
      <c r="E207" s="25" t="s">
        <v>14</v>
      </c>
      <c r="F207" s="25" t="s">
        <v>4156</v>
      </c>
      <c r="G207" s="25" t="s">
        <v>127</v>
      </c>
      <c r="H207" s="25" t="s">
        <v>3147</v>
      </c>
      <c r="I207" s="25" t="s">
        <v>14</v>
      </c>
      <c r="J207" s="25" t="s">
        <v>14</v>
      </c>
      <c r="K207" s="25" t="s">
        <v>3009</v>
      </c>
      <c r="L207" s="25" t="s">
        <v>1766</v>
      </c>
      <c r="M207" s="25" t="s">
        <v>14</v>
      </c>
      <c r="N207" s="25" t="s">
        <v>14</v>
      </c>
      <c r="O207" s="25" t="s">
        <v>14</v>
      </c>
      <c r="P207" s="25" t="s">
        <v>14</v>
      </c>
      <c r="Q207" s="25" t="s">
        <v>14</v>
      </c>
      <c r="R207" s="25" t="s">
        <v>14</v>
      </c>
      <c r="S207" s="25" t="s">
        <v>14</v>
      </c>
      <c r="T207" s="25" t="s">
        <v>3870</v>
      </c>
      <c r="U207" s="25" t="s">
        <v>1927</v>
      </c>
      <c r="V207" s="25" t="s">
        <v>14</v>
      </c>
      <c r="W207" s="25" t="s">
        <v>14</v>
      </c>
      <c r="X207" s="25">
        <v>0</v>
      </c>
      <c r="Y207" s="25" t="s">
        <v>14</v>
      </c>
      <c r="Z207" s="25" t="s">
        <v>4568</v>
      </c>
      <c r="AA207" s="25" t="s">
        <v>14</v>
      </c>
      <c r="AB207" s="25" t="s">
        <v>14</v>
      </c>
      <c r="AC207" s="25" t="s">
        <v>14</v>
      </c>
      <c r="AD207" s="25">
        <v>0</v>
      </c>
      <c r="AE207" s="25">
        <v>0</v>
      </c>
      <c r="AF207" s="25">
        <v>8367.1200000000008</v>
      </c>
      <c r="AG207" s="25" t="s">
        <v>4634</v>
      </c>
    </row>
    <row r="208" spans="1:33">
      <c r="A208" s="25" t="s">
        <v>4209</v>
      </c>
      <c r="B208" s="25" t="s">
        <v>4210</v>
      </c>
      <c r="C208" s="25" t="s">
        <v>4034</v>
      </c>
      <c r="D208" s="25" t="s">
        <v>14</v>
      </c>
      <c r="E208" s="25" t="s">
        <v>14</v>
      </c>
      <c r="F208" s="25" t="s">
        <v>4211</v>
      </c>
      <c r="G208" s="25" t="s">
        <v>135</v>
      </c>
      <c r="H208" s="25" t="s">
        <v>4212</v>
      </c>
      <c r="I208" s="25" t="s">
        <v>14</v>
      </c>
      <c r="J208" s="25" t="s">
        <v>14</v>
      </c>
      <c r="K208" s="25" t="s">
        <v>3009</v>
      </c>
      <c r="L208" s="25" t="s">
        <v>1766</v>
      </c>
      <c r="M208" s="25" t="s">
        <v>14</v>
      </c>
      <c r="N208" s="25" t="s">
        <v>14</v>
      </c>
      <c r="O208" s="25" t="s">
        <v>14</v>
      </c>
      <c r="P208" s="25" t="s">
        <v>14</v>
      </c>
      <c r="Q208" s="25" t="s">
        <v>14</v>
      </c>
      <c r="R208" s="25" t="s">
        <v>14</v>
      </c>
      <c r="S208" s="25" t="s">
        <v>14</v>
      </c>
      <c r="T208" s="25" t="s">
        <v>3796</v>
      </c>
      <c r="U208" s="25" t="s">
        <v>22</v>
      </c>
      <c r="V208" s="25" t="s">
        <v>14</v>
      </c>
      <c r="W208" s="25" t="s">
        <v>14</v>
      </c>
      <c r="X208" s="25">
        <v>0</v>
      </c>
      <c r="Y208" s="25" t="s">
        <v>14</v>
      </c>
      <c r="Z208" s="25" t="s">
        <v>4568</v>
      </c>
      <c r="AA208" s="25" t="s">
        <v>14</v>
      </c>
      <c r="AB208" s="25" t="s">
        <v>14</v>
      </c>
      <c r="AC208" s="25" t="s">
        <v>14</v>
      </c>
      <c r="AD208" s="25">
        <v>0</v>
      </c>
      <c r="AE208" s="25">
        <v>0</v>
      </c>
      <c r="AF208" s="25">
        <v>0</v>
      </c>
      <c r="AG208" s="25" t="s">
        <v>8</v>
      </c>
    </row>
    <row r="209" spans="1:33">
      <c r="A209" s="25" t="s">
        <v>4278</v>
      </c>
      <c r="B209" s="25" t="s">
        <v>4279</v>
      </c>
      <c r="C209" s="25" t="s">
        <v>4034</v>
      </c>
      <c r="D209" s="25" t="s">
        <v>14</v>
      </c>
      <c r="E209" s="25" t="s">
        <v>14</v>
      </c>
      <c r="F209" s="25" t="s">
        <v>4280</v>
      </c>
      <c r="G209" s="25" t="s">
        <v>130</v>
      </c>
      <c r="H209" s="25" t="s">
        <v>4281</v>
      </c>
      <c r="I209" s="25" t="s">
        <v>14</v>
      </c>
      <c r="J209" s="25" t="s">
        <v>14</v>
      </c>
      <c r="K209" s="25" t="s">
        <v>3009</v>
      </c>
      <c r="L209" s="25" t="s">
        <v>1766</v>
      </c>
      <c r="M209" s="25" t="s">
        <v>466</v>
      </c>
      <c r="N209" s="25" t="s">
        <v>14</v>
      </c>
      <c r="O209" s="25" t="s">
        <v>14</v>
      </c>
      <c r="P209" s="25" t="s">
        <v>14</v>
      </c>
      <c r="Q209" s="25" t="s">
        <v>14</v>
      </c>
      <c r="R209" s="25" t="s">
        <v>14</v>
      </c>
      <c r="S209" s="25" t="s">
        <v>14</v>
      </c>
      <c r="T209" s="25" t="s">
        <v>3711</v>
      </c>
      <c r="U209" s="25" t="s">
        <v>20</v>
      </c>
      <c r="V209" s="25" t="s">
        <v>14</v>
      </c>
      <c r="W209" s="25" t="s">
        <v>14</v>
      </c>
      <c r="X209" s="25">
        <v>0</v>
      </c>
      <c r="Y209" s="25" t="s">
        <v>14</v>
      </c>
      <c r="Z209" s="25" t="s">
        <v>4568</v>
      </c>
      <c r="AA209" s="25" t="s">
        <v>14</v>
      </c>
      <c r="AB209" s="25" t="s">
        <v>14</v>
      </c>
      <c r="AC209" s="25" t="s">
        <v>14</v>
      </c>
      <c r="AD209" s="25">
        <v>280</v>
      </c>
      <c r="AE209" s="25">
        <v>0</v>
      </c>
      <c r="AF209" s="25">
        <v>0</v>
      </c>
      <c r="AG209" s="25" t="s">
        <v>1003</v>
      </c>
    </row>
    <row r="210" spans="1:33">
      <c r="A210" s="25" t="s">
        <v>2187</v>
      </c>
      <c r="B210" s="25" t="s">
        <v>2188</v>
      </c>
      <c r="C210" s="25" t="s">
        <v>4034</v>
      </c>
      <c r="D210" s="25" t="s">
        <v>14</v>
      </c>
      <c r="E210" s="25" t="s">
        <v>14</v>
      </c>
      <c r="F210" s="25" t="s">
        <v>4307</v>
      </c>
      <c r="G210" s="25" t="s">
        <v>130</v>
      </c>
      <c r="H210" s="25" t="s">
        <v>3287</v>
      </c>
      <c r="I210" s="25" t="s">
        <v>14</v>
      </c>
      <c r="J210" s="25" t="s">
        <v>14</v>
      </c>
      <c r="K210" s="25" t="s">
        <v>3009</v>
      </c>
      <c r="L210" s="25" t="s">
        <v>1766</v>
      </c>
      <c r="M210" s="25" t="s">
        <v>466</v>
      </c>
      <c r="N210" s="25" t="s">
        <v>14</v>
      </c>
      <c r="O210" s="25" t="s">
        <v>14</v>
      </c>
      <c r="P210" s="25" t="s">
        <v>14</v>
      </c>
      <c r="Q210" s="25" t="s">
        <v>14</v>
      </c>
      <c r="R210" s="25" t="s">
        <v>14</v>
      </c>
      <c r="S210" s="25" t="s">
        <v>14</v>
      </c>
      <c r="T210" s="25" t="s">
        <v>1000</v>
      </c>
      <c r="U210" s="25" t="s">
        <v>20</v>
      </c>
      <c r="V210" s="25" t="s">
        <v>14</v>
      </c>
      <c r="W210" s="25" t="s">
        <v>14</v>
      </c>
      <c r="X210" s="25">
        <v>0</v>
      </c>
      <c r="Y210" s="25" t="s">
        <v>14</v>
      </c>
      <c r="Z210" s="25" t="s">
        <v>4568</v>
      </c>
      <c r="AA210" s="25" t="s">
        <v>14</v>
      </c>
      <c r="AB210" s="25" t="s">
        <v>14</v>
      </c>
      <c r="AC210" s="25" t="s">
        <v>14</v>
      </c>
      <c r="AD210" s="25">
        <v>0</v>
      </c>
      <c r="AE210" s="25">
        <v>0</v>
      </c>
      <c r="AF210" s="25">
        <v>6878.19</v>
      </c>
      <c r="AG210" s="25" t="s">
        <v>4693</v>
      </c>
    </row>
    <row r="211" spans="1:33">
      <c r="A211" s="25" t="s">
        <v>2321</v>
      </c>
      <c r="B211" s="25" t="s">
        <v>2322</v>
      </c>
      <c r="C211" s="25" t="s">
        <v>4038</v>
      </c>
      <c r="D211" s="25" t="s">
        <v>14</v>
      </c>
      <c r="E211" s="25" t="s">
        <v>14</v>
      </c>
      <c r="F211" s="25" t="s">
        <v>4335</v>
      </c>
      <c r="G211" s="25" t="s">
        <v>130</v>
      </c>
      <c r="H211" s="25" t="s">
        <v>3158</v>
      </c>
      <c r="I211" s="25" t="s">
        <v>14</v>
      </c>
      <c r="J211" s="25" t="s">
        <v>14</v>
      </c>
      <c r="K211" s="25" t="s">
        <v>3009</v>
      </c>
      <c r="L211" s="25" t="s">
        <v>1766</v>
      </c>
      <c r="M211" s="25" t="s">
        <v>466</v>
      </c>
      <c r="N211" s="25" t="s">
        <v>14</v>
      </c>
      <c r="O211" s="25" t="s">
        <v>14</v>
      </c>
      <c r="P211" s="25" t="s">
        <v>14</v>
      </c>
      <c r="Q211" s="25" t="s">
        <v>14</v>
      </c>
      <c r="R211" s="25" t="s">
        <v>14</v>
      </c>
      <c r="S211" s="25" t="s">
        <v>14</v>
      </c>
      <c r="T211" s="25" t="s">
        <v>1000</v>
      </c>
      <c r="U211" s="25" t="s">
        <v>20</v>
      </c>
      <c r="V211" s="25" t="s">
        <v>14</v>
      </c>
      <c r="W211" s="25" t="s">
        <v>14</v>
      </c>
      <c r="X211" s="25">
        <v>0</v>
      </c>
      <c r="Y211" s="25" t="s">
        <v>14</v>
      </c>
      <c r="Z211" s="25" t="s">
        <v>4568</v>
      </c>
      <c r="AA211" s="25" t="s">
        <v>14</v>
      </c>
      <c r="AB211" s="25" t="s">
        <v>14</v>
      </c>
      <c r="AC211" s="25" t="s">
        <v>14</v>
      </c>
      <c r="AD211" s="25">
        <v>0</v>
      </c>
      <c r="AE211" s="25">
        <v>0</v>
      </c>
      <c r="AF211" s="25">
        <v>13825</v>
      </c>
      <c r="AG211" s="25" t="s">
        <v>4713</v>
      </c>
    </row>
    <row r="212" spans="1:33">
      <c r="A212" s="25" t="s">
        <v>2800</v>
      </c>
      <c r="B212" s="25" t="s">
        <v>2801</v>
      </c>
      <c r="C212" s="25" t="s">
        <v>4034</v>
      </c>
      <c r="D212" s="25" t="s">
        <v>14</v>
      </c>
      <c r="E212" s="25" t="s">
        <v>14</v>
      </c>
      <c r="F212" s="25" t="s">
        <v>4402</v>
      </c>
      <c r="G212" s="25" t="s">
        <v>127</v>
      </c>
      <c r="H212" s="25" t="s">
        <v>3143</v>
      </c>
      <c r="I212" s="25" t="s">
        <v>14</v>
      </c>
      <c r="J212" s="25" t="s">
        <v>14</v>
      </c>
      <c r="K212" s="25" t="s">
        <v>3009</v>
      </c>
      <c r="L212" s="25" t="s">
        <v>1766</v>
      </c>
      <c r="M212" s="25" t="s">
        <v>14</v>
      </c>
      <c r="N212" s="25" t="s">
        <v>14</v>
      </c>
      <c r="O212" s="25" t="s">
        <v>14</v>
      </c>
      <c r="P212" s="25" t="s">
        <v>14</v>
      </c>
      <c r="Q212" s="25" t="s">
        <v>14</v>
      </c>
      <c r="R212" s="25" t="s">
        <v>14</v>
      </c>
      <c r="S212" s="25" t="s">
        <v>14</v>
      </c>
      <c r="T212" s="25" t="s">
        <v>3703</v>
      </c>
      <c r="U212" s="25" t="s">
        <v>1927</v>
      </c>
      <c r="V212" s="25" t="s">
        <v>14</v>
      </c>
      <c r="W212" s="25" t="s">
        <v>14</v>
      </c>
      <c r="X212" s="25">
        <v>0</v>
      </c>
      <c r="Y212" s="25" t="s">
        <v>14</v>
      </c>
      <c r="Z212" s="25" t="s">
        <v>4568</v>
      </c>
      <c r="AA212" s="25" t="s">
        <v>14</v>
      </c>
      <c r="AB212" s="25" t="s">
        <v>14</v>
      </c>
      <c r="AC212" s="25" t="s">
        <v>14</v>
      </c>
      <c r="AD212" s="25">
        <v>0</v>
      </c>
      <c r="AE212" s="25">
        <v>0</v>
      </c>
      <c r="AF212" s="25">
        <v>8512.36</v>
      </c>
      <c r="AG212" s="25" t="s">
        <v>4755</v>
      </c>
    </row>
    <row r="213" spans="1:33">
      <c r="A213" s="25" t="s">
        <v>4418</v>
      </c>
      <c r="B213" s="25" t="s">
        <v>4419</v>
      </c>
      <c r="C213" s="25" t="s">
        <v>4034</v>
      </c>
      <c r="D213" s="25" t="s">
        <v>14</v>
      </c>
      <c r="E213" s="25" t="s">
        <v>14</v>
      </c>
      <c r="F213" s="25" t="s">
        <v>4420</v>
      </c>
      <c r="G213" s="25" t="s">
        <v>130</v>
      </c>
      <c r="H213" s="25" t="s">
        <v>4421</v>
      </c>
      <c r="I213" s="25" t="s">
        <v>14</v>
      </c>
      <c r="J213" s="25" t="s">
        <v>14</v>
      </c>
      <c r="K213" s="25" t="s">
        <v>3009</v>
      </c>
      <c r="L213" s="25" t="s">
        <v>1766</v>
      </c>
      <c r="M213" s="25" t="s">
        <v>466</v>
      </c>
      <c r="N213" s="25" t="s">
        <v>14</v>
      </c>
      <c r="O213" s="25" t="s">
        <v>14</v>
      </c>
      <c r="P213" s="25" t="s">
        <v>14</v>
      </c>
      <c r="Q213" s="25" t="s">
        <v>14</v>
      </c>
      <c r="R213" s="25" t="s">
        <v>14</v>
      </c>
      <c r="S213" s="25" t="s">
        <v>14</v>
      </c>
      <c r="T213" s="25" t="s">
        <v>3711</v>
      </c>
      <c r="U213" s="25" t="s">
        <v>20</v>
      </c>
      <c r="V213" s="25" t="s">
        <v>14</v>
      </c>
      <c r="W213" s="25" t="s">
        <v>14</v>
      </c>
      <c r="X213" s="25">
        <v>0</v>
      </c>
      <c r="Y213" s="25" t="s">
        <v>14</v>
      </c>
      <c r="Z213" s="25" t="s">
        <v>4568</v>
      </c>
      <c r="AA213" s="25" t="s">
        <v>14</v>
      </c>
      <c r="AB213" s="25" t="s">
        <v>14</v>
      </c>
      <c r="AC213" s="25" t="s">
        <v>14</v>
      </c>
      <c r="AD213" s="25">
        <v>0</v>
      </c>
      <c r="AE213" s="25">
        <v>0</v>
      </c>
      <c r="AF213" s="25">
        <v>0</v>
      </c>
      <c r="AG213" s="25" t="s">
        <v>8</v>
      </c>
    </row>
    <row r="214" spans="1:33">
      <c r="A214" s="25" t="s">
        <v>2775</v>
      </c>
      <c r="B214" s="25" t="s">
        <v>2776</v>
      </c>
      <c r="C214" s="25" t="s">
        <v>4034</v>
      </c>
      <c r="D214" s="25" t="s">
        <v>14</v>
      </c>
      <c r="E214" s="25" t="s">
        <v>14</v>
      </c>
      <c r="F214" s="25" t="s">
        <v>4449</v>
      </c>
      <c r="G214" s="25" t="s">
        <v>129</v>
      </c>
      <c r="H214" s="25" t="s">
        <v>3039</v>
      </c>
      <c r="I214" s="25" t="s">
        <v>14</v>
      </c>
      <c r="J214" s="25" t="s">
        <v>14</v>
      </c>
      <c r="K214" s="25" t="s">
        <v>3009</v>
      </c>
      <c r="L214" s="25" t="s">
        <v>1766</v>
      </c>
      <c r="M214" s="25" t="s">
        <v>466</v>
      </c>
      <c r="N214" s="25" t="s">
        <v>14</v>
      </c>
      <c r="O214" s="25" t="s">
        <v>14</v>
      </c>
      <c r="P214" s="25" t="s">
        <v>14</v>
      </c>
      <c r="Q214" s="25" t="s">
        <v>14</v>
      </c>
      <c r="R214" s="25" t="s">
        <v>14</v>
      </c>
      <c r="S214" s="25" t="s">
        <v>14</v>
      </c>
      <c r="T214" s="25" t="s">
        <v>1000</v>
      </c>
      <c r="U214" s="25" t="s">
        <v>20</v>
      </c>
      <c r="V214" s="25" t="s">
        <v>14</v>
      </c>
      <c r="W214" s="25" t="s">
        <v>14</v>
      </c>
      <c r="X214" s="25">
        <v>0</v>
      </c>
      <c r="Y214" s="25" t="s">
        <v>14</v>
      </c>
      <c r="Z214" s="25" t="s">
        <v>4568</v>
      </c>
      <c r="AA214" s="25" t="s">
        <v>14</v>
      </c>
      <c r="AB214" s="25" t="s">
        <v>14</v>
      </c>
      <c r="AC214" s="25" t="s">
        <v>14</v>
      </c>
      <c r="AD214" s="25">
        <v>0</v>
      </c>
      <c r="AE214" s="25">
        <v>0</v>
      </c>
      <c r="AF214" s="25">
        <v>57351.06</v>
      </c>
      <c r="AG214" s="25" t="s">
        <v>4777</v>
      </c>
    </row>
    <row r="215" spans="1:33">
      <c r="A215" s="25" t="s">
        <v>2414</v>
      </c>
      <c r="B215" s="25" t="s">
        <v>2415</v>
      </c>
      <c r="C215" s="25" t="s">
        <v>4034</v>
      </c>
      <c r="D215" s="25" t="s">
        <v>14</v>
      </c>
      <c r="E215" s="25" t="s">
        <v>14</v>
      </c>
      <c r="F215" s="25" t="s">
        <v>4128</v>
      </c>
      <c r="G215" s="25" t="s">
        <v>129</v>
      </c>
      <c r="H215" s="25" t="s">
        <v>3539</v>
      </c>
      <c r="I215" s="25" t="s">
        <v>14</v>
      </c>
      <c r="J215" s="25" t="s">
        <v>14</v>
      </c>
      <c r="K215" s="25" t="s">
        <v>3009</v>
      </c>
      <c r="L215" s="25" t="s">
        <v>1766</v>
      </c>
      <c r="M215" s="25" t="s">
        <v>466</v>
      </c>
      <c r="N215" s="25" t="s">
        <v>14</v>
      </c>
      <c r="O215" s="25" t="s">
        <v>14</v>
      </c>
      <c r="P215" s="25" t="s">
        <v>14</v>
      </c>
      <c r="Q215" s="25" t="s">
        <v>14</v>
      </c>
      <c r="R215" s="25" t="s">
        <v>14</v>
      </c>
      <c r="S215" s="25" t="s">
        <v>14</v>
      </c>
      <c r="T215" s="25" t="s">
        <v>3711</v>
      </c>
      <c r="U215" s="25" t="s">
        <v>20</v>
      </c>
      <c r="V215" s="25" t="s">
        <v>14</v>
      </c>
      <c r="W215" s="25" t="s">
        <v>14</v>
      </c>
      <c r="X215" s="25">
        <v>0</v>
      </c>
      <c r="Y215" s="25" t="s">
        <v>14</v>
      </c>
      <c r="Z215" s="25" t="s">
        <v>4568</v>
      </c>
      <c r="AA215" s="25" t="s">
        <v>14</v>
      </c>
      <c r="AB215" s="25" t="s">
        <v>14</v>
      </c>
      <c r="AC215" s="25" t="s">
        <v>14</v>
      </c>
      <c r="AD215" s="25">
        <v>0</v>
      </c>
      <c r="AE215" s="25">
        <v>0</v>
      </c>
      <c r="AF215" s="25">
        <v>0</v>
      </c>
      <c r="AG215" s="25" t="s">
        <v>8</v>
      </c>
    </row>
    <row r="216" spans="1:33">
      <c r="A216" s="25" t="s">
        <v>2340</v>
      </c>
      <c r="B216" s="25" t="s">
        <v>2341</v>
      </c>
      <c r="C216" s="25" t="s">
        <v>4038</v>
      </c>
      <c r="D216" s="25" t="s">
        <v>14</v>
      </c>
      <c r="E216" s="25" t="s">
        <v>14</v>
      </c>
      <c r="F216" s="25" t="s">
        <v>4506</v>
      </c>
      <c r="G216" s="25" t="s">
        <v>127</v>
      </c>
      <c r="H216" s="25" t="s">
        <v>3140</v>
      </c>
      <c r="I216" s="25" t="s">
        <v>14</v>
      </c>
      <c r="J216" s="25" t="s">
        <v>14</v>
      </c>
      <c r="K216" s="25" t="s">
        <v>3009</v>
      </c>
      <c r="L216" s="25" t="s">
        <v>1766</v>
      </c>
      <c r="M216" s="25" t="s">
        <v>14</v>
      </c>
      <c r="N216" s="25" t="s">
        <v>14</v>
      </c>
      <c r="O216" s="25" t="s">
        <v>14</v>
      </c>
      <c r="P216" s="25" t="s">
        <v>14</v>
      </c>
      <c r="Q216" s="25" t="s">
        <v>14</v>
      </c>
      <c r="R216" s="25" t="s">
        <v>14</v>
      </c>
      <c r="S216" s="25" t="s">
        <v>14</v>
      </c>
      <c r="T216" s="25" t="s">
        <v>3703</v>
      </c>
      <c r="U216" s="25" t="s">
        <v>1927</v>
      </c>
      <c r="V216" s="25" t="s">
        <v>14</v>
      </c>
      <c r="W216" s="25" t="s">
        <v>14</v>
      </c>
      <c r="X216" s="25">
        <v>0</v>
      </c>
      <c r="Y216" s="25" t="s">
        <v>14</v>
      </c>
      <c r="Z216" s="25" t="s">
        <v>4568</v>
      </c>
      <c r="AA216" s="25" t="s">
        <v>14</v>
      </c>
      <c r="AB216" s="25" t="s">
        <v>14</v>
      </c>
      <c r="AC216" s="25" t="s">
        <v>14</v>
      </c>
      <c r="AD216" s="25">
        <v>0</v>
      </c>
      <c r="AE216" s="25">
        <v>0</v>
      </c>
      <c r="AF216" s="25">
        <v>8802.8799999999992</v>
      </c>
      <c r="AG216" s="25" t="s">
        <v>4807</v>
      </c>
    </row>
    <row r="217" spans="1:33">
      <c r="A217" s="25" t="s">
        <v>1868</v>
      </c>
      <c r="B217" s="25" t="s">
        <v>1869</v>
      </c>
      <c r="C217" s="25" t="s">
        <v>4038</v>
      </c>
      <c r="D217" s="25" t="s">
        <v>14</v>
      </c>
      <c r="E217" s="25" t="s">
        <v>14</v>
      </c>
      <c r="F217" s="25" t="s">
        <v>4544</v>
      </c>
      <c r="G217" s="25" t="s">
        <v>130</v>
      </c>
      <c r="H217" s="25" t="s">
        <v>3033</v>
      </c>
      <c r="I217" s="25" t="s">
        <v>14</v>
      </c>
      <c r="J217" s="25" t="s">
        <v>14</v>
      </c>
      <c r="K217" s="25" t="s">
        <v>3009</v>
      </c>
      <c r="L217" s="25" t="s">
        <v>1766</v>
      </c>
      <c r="M217" s="25" t="s">
        <v>466</v>
      </c>
      <c r="N217" s="25" t="s">
        <v>14</v>
      </c>
      <c r="O217" s="25" t="s">
        <v>14</v>
      </c>
      <c r="P217" s="25" t="s">
        <v>14</v>
      </c>
      <c r="Q217" s="25" t="s">
        <v>14</v>
      </c>
      <c r="R217" s="25" t="s">
        <v>14</v>
      </c>
      <c r="S217" s="25" t="s">
        <v>14</v>
      </c>
      <c r="T217" s="25" t="s">
        <v>1000</v>
      </c>
      <c r="U217" s="25" t="s">
        <v>20</v>
      </c>
      <c r="V217" s="25" t="s">
        <v>14</v>
      </c>
      <c r="W217" s="25" t="s">
        <v>14</v>
      </c>
      <c r="X217" s="25">
        <v>0</v>
      </c>
      <c r="Y217" s="25" t="s">
        <v>14</v>
      </c>
      <c r="Z217" s="25" t="s">
        <v>4568</v>
      </c>
      <c r="AA217" s="25" t="s">
        <v>14</v>
      </c>
      <c r="AB217" s="25" t="s">
        <v>14</v>
      </c>
      <c r="AC217" s="25" t="s">
        <v>14</v>
      </c>
      <c r="AD217" s="25">
        <v>0</v>
      </c>
      <c r="AE217" s="25">
        <v>0</v>
      </c>
      <c r="AF217" s="25">
        <v>73200</v>
      </c>
      <c r="AG217" s="25" t="s">
        <v>4824</v>
      </c>
    </row>
    <row r="218" spans="1:33">
      <c r="A218" s="25" t="s">
        <v>1848</v>
      </c>
      <c r="B218" s="25" t="s">
        <v>1849</v>
      </c>
      <c r="C218" s="25" t="s">
        <v>4038</v>
      </c>
      <c r="D218" s="25" t="s">
        <v>14</v>
      </c>
      <c r="E218" s="25" t="s">
        <v>14</v>
      </c>
      <c r="F218" s="25" t="s">
        <v>4463</v>
      </c>
      <c r="G218" s="25" t="s">
        <v>131</v>
      </c>
      <c r="H218" s="25" t="s">
        <v>3032</v>
      </c>
      <c r="I218" s="25" t="s">
        <v>14</v>
      </c>
      <c r="J218" s="25" t="s">
        <v>14</v>
      </c>
      <c r="K218" s="25" t="s">
        <v>4464</v>
      </c>
      <c r="L218" s="25" t="s">
        <v>1766</v>
      </c>
      <c r="M218" s="25" t="s">
        <v>14</v>
      </c>
      <c r="N218" s="25" t="s">
        <v>14</v>
      </c>
      <c r="O218" s="25" t="s">
        <v>14</v>
      </c>
      <c r="P218" s="25" t="s">
        <v>14</v>
      </c>
      <c r="Q218" s="25" t="s">
        <v>14</v>
      </c>
      <c r="R218" s="25" t="s">
        <v>14</v>
      </c>
      <c r="S218" s="25" t="s">
        <v>14</v>
      </c>
      <c r="T218" s="25" t="s">
        <v>3889</v>
      </c>
      <c r="U218" s="25" t="s">
        <v>13</v>
      </c>
      <c r="V218" s="25" t="s">
        <v>128</v>
      </c>
      <c r="W218" s="25" t="s">
        <v>14</v>
      </c>
      <c r="X218" s="25">
        <v>0</v>
      </c>
      <c r="Y218" s="25" t="s">
        <v>14</v>
      </c>
      <c r="Z218" s="25" t="s">
        <v>4568</v>
      </c>
      <c r="AA218" s="25" t="s">
        <v>14</v>
      </c>
      <c r="AB218" s="25" t="s">
        <v>14</v>
      </c>
      <c r="AC218" s="25" t="s">
        <v>14</v>
      </c>
      <c r="AD218" s="25">
        <v>0</v>
      </c>
      <c r="AE218" s="25">
        <v>0</v>
      </c>
      <c r="AF218" s="25">
        <v>58337</v>
      </c>
      <c r="AG218" s="25" t="s">
        <v>4784</v>
      </c>
    </row>
    <row r="219" spans="1:33">
      <c r="A219" s="25" t="s">
        <v>2870</v>
      </c>
      <c r="B219" s="25" t="s">
        <v>2871</v>
      </c>
      <c r="C219" s="25" t="s">
        <v>4038</v>
      </c>
      <c r="D219" s="25" t="s">
        <v>14</v>
      </c>
      <c r="E219" s="25" t="s">
        <v>14</v>
      </c>
      <c r="F219" s="25" t="s">
        <v>4086</v>
      </c>
      <c r="G219" s="25" t="s">
        <v>130</v>
      </c>
      <c r="H219" s="25" t="s">
        <v>3041</v>
      </c>
      <c r="I219" s="25" t="s">
        <v>14</v>
      </c>
      <c r="J219" s="25" t="s">
        <v>14</v>
      </c>
      <c r="K219" s="25" t="s">
        <v>25</v>
      </c>
      <c r="L219" s="25" t="s">
        <v>1766</v>
      </c>
      <c r="M219" s="25" t="s">
        <v>14</v>
      </c>
      <c r="N219" s="25" t="s">
        <v>14</v>
      </c>
      <c r="O219" s="25" t="s">
        <v>3041</v>
      </c>
      <c r="P219" s="25" t="s">
        <v>14</v>
      </c>
      <c r="Q219" s="25" t="s">
        <v>3928</v>
      </c>
      <c r="R219" s="25" t="s">
        <v>14</v>
      </c>
      <c r="S219" s="25" t="s">
        <v>14</v>
      </c>
      <c r="T219" s="25" t="s">
        <v>1000</v>
      </c>
      <c r="U219" s="25" t="s">
        <v>20</v>
      </c>
      <c r="V219" s="25" t="s">
        <v>132</v>
      </c>
      <c r="W219" s="25" t="s">
        <v>14</v>
      </c>
      <c r="X219" s="25">
        <v>0</v>
      </c>
      <c r="Y219" s="25" t="s">
        <v>14</v>
      </c>
      <c r="Z219" s="25" t="s">
        <v>4568</v>
      </c>
      <c r="AA219" s="25" t="s">
        <v>14</v>
      </c>
      <c r="AB219" s="25" t="s">
        <v>14</v>
      </c>
      <c r="AC219" s="25" t="s">
        <v>14</v>
      </c>
      <c r="AD219" s="25">
        <v>560</v>
      </c>
      <c r="AE219" s="25">
        <v>0</v>
      </c>
      <c r="AF219" s="25">
        <v>72150</v>
      </c>
      <c r="AG219" s="25" t="s">
        <v>4591</v>
      </c>
    </row>
    <row r="220" spans="1:33">
      <c r="A220" s="25" t="s">
        <v>4159</v>
      </c>
      <c r="B220" s="25" t="s">
        <v>4160</v>
      </c>
      <c r="C220" s="25" t="s">
        <v>4038</v>
      </c>
      <c r="D220" s="25" t="s">
        <v>14</v>
      </c>
      <c r="E220" s="25" t="s">
        <v>14</v>
      </c>
      <c r="F220" s="25" t="s">
        <v>4161</v>
      </c>
      <c r="G220" s="25" t="s">
        <v>130</v>
      </c>
      <c r="H220" s="25" t="s">
        <v>4162</v>
      </c>
      <c r="I220" s="25" t="s">
        <v>14</v>
      </c>
      <c r="J220" s="25" t="s">
        <v>14</v>
      </c>
      <c r="K220" s="25" t="s">
        <v>25</v>
      </c>
      <c r="L220" s="25" t="s">
        <v>1766</v>
      </c>
      <c r="M220" s="25" t="s">
        <v>14</v>
      </c>
      <c r="N220" s="25" t="s">
        <v>14</v>
      </c>
      <c r="O220" s="25" t="s">
        <v>4162</v>
      </c>
      <c r="P220" s="25" t="s">
        <v>14</v>
      </c>
      <c r="Q220" s="25" t="s">
        <v>4163</v>
      </c>
      <c r="R220" s="25" t="s">
        <v>14</v>
      </c>
      <c r="S220" s="25" t="s">
        <v>14</v>
      </c>
      <c r="T220" s="25" t="s">
        <v>3707</v>
      </c>
      <c r="U220" s="25" t="s">
        <v>20</v>
      </c>
      <c r="V220" s="25" t="s">
        <v>131</v>
      </c>
      <c r="W220" s="25" t="s">
        <v>14</v>
      </c>
      <c r="X220" s="25">
        <v>0</v>
      </c>
      <c r="Y220" s="25" t="s">
        <v>14</v>
      </c>
      <c r="Z220" s="25" t="s">
        <v>4568</v>
      </c>
      <c r="AA220" s="25" t="s">
        <v>14</v>
      </c>
      <c r="AB220" s="25" t="s">
        <v>14</v>
      </c>
      <c r="AC220" s="25" t="s">
        <v>14</v>
      </c>
      <c r="AD220" s="25">
        <v>0</v>
      </c>
      <c r="AE220" s="25">
        <v>8900</v>
      </c>
      <c r="AF220" s="25">
        <v>15747.68</v>
      </c>
      <c r="AG220" s="25" t="s">
        <v>4637</v>
      </c>
    </row>
    <row r="221" spans="1:33">
      <c r="A221" s="25" t="s">
        <v>3641</v>
      </c>
      <c r="B221" s="25" t="s">
        <v>3642</v>
      </c>
      <c r="C221" s="25" t="s">
        <v>4038</v>
      </c>
      <c r="D221" s="25" t="s">
        <v>14</v>
      </c>
      <c r="E221" s="25" t="s">
        <v>14</v>
      </c>
      <c r="F221" s="25" t="s">
        <v>4180</v>
      </c>
      <c r="G221" s="25" t="s">
        <v>129</v>
      </c>
      <c r="H221" s="25" t="s">
        <v>3643</v>
      </c>
      <c r="I221" s="25" t="s">
        <v>14</v>
      </c>
      <c r="J221" s="25" t="s">
        <v>14</v>
      </c>
      <c r="K221" s="25" t="s">
        <v>25</v>
      </c>
      <c r="L221" s="25" t="s">
        <v>1766</v>
      </c>
      <c r="M221" s="25" t="s">
        <v>14</v>
      </c>
      <c r="N221" s="25" t="s">
        <v>4181</v>
      </c>
      <c r="O221" s="25" t="s">
        <v>3643</v>
      </c>
      <c r="P221" s="25" t="s">
        <v>4182</v>
      </c>
      <c r="Q221" s="25" t="s">
        <v>4183</v>
      </c>
      <c r="R221" s="25" t="s">
        <v>14</v>
      </c>
      <c r="S221" s="25" t="s">
        <v>14</v>
      </c>
      <c r="T221" s="25" t="s">
        <v>3707</v>
      </c>
      <c r="U221" s="25" t="s">
        <v>20</v>
      </c>
      <c r="V221" s="25" t="s">
        <v>14</v>
      </c>
      <c r="W221" s="25" t="s">
        <v>14</v>
      </c>
      <c r="X221" s="25">
        <v>0</v>
      </c>
      <c r="Y221" s="25" t="s">
        <v>14</v>
      </c>
      <c r="Z221" s="25" t="s">
        <v>4568</v>
      </c>
      <c r="AA221" s="25" t="s">
        <v>14</v>
      </c>
      <c r="AB221" s="25" t="s">
        <v>14</v>
      </c>
      <c r="AC221" s="25" t="s">
        <v>14</v>
      </c>
      <c r="AD221" s="25">
        <v>0</v>
      </c>
      <c r="AE221" s="25">
        <v>0</v>
      </c>
      <c r="AF221" s="25">
        <v>10950</v>
      </c>
      <c r="AG221" s="25" t="s">
        <v>4645</v>
      </c>
    </row>
    <row r="222" spans="1:33">
      <c r="A222" s="25" t="s">
        <v>4184</v>
      </c>
      <c r="B222" s="25" t="s">
        <v>4185</v>
      </c>
      <c r="C222" s="25" t="s">
        <v>4038</v>
      </c>
      <c r="D222" s="25" t="s">
        <v>14</v>
      </c>
      <c r="E222" s="25" t="s">
        <v>14</v>
      </c>
      <c r="F222" s="25" t="s">
        <v>4180</v>
      </c>
      <c r="G222" s="25" t="s">
        <v>129</v>
      </c>
      <c r="H222" s="25" t="s">
        <v>3643</v>
      </c>
      <c r="I222" s="25" t="s">
        <v>14</v>
      </c>
      <c r="J222" s="25" t="s">
        <v>14</v>
      </c>
      <c r="K222" s="25" t="s">
        <v>25</v>
      </c>
      <c r="L222" s="25" t="s">
        <v>1766</v>
      </c>
      <c r="M222" s="25" t="s">
        <v>14</v>
      </c>
      <c r="N222" s="25" t="s">
        <v>4181</v>
      </c>
      <c r="O222" s="25" t="s">
        <v>3643</v>
      </c>
      <c r="P222" s="25" t="s">
        <v>4182</v>
      </c>
      <c r="Q222" s="25" t="s">
        <v>4183</v>
      </c>
      <c r="R222" s="25" t="s">
        <v>14</v>
      </c>
      <c r="S222" s="25" t="s">
        <v>14</v>
      </c>
      <c r="T222" s="25" t="s">
        <v>3707</v>
      </c>
      <c r="U222" s="25" t="s">
        <v>20</v>
      </c>
      <c r="V222" s="25" t="s">
        <v>14</v>
      </c>
      <c r="W222" s="25" t="s">
        <v>14</v>
      </c>
      <c r="X222" s="25">
        <v>0</v>
      </c>
      <c r="Y222" s="25" t="s">
        <v>14</v>
      </c>
      <c r="Z222" s="25" t="s">
        <v>4568</v>
      </c>
      <c r="AA222" s="25" t="s">
        <v>14</v>
      </c>
      <c r="AB222" s="25" t="s">
        <v>14</v>
      </c>
      <c r="AC222" s="25" t="s">
        <v>14</v>
      </c>
      <c r="AD222" s="25">
        <v>0</v>
      </c>
      <c r="AE222" s="25">
        <v>0</v>
      </c>
      <c r="AF222" s="25">
        <v>12000</v>
      </c>
      <c r="AG222" s="25" t="s">
        <v>4646</v>
      </c>
    </row>
    <row r="223" spans="1:33">
      <c r="A223" s="25" t="s">
        <v>2537</v>
      </c>
      <c r="B223" s="25" t="s">
        <v>2538</v>
      </c>
      <c r="C223" s="25" t="s">
        <v>4038</v>
      </c>
      <c r="D223" s="25" t="s">
        <v>14</v>
      </c>
      <c r="E223" s="25" t="s">
        <v>14</v>
      </c>
      <c r="F223" s="25" t="s">
        <v>4206</v>
      </c>
      <c r="G223" s="25" t="s">
        <v>127</v>
      </c>
      <c r="H223" s="25" t="s">
        <v>3160</v>
      </c>
      <c r="I223" s="25" t="s">
        <v>14</v>
      </c>
      <c r="J223" s="25" t="s">
        <v>14</v>
      </c>
      <c r="K223" s="25" t="s">
        <v>25</v>
      </c>
      <c r="L223" s="25" t="s">
        <v>1766</v>
      </c>
      <c r="M223" s="25" t="s">
        <v>14</v>
      </c>
      <c r="N223" s="25" t="s">
        <v>4207</v>
      </c>
      <c r="O223" s="25" t="s">
        <v>3160</v>
      </c>
      <c r="P223" s="25" t="s">
        <v>4208</v>
      </c>
      <c r="Q223" s="25" t="s">
        <v>3925</v>
      </c>
      <c r="R223" s="25" t="s">
        <v>14</v>
      </c>
      <c r="S223" s="25" t="s">
        <v>14</v>
      </c>
      <c r="T223" s="25" t="s">
        <v>3924</v>
      </c>
      <c r="U223" s="25" t="s">
        <v>1927</v>
      </c>
      <c r="V223" s="25" t="s">
        <v>14</v>
      </c>
      <c r="W223" s="25" t="s">
        <v>14</v>
      </c>
      <c r="X223" s="25">
        <v>0</v>
      </c>
      <c r="Y223" s="25" t="s">
        <v>14</v>
      </c>
      <c r="Z223" s="25" t="s">
        <v>4568</v>
      </c>
      <c r="AA223" s="25" t="s">
        <v>14</v>
      </c>
      <c r="AB223" s="25" t="s">
        <v>14</v>
      </c>
      <c r="AC223" s="25" t="s">
        <v>14</v>
      </c>
      <c r="AD223" s="25">
        <v>920</v>
      </c>
      <c r="AE223" s="25">
        <v>0</v>
      </c>
      <c r="AF223" s="25">
        <v>15952</v>
      </c>
      <c r="AG223" s="25" t="s">
        <v>4649</v>
      </c>
    </row>
    <row r="224" spans="1:33">
      <c r="A224" s="25" t="s">
        <v>3284</v>
      </c>
      <c r="B224" s="25" t="s">
        <v>3285</v>
      </c>
      <c r="C224" s="25" t="s">
        <v>4034</v>
      </c>
      <c r="D224" s="25" t="s">
        <v>14</v>
      </c>
      <c r="E224" s="25" t="s">
        <v>14</v>
      </c>
      <c r="F224" s="25" t="s">
        <v>14</v>
      </c>
      <c r="G224" s="25" t="s">
        <v>14</v>
      </c>
      <c r="H224" s="25" t="s">
        <v>3286</v>
      </c>
      <c r="I224" s="25" t="s">
        <v>1811</v>
      </c>
      <c r="J224" s="25" t="s">
        <v>1766</v>
      </c>
      <c r="K224" s="25" t="s">
        <v>25</v>
      </c>
      <c r="L224" s="25" t="s">
        <v>1766</v>
      </c>
      <c r="M224" s="25" t="s">
        <v>14</v>
      </c>
      <c r="N224" s="25" t="s">
        <v>14</v>
      </c>
      <c r="O224" s="25" t="s">
        <v>14</v>
      </c>
      <c r="P224" s="25" t="s">
        <v>14</v>
      </c>
      <c r="Q224" s="25" t="s">
        <v>14</v>
      </c>
      <c r="R224" s="25" t="s">
        <v>14</v>
      </c>
      <c r="S224" s="25" t="s">
        <v>4393</v>
      </c>
      <c r="T224" s="25" t="s">
        <v>1000</v>
      </c>
      <c r="U224" s="25" t="s">
        <v>20</v>
      </c>
      <c r="V224" s="25" t="s">
        <v>14</v>
      </c>
      <c r="W224" s="25" t="s">
        <v>14</v>
      </c>
      <c r="X224" s="25">
        <v>0</v>
      </c>
      <c r="Y224" s="25" t="s">
        <v>14</v>
      </c>
      <c r="Z224" s="25" t="s">
        <v>4568</v>
      </c>
      <c r="AA224" s="25" t="s">
        <v>14</v>
      </c>
      <c r="AB224" s="25" t="s">
        <v>14</v>
      </c>
      <c r="AC224" s="25" t="s">
        <v>14</v>
      </c>
      <c r="AD224" s="25">
        <v>0</v>
      </c>
      <c r="AE224" s="25">
        <v>0</v>
      </c>
      <c r="AF224" s="25">
        <v>48800</v>
      </c>
      <c r="AG224" s="25" t="s">
        <v>1062</v>
      </c>
    </row>
    <row r="225" spans="1:33">
      <c r="A225" s="25" t="s">
        <v>1912</v>
      </c>
      <c r="B225" s="25" t="s">
        <v>1913</v>
      </c>
      <c r="C225" s="25" t="s">
        <v>4034</v>
      </c>
      <c r="D225" s="25" t="s">
        <v>14</v>
      </c>
      <c r="E225" s="25" t="s">
        <v>14</v>
      </c>
      <c r="F225" s="25" t="s">
        <v>14</v>
      </c>
      <c r="G225" s="25" t="s">
        <v>14</v>
      </c>
      <c r="H225" s="25" t="s">
        <v>3101</v>
      </c>
      <c r="I225" s="25" t="s">
        <v>1773</v>
      </c>
      <c r="J225" s="25" t="s">
        <v>1766</v>
      </c>
      <c r="K225" s="25" t="s">
        <v>24</v>
      </c>
      <c r="L225" s="25" t="s">
        <v>1766</v>
      </c>
      <c r="M225" s="25" t="s">
        <v>14</v>
      </c>
      <c r="N225" s="25" t="s">
        <v>14</v>
      </c>
      <c r="O225" s="25" t="s">
        <v>14</v>
      </c>
      <c r="P225" s="25" t="s">
        <v>14</v>
      </c>
      <c r="Q225" s="25" t="s">
        <v>3101</v>
      </c>
      <c r="R225" s="25" t="s">
        <v>14</v>
      </c>
      <c r="S225" s="25" t="s">
        <v>14</v>
      </c>
      <c r="T225" s="25" t="s">
        <v>3665</v>
      </c>
      <c r="U225" s="25" t="s">
        <v>16</v>
      </c>
      <c r="V225" s="25" t="s">
        <v>14</v>
      </c>
      <c r="W225" s="25" t="s">
        <v>14</v>
      </c>
      <c r="X225" s="25">
        <v>0</v>
      </c>
      <c r="Y225" s="25" t="s">
        <v>14</v>
      </c>
      <c r="Z225" s="25" t="s">
        <v>4568</v>
      </c>
      <c r="AA225" s="25" t="s">
        <v>14</v>
      </c>
      <c r="AB225" s="25" t="s">
        <v>14</v>
      </c>
      <c r="AC225" s="25" t="s">
        <v>14</v>
      </c>
      <c r="AD225" s="25">
        <v>0</v>
      </c>
      <c r="AE225" s="25">
        <v>2100</v>
      </c>
      <c r="AF225" s="25">
        <v>16975</v>
      </c>
      <c r="AG225" s="25" t="s">
        <v>4620</v>
      </c>
    </row>
    <row r="226" spans="1:33">
      <c r="A226" s="25" t="s">
        <v>2730</v>
      </c>
      <c r="B226" s="25" t="s">
        <v>2731</v>
      </c>
      <c r="C226" s="25" t="s">
        <v>4034</v>
      </c>
      <c r="D226" s="25" t="s">
        <v>14</v>
      </c>
      <c r="E226" s="25" t="s">
        <v>14</v>
      </c>
      <c r="F226" s="25" t="s">
        <v>4455</v>
      </c>
      <c r="G226" s="25" t="s">
        <v>130</v>
      </c>
      <c r="H226" s="25" t="s">
        <v>3398</v>
      </c>
      <c r="I226" s="25" t="s">
        <v>4147</v>
      </c>
      <c r="J226" s="25" t="s">
        <v>1766</v>
      </c>
      <c r="K226" s="25" t="s">
        <v>24</v>
      </c>
      <c r="L226" s="25" t="s">
        <v>1766</v>
      </c>
      <c r="M226" s="25" t="s">
        <v>14</v>
      </c>
      <c r="N226" s="25" t="s">
        <v>14</v>
      </c>
      <c r="O226" s="25" t="s">
        <v>14</v>
      </c>
      <c r="P226" s="25" t="s">
        <v>4456</v>
      </c>
      <c r="Q226" s="25" t="s">
        <v>3398</v>
      </c>
      <c r="R226" s="25" t="s">
        <v>14</v>
      </c>
      <c r="S226" s="25" t="s">
        <v>14</v>
      </c>
      <c r="T226" s="25" t="s">
        <v>3711</v>
      </c>
      <c r="U226" s="25" t="s">
        <v>20</v>
      </c>
      <c r="V226" s="25" t="s">
        <v>4050</v>
      </c>
      <c r="W226" s="25" t="s">
        <v>14</v>
      </c>
      <c r="X226" s="25">
        <v>0</v>
      </c>
      <c r="Y226" s="25" t="s">
        <v>14</v>
      </c>
      <c r="Z226" s="25" t="s">
        <v>4568</v>
      </c>
      <c r="AA226" s="25" t="s">
        <v>14</v>
      </c>
      <c r="AB226" s="25" t="s">
        <v>14</v>
      </c>
      <c r="AC226" s="25" t="s">
        <v>14</v>
      </c>
      <c r="AD226" s="25">
        <v>560</v>
      </c>
      <c r="AE226" s="25">
        <v>4200</v>
      </c>
      <c r="AF226" s="25">
        <v>48800</v>
      </c>
      <c r="AG226" s="25" t="s">
        <v>1017</v>
      </c>
    </row>
    <row r="227" spans="1:33">
      <c r="A227" s="25" t="s">
        <v>4501</v>
      </c>
      <c r="B227" s="25" t="s">
        <v>4502</v>
      </c>
      <c r="C227" s="25" t="s">
        <v>4034</v>
      </c>
      <c r="D227" s="25" t="s">
        <v>14</v>
      </c>
      <c r="E227" s="25" t="s">
        <v>14</v>
      </c>
      <c r="F227" s="25" t="s">
        <v>4503</v>
      </c>
      <c r="G227" s="25" t="s">
        <v>130</v>
      </c>
      <c r="H227" s="25" t="s">
        <v>4504</v>
      </c>
      <c r="I227" s="25" t="s">
        <v>14</v>
      </c>
      <c r="J227" s="25" t="s">
        <v>14</v>
      </c>
      <c r="K227" s="25" t="s">
        <v>4505</v>
      </c>
      <c r="L227" s="25" t="s">
        <v>1766</v>
      </c>
      <c r="M227" s="25" t="s">
        <v>14</v>
      </c>
      <c r="N227" s="25" t="s">
        <v>14</v>
      </c>
      <c r="O227" s="25" t="s">
        <v>14</v>
      </c>
      <c r="P227" s="25" t="s">
        <v>14</v>
      </c>
      <c r="Q227" s="25" t="s">
        <v>4504</v>
      </c>
      <c r="R227" s="25" t="s">
        <v>14</v>
      </c>
      <c r="S227" s="25" t="s">
        <v>14</v>
      </c>
      <c r="T227" s="25" t="s">
        <v>3707</v>
      </c>
      <c r="U227" s="25" t="s">
        <v>20</v>
      </c>
      <c r="V227" s="25" t="s">
        <v>131</v>
      </c>
      <c r="W227" s="25" t="s">
        <v>14</v>
      </c>
      <c r="X227" s="25">
        <v>0</v>
      </c>
      <c r="Y227" s="25" t="s">
        <v>14</v>
      </c>
      <c r="Z227" s="25" t="s">
        <v>4568</v>
      </c>
      <c r="AA227" s="25" t="s">
        <v>14</v>
      </c>
      <c r="AB227" s="25" t="s">
        <v>14</v>
      </c>
      <c r="AC227" s="25" t="s">
        <v>14</v>
      </c>
      <c r="AD227" s="25">
        <v>0</v>
      </c>
      <c r="AE227" s="25">
        <v>8900</v>
      </c>
      <c r="AF227" s="25">
        <v>16098.45</v>
      </c>
      <c r="AG227" s="25" t="s">
        <v>4805</v>
      </c>
    </row>
    <row r="228" spans="1:33">
      <c r="A228" s="25" t="s">
        <v>1854</v>
      </c>
      <c r="B228" s="25" t="s">
        <v>1855</v>
      </c>
      <c r="C228" s="25" t="s">
        <v>4034</v>
      </c>
      <c r="D228" s="25" t="s">
        <v>14</v>
      </c>
      <c r="E228" s="25" t="s">
        <v>14</v>
      </c>
      <c r="F228" s="25" t="s">
        <v>14</v>
      </c>
      <c r="G228" s="25" t="s">
        <v>14</v>
      </c>
      <c r="H228" s="25" t="s">
        <v>3090</v>
      </c>
      <c r="I228" s="25" t="s">
        <v>1856</v>
      </c>
      <c r="J228" s="25" t="s">
        <v>1766</v>
      </c>
      <c r="K228" s="25" t="s">
        <v>4309</v>
      </c>
      <c r="L228" s="25" t="s">
        <v>1766</v>
      </c>
      <c r="M228" s="25" t="s">
        <v>14</v>
      </c>
      <c r="N228" s="25" t="s">
        <v>14</v>
      </c>
      <c r="O228" s="25" t="s">
        <v>14</v>
      </c>
      <c r="P228" s="25" t="s">
        <v>14</v>
      </c>
      <c r="Q228" s="25" t="s">
        <v>3090</v>
      </c>
      <c r="R228" s="25" t="s">
        <v>14</v>
      </c>
      <c r="S228" s="25" t="s">
        <v>14</v>
      </c>
      <c r="T228" s="25" t="s">
        <v>3665</v>
      </c>
      <c r="U228" s="25" t="s">
        <v>13</v>
      </c>
      <c r="V228" s="25" t="s">
        <v>4051</v>
      </c>
      <c r="W228" s="25" t="s">
        <v>14</v>
      </c>
      <c r="X228" s="25">
        <v>0</v>
      </c>
      <c r="Y228" s="25" t="s">
        <v>14</v>
      </c>
      <c r="Z228" s="25" t="s">
        <v>4568</v>
      </c>
      <c r="AA228" s="25" t="s">
        <v>14</v>
      </c>
      <c r="AB228" s="25" t="s">
        <v>14</v>
      </c>
      <c r="AC228" s="25" t="s">
        <v>14</v>
      </c>
      <c r="AD228" s="25">
        <v>0</v>
      </c>
      <c r="AE228" s="25">
        <v>0</v>
      </c>
      <c r="AF228" s="25">
        <v>20400</v>
      </c>
      <c r="AG228" s="25" t="s">
        <v>4695</v>
      </c>
    </row>
    <row r="229" spans="1:33">
      <c r="A229" s="25" t="s">
        <v>1851</v>
      </c>
      <c r="B229" s="25" t="s">
        <v>1852</v>
      </c>
      <c r="C229" s="25" t="s">
        <v>4034</v>
      </c>
      <c r="D229" s="25" t="s">
        <v>14</v>
      </c>
      <c r="E229" s="25" t="s">
        <v>14</v>
      </c>
      <c r="F229" s="25" t="s">
        <v>14</v>
      </c>
      <c r="G229" s="25" t="s">
        <v>14</v>
      </c>
      <c r="H229" s="25" t="s">
        <v>3035</v>
      </c>
      <c r="I229" s="25" t="s">
        <v>1811</v>
      </c>
      <c r="J229" s="25" t="s">
        <v>1766</v>
      </c>
      <c r="K229" s="25" t="s">
        <v>26</v>
      </c>
      <c r="L229" s="25" t="s">
        <v>1766</v>
      </c>
      <c r="M229" s="25" t="s">
        <v>14</v>
      </c>
      <c r="N229" s="25" t="s">
        <v>14</v>
      </c>
      <c r="O229" s="25" t="s">
        <v>14</v>
      </c>
      <c r="P229" s="25" t="s">
        <v>14</v>
      </c>
      <c r="Q229" s="25" t="s">
        <v>3035</v>
      </c>
      <c r="R229" s="25" t="s">
        <v>14</v>
      </c>
      <c r="S229" s="25" t="s">
        <v>14</v>
      </c>
      <c r="T229" s="25" t="s">
        <v>1000</v>
      </c>
      <c r="U229" s="25" t="s">
        <v>20</v>
      </c>
      <c r="V229" s="25" t="s">
        <v>4385</v>
      </c>
      <c r="W229" s="25" t="s">
        <v>14</v>
      </c>
      <c r="X229" s="25">
        <v>0</v>
      </c>
      <c r="Y229" s="25" t="s">
        <v>14</v>
      </c>
      <c r="Z229" s="25" t="s">
        <v>4568</v>
      </c>
      <c r="AA229" s="25" t="s">
        <v>14</v>
      </c>
      <c r="AB229" s="25" t="s">
        <v>14</v>
      </c>
      <c r="AC229" s="25" t="s">
        <v>14</v>
      </c>
      <c r="AD229" s="25">
        <v>280</v>
      </c>
      <c r="AE229" s="25">
        <v>0</v>
      </c>
      <c r="AF229" s="25">
        <v>59800</v>
      </c>
      <c r="AG229" s="25" t="s">
        <v>4744</v>
      </c>
    </row>
    <row r="230" spans="1:33">
      <c r="A230" s="25" t="s">
        <v>3074</v>
      </c>
      <c r="B230" s="25" t="s">
        <v>3075</v>
      </c>
      <c r="C230" s="25" t="s">
        <v>4034</v>
      </c>
      <c r="D230" s="25" t="s">
        <v>14</v>
      </c>
      <c r="E230" s="25" t="s">
        <v>14</v>
      </c>
      <c r="F230" s="25" t="s">
        <v>14</v>
      </c>
      <c r="G230" s="25" t="s">
        <v>14</v>
      </c>
      <c r="H230" s="25" t="s">
        <v>3076</v>
      </c>
      <c r="I230" s="25" t="s">
        <v>1811</v>
      </c>
      <c r="J230" s="25" t="s">
        <v>1766</v>
      </c>
      <c r="K230" s="25" t="s">
        <v>26</v>
      </c>
      <c r="L230" s="25" t="s">
        <v>1766</v>
      </c>
      <c r="M230" s="25" t="s">
        <v>14</v>
      </c>
      <c r="N230" s="25" t="s">
        <v>14</v>
      </c>
      <c r="O230" s="25" t="s">
        <v>14</v>
      </c>
      <c r="P230" s="25" t="s">
        <v>14</v>
      </c>
      <c r="Q230" s="25" t="s">
        <v>3076</v>
      </c>
      <c r="R230" s="25" t="s">
        <v>14</v>
      </c>
      <c r="S230" s="25" t="s">
        <v>14</v>
      </c>
      <c r="T230" s="25" t="s">
        <v>1000</v>
      </c>
      <c r="U230" s="25" t="s">
        <v>20</v>
      </c>
      <c r="V230" s="25" t="s">
        <v>4467</v>
      </c>
      <c r="W230" s="25" t="s">
        <v>14</v>
      </c>
      <c r="X230" s="25">
        <v>0</v>
      </c>
      <c r="Y230" s="25" t="s">
        <v>14</v>
      </c>
      <c r="Z230" s="25" t="s">
        <v>4568</v>
      </c>
      <c r="AA230" s="25" t="s">
        <v>14</v>
      </c>
      <c r="AB230" s="25" t="s">
        <v>14</v>
      </c>
      <c r="AC230" s="25" t="s">
        <v>14</v>
      </c>
      <c r="AD230" s="25">
        <v>560</v>
      </c>
      <c r="AE230" s="25">
        <v>0</v>
      </c>
      <c r="AF230" s="25">
        <v>22800</v>
      </c>
      <c r="AG230" s="25" t="s">
        <v>4789</v>
      </c>
    </row>
    <row r="231" spans="1:33">
      <c r="A231" s="25" t="s">
        <v>2819</v>
      </c>
      <c r="B231" s="25" t="s">
        <v>2820</v>
      </c>
      <c r="C231" s="25" t="s">
        <v>4038</v>
      </c>
      <c r="D231" s="25" t="s">
        <v>14</v>
      </c>
      <c r="E231" s="25" t="s">
        <v>14</v>
      </c>
      <c r="F231" s="25" t="s">
        <v>14</v>
      </c>
      <c r="G231" s="25" t="s">
        <v>14</v>
      </c>
      <c r="H231" s="25" t="s">
        <v>3382</v>
      </c>
      <c r="I231" s="25" t="s">
        <v>1773</v>
      </c>
      <c r="J231" s="25" t="s">
        <v>1766</v>
      </c>
      <c r="K231" s="25" t="s">
        <v>23</v>
      </c>
      <c r="L231" s="25" t="s">
        <v>1766</v>
      </c>
      <c r="M231" s="25" t="s">
        <v>14</v>
      </c>
      <c r="N231" s="25" t="s">
        <v>14</v>
      </c>
      <c r="O231" s="25" t="s">
        <v>14</v>
      </c>
      <c r="P231" s="25" t="s">
        <v>14</v>
      </c>
      <c r="Q231" s="25" t="s">
        <v>14</v>
      </c>
      <c r="R231" s="25" t="s">
        <v>14</v>
      </c>
      <c r="S231" s="25" t="s">
        <v>14</v>
      </c>
      <c r="T231" s="25" t="s">
        <v>3813</v>
      </c>
      <c r="U231" s="25" t="s">
        <v>1927</v>
      </c>
      <c r="V231" s="25" t="s">
        <v>14</v>
      </c>
      <c r="W231" s="25" t="s">
        <v>14</v>
      </c>
      <c r="X231" s="25">
        <v>0</v>
      </c>
      <c r="Y231" s="25" t="s">
        <v>14</v>
      </c>
      <c r="Z231" s="25" t="s">
        <v>4568</v>
      </c>
      <c r="AA231" s="25" t="s">
        <v>14</v>
      </c>
      <c r="AB231" s="25" t="s">
        <v>14</v>
      </c>
      <c r="AC231" s="25" t="s">
        <v>14</v>
      </c>
      <c r="AD231" s="25">
        <v>0</v>
      </c>
      <c r="AE231" s="25">
        <v>0</v>
      </c>
      <c r="AF231" s="25">
        <v>6774.19</v>
      </c>
      <c r="AG231" s="25" t="s">
        <v>4601</v>
      </c>
    </row>
    <row r="232" spans="1:33">
      <c r="A232" s="25" t="s">
        <v>1840</v>
      </c>
      <c r="B232" s="25" t="s">
        <v>1841</v>
      </c>
      <c r="C232" s="25" t="s">
        <v>4038</v>
      </c>
      <c r="D232" s="25" t="s">
        <v>14</v>
      </c>
      <c r="E232" s="25" t="s">
        <v>14</v>
      </c>
      <c r="F232" s="25" t="s">
        <v>4356</v>
      </c>
      <c r="G232" s="25" t="s">
        <v>130</v>
      </c>
      <c r="H232" s="25" t="s">
        <v>3127</v>
      </c>
      <c r="I232" s="25" t="s">
        <v>1773</v>
      </c>
      <c r="J232" s="25" t="s">
        <v>1766</v>
      </c>
      <c r="K232" s="25" t="s">
        <v>147</v>
      </c>
      <c r="L232" s="25" t="s">
        <v>1766</v>
      </c>
      <c r="M232" s="25" t="s">
        <v>14</v>
      </c>
      <c r="N232" s="25" t="s">
        <v>14</v>
      </c>
      <c r="O232" s="25" t="s">
        <v>14</v>
      </c>
      <c r="P232" s="25" t="s">
        <v>14</v>
      </c>
      <c r="Q232" s="25" t="s">
        <v>14</v>
      </c>
      <c r="R232" s="25" t="s">
        <v>14</v>
      </c>
      <c r="S232" s="25" t="s">
        <v>14</v>
      </c>
      <c r="T232" s="25" t="s">
        <v>3934</v>
      </c>
      <c r="U232" s="25" t="s">
        <v>20</v>
      </c>
      <c r="V232" s="25" t="s">
        <v>14</v>
      </c>
      <c r="W232" s="25" t="s">
        <v>14</v>
      </c>
      <c r="X232" s="25">
        <v>0</v>
      </c>
      <c r="Y232" s="25" t="s">
        <v>14</v>
      </c>
      <c r="Z232" s="25" t="s">
        <v>4568</v>
      </c>
      <c r="AA232" s="25" t="s">
        <v>14</v>
      </c>
      <c r="AB232" s="25" t="s">
        <v>14</v>
      </c>
      <c r="AC232" s="25" t="s">
        <v>14</v>
      </c>
      <c r="AD232" s="25">
        <v>0</v>
      </c>
      <c r="AE232" s="25">
        <v>0</v>
      </c>
      <c r="AF232" s="25">
        <v>17800</v>
      </c>
      <c r="AG232" s="25" t="s">
        <v>4658</v>
      </c>
    </row>
    <row r="233" spans="1:33">
      <c r="A233" s="25" t="s">
        <v>2455</v>
      </c>
      <c r="B233" s="25" t="s">
        <v>2456</v>
      </c>
      <c r="C233" s="25" t="s">
        <v>4038</v>
      </c>
      <c r="D233" s="25" t="s">
        <v>14</v>
      </c>
      <c r="E233" s="25" t="s">
        <v>14</v>
      </c>
      <c r="F233" s="25" t="s">
        <v>14</v>
      </c>
      <c r="G233" s="25" t="s">
        <v>14</v>
      </c>
      <c r="H233" s="25" t="s">
        <v>3112</v>
      </c>
      <c r="I233" s="25" t="s">
        <v>1811</v>
      </c>
      <c r="J233" s="25" t="s">
        <v>1766</v>
      </c>
      <c r="K233" s="25" t="s">
        <v>2457</v>
      </c>
      <c r="L233" s="25" t="s">
        <v>1766</v>
      </c>
      <c r="M233" s="25" t="s">
        <v>14</v>
      </c>
      <c r="N233" s="25" t="s">
        <v>14</v>
      </c>
      <c r="O233" s="25" t="s">
        <v>3112</v>
      </c>
      <c r="P233" s="25" t="s">
        <v>14</v>
      </c>
      <c r="Q233" s="25" t="s">
        <v>14</v>
      </c>
      <c r="R233" s="25" t="s">
        <v>14</v>
      </c>
      <c r="S233" s="25" t="s">
        <v>14</v>
      </c>
      <c r="T233" s="25" t="s">
        <v>1000</v>
      </c>
      <c r="U233" s="25" t="s">
        <v>17</v>
      </c>
      <c r="V233" s="25" t="s">
        <v>14</v>
      </c>
      <c r="W233" s="25" t="s">
        <v>14</v>
      </c>
      <c r="X233" s="25">
        <v>0</v>
      </c>
      <c r="Y233" s="25" t="s">
        <v>14</v>
      </c>
      <c r="Z233" s="25" t="s">
        <v>4568</v>
      </c>
      <c r="AA233" s="25" t="s">
        <v>14</v>
      </c>
      <c r="AB233" s="25" t="s">
        <v>14</v>
      </c>
      <c r="AC233" s="25" t="s">
        <v>14</v>
      </c>
      <c r="AD233" s="25">
        <v>0</v>
      </c>
      <c r="AE233" s="25">
        <v>6900</v>
      </c>
      <c r="AF233" s="25">
        <v>18100</v>
      </c>
      <c r="AG233" s="25" t="s">
        <v>4588</v>
      </c>
    </row>
    <row r="234" spans="1:33">
      <c r="A234" s="25" t="s">
        <v>4129</v>
      </c>
      <c r="B234" s="25" t="s">
        <v>4130</v>
      </c>
      <c r="C234" s="25" t="s">
        <v>4038</v>
      </c>
      <c r="D234" s="25" t="s">
        <v>14</v>
      </c>
      <c r="E234" s="25" t="s">
        <v>14</v>
      </c>
      <c r="F234" s="25" t="s">
        <v>4131</v>
      </c>
      <c r="G234" s="25" t="s">
        <v>130</v>
      </c>
      <c r="H234" s="25" t="s">
        <v>4132</v>
      </c>
      <c r="I234" s="25" t="s">
        <v>1764</v>
      </c>
      <c r="J234" s="25" t="s">
        <v>1766</v>
      </c>
      <c r="K234" s="25" t="s">
        <v>2401</v>
      </c>
      <c r="L234" s="25" t="s">
        <v>1766</v>
      </c>
      <c r="M234" s="25" t="s">
        <v>14</v>
      </c>
      <c r="N234" s="25" t="s">
        <v>14</v>
      </c>
      <c r="O234" s="25" t="s">
        <v>14</v>
      </c>
      <c r="P234" s="25" t="s">
        <v>4133</v>
      </c>
      <c r="Q234" s="25" t="s">
        <v>4132</v>
      </c>
      <c r="R234" s="25" t="s">
        <v>14</v>
      </c>
      <c r="S234" s="25" t="s">
        <v>14</v>
      </c>
      <c r="T234" s="25" t="s">
        <v>1000</v>
      </c>
      <c r="U234" s="25" t="s">
        <v>20</v>
      </c>
      <c r="V234" s="25" t="s">
        <v>127</v>
      </c>
      <c r="W234" s="25" t="s">
        <v>14</v>
      </c>
      <c r="X234" s="25">
        <v>0</v>
      </c>
      <c r="Y234" s="25" t="s">
        <v>14</v>
      </c>
      <c r="Z234" s="25" t="s">
        <v>4568</v>
      </c>
      <c r="AA234" s="25" t="s">
        <v>14</v>
      </c>
      <c r="AB234" s="25" t="s">
        <v>14</v>
      </c>
      <c r="AC234" s="25" t="s">
        <v>14</v>
      </c>
      <c r="AD234" s="25">
        <v>0</v>
      </c>
      <c r="AE234" s="25">
        <v>0</v>
      </c>
      <c r="AF234" s="25">
        <v>0</v>
      </c>
      <c r="AG234" s="25" t="s">
        <v>8</v>
      </c>
    </row>
    <row r="235" spans="1:33">
      <c r="A235" s="25" t="s">
        <v>1865</v>
      </c>
      <c r="B235" s="25" t="s">
        <v>1866</v>
      </c>
      <c r="C235" s="25" t="s">
        <v>4034</v>
      </c>
      <c r="D235" s="25" t="s">
        <v>14</v>
      </c>
      <c r="E235" s="25" t="s">
        <v>14</v>
      </c>
      <c r="F235" s="25" t="s">
        <v>14</v>
      </c>
      <c r="G235" s="25" t="s">
        <v>14</v>
      </c>
      <c r="H235" s="25" t="s">
        <v>3113</v>
      </c>
      <c r="I235" s="25" t="s">
        <v>1764</v>
      </c>
      <c r="J235" s="25" t="s">
        <v>1766</v>
      </c>
      <c r="K235" s="25" t="s">
        <v>2401</v>
      </c>
      <c r="L235" s="25" t="s">
        <v>1766</v>
      </c>
      <c r="M235" s="25" t="s">
        <v>14</v>
      </c>
      <c r="N235" s="25" t="s">
        <v>14</v>
      </c>
      <c r="O235" s="25" t="s">
        <v>14</v>
      </c>
      <c r="P235" s="25" t="s">
        <v>14</v>
      </c>
      <c r="Q235" s="25" t="s">
        <v>14</v>
      </c>
      <c r="R235" s="25" t="s">
        <v>14</v>
      </c>
      <c r="S235" s="25" t="s">
        <v>14</v>
      </c>
      <c r="T235" s="25" t="s">
        <v>1000</v>
      </c>
      <c r="U235" s="25" t="s">
        <v>20</v>
      </c>
      <c r="V235" s="25" t="s">
        <v>14</v>
      </c>
      <c r="W235" s="25" t="s">
        <v>14</v>
      </c>
      <c r="X235" s="25">
        <v>0</v>
      </c>
      <c r="Y235" s="25" t="s">
        <v>14</v>
      </c>
      <c r="Z235" s="25" t="s">
        <v>4568</v>
      </c>
      <c r="AA235" s="25" t="s">
        <v>14</v>
      </c>
      <c r="AB235" s="25" t="s">
        <v>14</v>
      </c>
      <c r="AC235" s="25" t="s">
        <v>14</v>
      </c>
      <c r="AD235" s="25">
        <v>0</v>
      </c>
      <c r="AE235" s="25">
        <v>0</v>
      </c>
      <c r="AF235" s="25">
        <v>16249.93</v>
      </c>
      <c r="AG235" s="25" t="s">
        <v>4672</v>
      </c>
    </row>
    <row r="236" spans="1:33">
      <c r="A236" s="25" t="s">
        <v>1844</v>
      </c>
      <c r="B236" s="25" t="s">
        <v>1845</v>
      </c>
      <c r="C236" s="25" t="s">
        <v>4034</v>
      </c>
      <c r="D236" s="25" t="s">
        <v>14</v>
      </c>
      <c r="E236" s="25" t="s">
        <v>14</v>
      </c>
      <c r="F236" s="25" t="s">
        <v>14</v>
      </c>
      <c r="G236" s="25" t="s">
        <v>14</v>
      </c>
      <c r="H236" s="25" t="s">
        <v>3059</v>
      </c>
      <c r="I236" s="25" t="s">
        <v>1764</v>
      </c>
      <c r="J236" s="25" t="s">
        <v>1766</v>
      </c>
      <c r="K236" s="25" t="s">
        <v>2401</v>
      </c>
      <c r="L236" s="25" t="s">
        <v>1766</v>
      </c>
      <c r="M236" s="25" t="s">
        <v>14</v>
      </c>
      <c r="N236" s="25" t="s">
        <v>14</v>
      </c>
      <c r="O236" s="25" t="s">
        <v>14</v>
      </c>
      <c r="P236" s="25" t="s">
        <v>14</v>
      </c>
      <c r="Q236" s="25" t="s">
        <v>14</v>
      </c>
      <c r="R236" s="25" t="s">
        <v>14</v>
      </c>
      <c r="S236" s="25" t="s">
        <v>14</v>
      </c>
      <c r="T236" s="25" t="s">
        <v>1000</v>
      </c>
      <c r="U236" s="25" t="s">
        <v>20</v>
      </c>
      <c r="V236" s="25" t="s">
        <v>14</v>
      </c>
      <c r="W236" s="25" t="s">
        <v>14</v>
      </c>
      <c r="X236" s="25">
        <v>0</v>
      </c>
      <c r="Y236" s="25" t="s">
        <v>14</v>
      </c>
      <c r="Z236" s="25" t="s">
        <v>4568</v>
      </c>
      <c r="AA236" s="25" t="s">
        <v>14</v>
      </c>
      <c r="AB236" s="25" t="s">
        <v>14</v>
      </c>
      <c r="AC236" s="25" t="s">
        <v>14</v>
      </c>
      <c r="AD236" s="25">
        <v>0</v>
      </c>
      <c r="AE236" s="25">
        <v>0</v>
      </c>
      <c r="AF236" s="25">
        <v>21485.439999999999</v>
      </c>
      <c r="AG236" s="25" t="s">
        <v>4782</v>
      </c>
    </row>
    <row r="237" spans="1:33">
      <c r="A237" s="25" t="s">
        <v>1858</v>
      </c>
      <c r="B237" s="25" t="s">
        <v>1859</v>
      </c>
      <c r="C237" s="25" t="s">
        <v>4034</v>
      </c>
      <c r="D237" s="25" t="s">
        <v>14</v>
      </c>
      <c r="E237" s="25" t="s">
        <v>14</v>
      </c>
      <c r="F237" s="25" t="s">
        <v>14</v>
      </c>
      <c r="G237" s="25" t="s">
        <v>14</v>
      </c>
      <c r="H237" s="25" t="s">
        <v>3088</v>
      </c>
      <c r="I237" s="25" t="s">
        <v>1764</v>
      </c>
      <c r="J237" s="25" t="s">
        <v>1766</v>
      </c>
      <c r="K237" s="25" t="s">
        <v>2401</v>
      </c>
      <c r="L237" s="25" t="s">
        <v>1766</v>
      </c>
      <c r="M237" s="25" t="s">
        <v>14</v>
      </c>
      <c r="N237" s="25" t="s">
        <v>14</v>
      </c>
      <c r="O237" s="25" t="s">
        <v>14</v>
      </c>
      <c r="P237" s="25" t="s">
        <v>14</v>
      </c>
      <c r="Q237" s="25" t="s">
        <v>14</v>
      </c>
      <c r="R237" s="25" t="s">
        <v>14</v>
      </c>
      <c r="S237" s="25" t="s">
        <v>14</v>
      </c>
      <c r="T237" s="25" t="s">
        <v>1000</v>
      </c>
      <c r="U237" s="25" t="s">
        <v>20</v>
      </c>
      <c r="V237" s="25" t="s">
        <v>4482</v>
      </c>
      <c r="W237" s="25" t="s">
        <v>14</v>
      </c>
      <c r="X237" s="25">
        <v>0</v>
      </c>
      <c r="Y237" s="25" t="s">
        <v>14</v>
      </c>
      <c r="Z237" s="25" t="s">
        <v>4568</v>
      </c>
      <c r="AA237" s="25" t="s">
        <v>14</v>
      </c>
      <c r="AB237" s="25" t="s">
        <v>14</v>
      </c>
      <c r="AC237" s="25" t="s">
        <v>14</v>
      </c>
      <c r="AD237" s="25">
        <v>0</v>
      </c>
      <c r="AE237" s="25">
        <v>1950</v>
      </c>
      <c r="AF237" s="25">
        <v>21913.22</v>
      </c>
      <c r="AG237" s="25" t="s">
        <v>4798</v>
      </c>
    </row>
    <row r="238" spans="1:33">
      <c r="A238" s="25" t="s">
        <v>2920</v>
      </c>
      <c r="B238" s="25" t="s">
        <v>2921</v>
      </c>
      <c r="C238" s="25" t="s">
        <v>4034</v>
      </c>
      <c r="D238" s="25" t="s">
        <v>14</v>
      </c>
      <c r="E238" s="25" t="s">
        <v>14</v>
      </c>
      <c r="F238" s="25" t="s">
        <v>14</v>
      </c>
      <c r="G238" s="25" t="s">
        <v>14</v>
      </c>
      <c r="H238" s="25" t="s">
        <v>3132</v>
      </c>
      <c r="I238" s="25" t="s">
        <v>1811</v>
      </c>
      <c r="J238" s="25" t="s">
        <v>1766</v>
      </c>
      <c r="K238" s="25" t="s">
        <v>1005</v>
      </c>
      <c r="L238" s="25" t="s">
        <v>1766</v>
      </c>
      <c r="M238" s="25" t="s">
        <v>14</v>
      </c>
      <c r="N238" s="25" t="s">
        <v>14</v>
      </c>
      <c r="O238" s="25" t="s">
        <v>14</v>
      </c>
      <c r="P238" s="25" t="s">
        <v>14</v>
      </c>
      <c r="Q238" s="25" t="s">
        <v>14</v>
      </c>
      <c r="R238" s="25" t="s">
        <v>14</v>
      </c>
      <c r="S238" s="25" t="s">
        <v>14</v>
      </c>
      <c r="T238" s="25" t="s">
        <v>1000</v>
      </c>
      <c r="U238" s="25" t="s">
        <v>20</v>
      </c>
      <c r="V238" s="25" t="s">
        <v>14</v>
      </c>
      <c r="W238" s="25" t="s">
        <v>14</v>
      </c>
      <c r="X238" s="25">
        <v>0</v>
      </c>
      <c r="Y238" s="25" t="s">
        <v>14</v>
      </c>
      <c r="Z238" s="25" t="s">
        <v>4568</v>
      </c>
      <c r="AA238" s="25" t="s">
        <v>14</v>
      </c>
      <c r="AB238" s="25" t="s">
        <v>14</v>
      </c>
      <c r="AC238" s="25" t="s">
        <v>14</v>
      </c>
      <c r="AD238" s="25">
        <v>0</v>
      </c>
      <c r="AE238" s="25">
        <v>0</v>
      </c>
      <c r="AF238" s="25">
        <v>19204.89</v>
      </c>
      <c r="AG238" s="25" t="s">
        <v>4716</v>
      </c>
    </row>
    <row r="239" spans="1:33">
      <c r="A239" s="25" t="s">
        <v>4372</v>
      </c>
      <c r="B239" s="25" t="s">
        <v>4373</v>
      </c>
      <c r="C239" s="25" t="s">
        <v>4038</v>
      </c>
      <c r="D239" s="25" t="s">
        <v>14</v>
      </c>
      <c r="E239" s="25" t="s">
        <v>14</v>
      </c>
      <c r="F239" s="25" t="s">
        <v>4374</v>
      </c>
      <c r="G239" s="25" t="s">
        <v>130</v>
      </c>
      <c r="H239" s="25" t="s">
        <v>4375</v>
      </c>
      <c r="I239" s="25" t="s">
        <v>1764</v>
      </c>
      <c r="J239" s="25" t="s">
        <v>1766</v>
      </c>
      <c r="K239" s="25" t="s">
        <v>1005</v>
      </c>
      <c r="L239" s="25" t="s">
        <v>1766</v>
      </c>
      <c r="M239" s="25" t="s">
        <v>14</v>
      </c>
      <c r="N239" s="25" t="s">
        <v>14</v>
      </c>
      <c r="O239" s="25" t="s">
        <v>14</v>
      </c>
      <c r="P239" s="25" t="s">
        <v>14</v>
      </c>
      <c r="Q239" s="25" t="s">
        <v>14</v>
      </c>
      <c r="R239" s="25" t="s">
        <v>14</v>
      </c>
      <c r="S239" s="25" t="s">
        <v>14</v>
      </c>
      <c r="T239" s="25" t="s">
        <v>3707</v>
      </c>
      <c r="U239" s="25" t="s">
        <v>20</v>
      </c>
      <c r="V239" s="25" t="s">
        <v>14</v>
      </c>
      <c r="W239" s="25" t="s">
        <v>14</v>
      </c>
      <c r="X239" s="25">
        <v>0</v>
      </c>
      <c r="Y239" s="25" t="s">
        <v>14</v>
      </c>
      <c r="Z239" s="25" t="s">
        <v>4568</v>
      </c>
      <c r="AA239" s="25" t="s">
        <v>14</v>
      </c>
      <c r="AB239" s="25" t="s">
        <v>14</v>
      </c>
      <c r="AC239" s="25" t="s">
        <v>14</v>
      </c>
      <c r="AD239" s="25">
        <v>0</v>
      </c>
      <c r="AE239" s="25">
        <v>0</v>
      </c>
      <c r="AF239" s="25">
        <v>18203.79</v>
      </c>
      <c r="AG239" s="25" t="s">
        <v>4739</v>
      </c>
    </row>
    <row r="240" spans="1:33">
      <c r="A240" s="25" t="s">
        <v>2898</v>
      </c>
      <c r="B240" s="25" t="s">
        <v>2899</v>
      </c>
      <c r="C240" s="25" t="s">
        <v>4038</v>
      </c>
      <c r="D240" s="25" t="s">
        <v>14</v>
      </c>
      <c r="E240" s="25" t="s">
        <v>14</v>
      </c>
      <c r="F240" s="25" t="s">
        <v>4339</v>
      </c>
      <c r="G240" s="25" t="s">
        <v>131</v>
      </c>
      <c r="H240" s="25" t="s">
        <v>3120</v>
      </c>
      <c r="I240" s="25" t="s">
        <v>1789</v>
      </c>
      <c r="J240" s="25" t="s">
        <v>14</v>
      </c>
      <c r="K240" s="25" t="s">
        <v>4340</v>
      </c>
      <c r="L240" s="25" t="s">
        <v>1766</v>
      </c>
      <c r="M240" s="25" t="s">
        <v>14</v>
      </c>
      <c r="N240" s="25" t="s">
        <v>4341</v>
      </c>
      <c r="O240" s="25" t="s">
        <v>3937</v>
      </c>
      <c r="P240" s="25" t="s">
        <v>4342</v>
      </c>
      <c r="Q240" s="25" t="s">
        <v>3120</v>
      </c>
      <c r="R240" s="25" t="s">
        <v>14</v>
      </c>
      <c r="S240" s="25" t="s">
        <v>14</v>
      </c>
      <c r="T240" s="25" t="s">
        <v>1000</v>
      </c>
      <c r="U240" s="25" t="s">
        <v>13</v>
      </c>
      <c r="V240" s="25" t="s">
        <v>125</v>
      </c>
      <c r="W240" s="25" t="s">
        <v>14</v>
      </c>
      <c r="X240" s="25">
        <v>0</v>
      </c>
      <c r="Y240" s="25" t="s">
        <v>14</v>
      </c>
      <c r="Z240" s="25" t="s">
        <v>4568</v>
      </c>
      <c r="AA240" s="25" t="s">
        <v>14</v>
      </c>
      <c r="AB240" s="25" t="s">
        <v>14</v>
      </c>
      <c r="AC240" s="25" t="s">
        <v>14</v>
      </c>
      <c r="AD240" s="25">
        <v>0</v>
      </c>
      <c r="AE240" s="25">
        <v>0</v>
      </c>
      <c r="AF240" s="25">
        <v>16069.37</v>
      </c>
      <c r="AG240" s="25" t="s">
        <v>4717</v>
      </c>
    </row>
    <row r="241" spans="1:33">
      <c r="A241" s="25" t="s">
        <v>2826</v>
      </c>
      <c r="B241" s="25" t="s">
        <v>2827</v>
      </c>
      <c r="C241" s="25" t="s">
        <v>4038</v>
      </c>
      <c r="D241" s="25" t="s">
        <v>14</v>
      </c>
      <c r="E241" s="25" t="s">
        <v>14</v>
      </c>
      <c r="F241" s="25" t="s">
        <v>4382</v>
      </c>
      <c r="G241" s="25" t="s">
        <v>128</v>
      </c>
      <c r="H241" s="25" t="s">
        <v>3146</v>
      </c>
      <c r="I241" s="25" t="s">
        <v>1773</v>
      </c>
      <c r="J241" s="25" t="s">
        <v>14</v>
      </c>
      <c r="K241" s="25" t="s">
        <v>4340</v>
      </c>
      <c r="L241" s="25" t="s">
        <v>1766</v>
      </c>
      <c r="M241" s="25" t="s">
        <v>14</v>
      </c>
      <c r="N241" s="25" t="s">
        <v>4383</v>
      </c>
      <c r="O241" s="25" t="s">
        <v>3939</v>
      </c>
      <c r="P241" s="25" t="s">
        <v>4384</v>
      </c>
      <c r="Q241" s="25" t="s">
        <v>3146</v>
      </c>
      <c r="R241" s="25" t="s">
        <v>14</v>
      </c>
      <c r="S241" s="25" t="s">
        <v>14</v>
      </c>
      <c r="T241" s="25" t="s">
        <v>3686</v>
      </c>
      <c r="U241" s="25" t="s">
        <v>1821</v>
      </c>
      <c r="V241" s="25" t="s">
        <v>14</v>
      </c>
      <c r="W241" s="25" t="s">
        <v>14</v>
      </c>
      <c r="X241" s="25">
        <v>0</v>
      </c>
      <c r="Y241" s="25" t="s">
        <v>14</v>
      </c>
      <c r="Z241" s="25" t="s">
        <v>4568</v>
      </c>
      <c r="AA241" s="25" t="s">
        <v>14</v>
      </c>
      <c r="AB241" s="25" t="s">
        <v>14</v>
      </c>
      <c r="AC241" s="25" t="s">
        <v>14</v>
      </c>
      <c r="AD241" s="25">
        <v>0</v>
      </c>
      <c r="AE241" s="25">
        <v>0</v>
      </c>
      <c r="AF241" s="25">
        <v>15231.49</v>
      </c>
      <c r="AG241" s="25" t="s">
        <v>4743</v>
      </c>
    </row>
    <row r="242" spans="1:33">
      <c r="A242" s="25" t="s">
        <v>2132</v>
      </c>
      <c r="B242" s="25" t="s">
        <v>2133</v>
      </c>
      <c r="C242" s="25" t="s">
        <v>14</v>
      </c>
      <c r="D242" s="25" t="s">
        <v>14</v>
      </c>
      <c r="E242" s="25" t="s">
        <v>14</v>
      </c>
      <c r="F242" s="25" t="s">
        <v>14</v>
      </c>
      <c r="G242" s="25" t="s">
        <v>14</v>
      </c>
      <c r="H242" s="25" t="s">
        <v>3097</v>
      </c>
      <c r="I242" s="25" t="s">
        <v>1764</v>
      </c>
      <c r="J242" s="25" t="s">
        <v>1766</v>
      </c>
      <c r="K242" s="25" t="s">
        <v>1004</v>
      </c>
      <c r="L242" s="25" t="s">
        <v>1766</v>
      </c>
      <c r="M242" s="25" t="s">
        <v>14</v>
      </c>
      <c r="N242" s="25" t="s">
        <v>14</v>
      </c>
      <c r="O242" s="25" t="s">
        <v>14</v>
      </c>
      <c r="P242" s="25" t="s">
        <v>14</v>
      </c>
      <c r="Q242" s="25" t="s">
        <v>14</v>
      </c>
      <c r="R242" s="25" t="s">
        <v>14</v>
      </c>
      <c r="S242" s="25" t="s">
        <v>14</v>
      </c>
      <c r="T242" s="25" t="s">
        <v>1000</v>
      </c>
      <c r="U242" s="25" t="s">
        <v>13</v>
      </c>
      <c r="V242" s="25" t="s">
        <v>14</v>
      </c>
      <c r="W242" s="25" t="s">
        <v>14</v>
      </c>
      <c r="X242" s="25">
        <v>0</v>
      </c>
      <c r="Y242" s="25" t="s">
        <v>14</v>
      </c>
      <c r="Z242" s="25" t="s">
        <v>4568</v>
      </c>
      <c r="AA242" s="25" t="s">
        <v>14</v>
      </c>
      <c r="AB242" s="25" t="s">
        <v>14</v>
      </c>
      <c r="AC242" s="25" t="s">
        <v>14</v>
      </c>
      <c r="AD242" s="25">
        <v>0</v>
      </c>
      <c r="AE242" s="25">
        <v>0</v>
      </c>
      <c r="AF242" s="25">
        <v>18019.439999999999</v>
      </c>
      <c r="AG242" s="25" t="s">
        <v>4650</v>
      </c>
    </row>
    <row r="243" spans="1:33">
      <c r="A243" s="25" t="s">
        <v>2616</v>
      </c>
      <c r="B243" s="25" t="s">
        <v>2617</v>
      </c>
      <c r="C243" s="25" t="s">
        <v>4038</v>
      </c>
      <c r="D243" s="25" t="s">
        <v>14</v>
      </c>
      <c r="E243" s="25" t="s">
        <v>14</v>
      </c>
      <c r="F243" s="25" t="s">
        <v>14</v>
      </c>
      <c r="G243" s="25" t="s">
        <v>14</v>
      </c>
      <c r="H243" s="25" t="s">
        <v>3123</v>
      </c>
      <c r="I243" s="25" t="s">
        <v>1764</v>
      </c>
      <c r="J243" s="25" t="s">
        <v>1766</v>
      </c>
      <c r="K243" s="25" t="s">
        <v>1004</v>
      </c>
      <c r="L243" s="25" t="s">
        <v>1766</v>
      </c>
      <c r="M243" s="25" t="s">
        <v>14</v>
      </c>
      <c r="N243" s="25" t="s">
        <v>14</v>
      </c>
      <c r="O243" s="25" t="s">
        <v>14</v>
      </c>
      <c r="P243" s="25" t="s">
        <v>14</v>
      </c>
      <c r="Q243" s="25" t="s">
        <v>14</v>
      </c>
      <c r="R243" s="25" t="s">
        <v>14</v>
      </c>
      <c r="S243" s="25" t="s">
        <v>14</v>
      </c>
      <c r="T243" s="25" t="s">
        <v>1000</v>
      </c>
      <c r="U243" s="25" t="s">
        <v>13</v>
      </c>
      <c r="V243" s="25" t="s">
        <v>14</v>
      </c>
      <c r="W243" s="25" t="s">
        <v>14</v>
      </c>
      <c r="X243" s="25">
        <v>0</v>
      </c>
      <c r="Y243" s="25" t="s">
        <v>14</v>
      </c>
      <c r="Z243" s="25" t="s">
        <v>4568</v>
      </c>
      <c r="AA243" s="25" t="s">
        <v>14</v>
      </c>
      <c r="AB243" s="25" t="s">
        <v>14</v>
      </c>
      <c r="AC243" s="25" t="s">
        <v>14</v>
      </c>
      <c r="AD243" s="25">
        <v>0</v>
      </c>
      <c r="AE243" s="25">
        <v>0</v>
      </c>
      <c r="AF243" s="25">
        <v>16069.44</v>
      </c>
      <c r="AG243" s="25" t="s">
        <v>4580</v>
      </c>
    </row>
    <row r="244" spans="1:33">
      <c r="A244" s="25" t="s">
        <v>3083</v>
      </c>
      <c r="B244" s="25" t="s">
        <v>3084</v>
      </c>
      <c r="C244" s="25" t="s">
        <v>4038</v>
      </c>
      <c r="D244" s="25" t="s">
        <v>14</v>
      </c>
      <c r="E244" s="25" t="s">
        <v>14</v>
      </c>
      <c r="F244" s="25" t="s">
        <v>14</v>
      </c>
      <c r="G244" s="25" t="s">
        <v>14</v>
      </c>
      <c r="H244" s="25" t="s">
        <v>3085</v>
      </c>
      <c r="I244" s="25" t="s">
        <v>1764</v>
      </c>
      <c r="J244" s="25" t="s">
        <v>1766</v>
      </c>
      <c r="K244" s="25" t="s">
        <v>4545</v>
      </c>
      <c r="L244" s="25" t="s">
        <v>1766</v>
      </c>
      <c r="M244" s="25" t="s">
        <v>14</v>
      </c>
      <c r="N244" s="25" t="s">
        <v>14</v>
      </c>
      <c r="O244" s="25" t="s">
        <v>14</v>
      </c>
      <c r="P244" s="25" t="s">
        <v>14</v>
      </c>
      <c r="Q244" s="25" t="s">
        <v>14</v>
      </c>
      <c r="R244" s="25" t="s">
        <v>14</v>
      </c>
      <c r="S244" s="25" t="s">
        <v>14</v>
      </c>
      <c r="T244" s="25" t="s">
        <v>4520</v>
      </c>
      <c r="U244" s="25" t="s">
        <v>20</v>
      </c>
      <c r="V244" s="25" t="s">
        <v>14</v>
      </c>
      <c r="W244" s="25" t="s">
        <v>14</v>
      </c>
      <c r="X244" s="25">
        <v>0</v>
      </c>
      <c r="Y244" s="25" t="s">
        <v>14</v>
      </c>
      <c r="Z244" s="25" t="s">
        <v>4568</v>
      </c>
      <c r="AA244" s="25" t="s">
        <v>14</v>
      </c>
      <c r="AB244" s="25" t="s">
        <v>14</v>
      </c>
      <c r="AC244" s="25" t="s">
        <v>14</v>
      </c>
      <c r="AD244" s="25">
        <v>0</v>
      </c>
      <c r="AE244" s="25">
        <v>0</v>
      </c>
      <c r="AF244" s="25">
        <v>15575</v>
      </c>
      <c r="AG244" s="25" t="s">
        <v>4825</v>
      </c>
    </row>
    <row r="245" spans="1:33">
      <c r="A245" s="25" t="s">
        <v>1458</v>
      </c>
      <c r="B245" s="25" t="s">
        <v>1793</v>
      </c>
      <c r="C245" s="25" t="s">
        <v>4034</v>
      </c>
      <c r="D245" s="25" t="s">
        <v>14</v>
      </c>
      <c r="E245" s="25" t="s">
        <v>14</v>
      </c>
      <c r="F245" s="25" t="s">
        <v>14</v>
      </c>
      <c r="G245" s="25" t="s">
        <v>14</v>
      </c>
      <c r="H245" s="25" t="s">
        <v>3036</v>
      </c>
      <c r="I245" s="25" t="s">
        <v>1789</v>
      </c>
      <c r="J245" s="25" t="s">
        <v>1766</v>
      </c>
      <c r="K245" s="25" t="s">
        <v>467</v>
      </c>
      <c r="L245" s="25" t="s">
        <v>1766</v>
      </c>
      <c r="M245" s="25" t="s">
        <v>14</v>
      </c>
      <c r="N245" s="25" t="s">
        <v>14</v>
      </c>
      <c r="O245" s="25" t="s">
        <v>3947</v>
      </c>
      <c r="P245" s="25" t="s">
        <v>14</v>
      </c>
      <c r="Q245" s="25" t="s">
        <v>14</v>
      </c>
      <c r="R245" s="25" t="s">
        <v>14</v>
      </c>
      <c r="S245" s="25" t="s">
        <v>14</v>
      </c>
      <c r="T245" s="25" t="s">
        <v>1000</v>
      </c>
      <c r="U245" s="25" t="s">
        <v>20</v>
      </c>
      <c r="V245" s="25" t="s">
        <v>14</v>
      </c>
      <c r="W245" s="25" t="s">
        <v>14</v>
      </c>
      <c r="X245" s="25">
        <v>0</v>
      </c>
      <c r="Y245" s="25" t="s">
        <v>14</v>
      </c>
      <c r="Z245" s="25" t="s">
        <v>4568</v>
      </c>
      <c r="AA245" s="25" t="s">
        <v>14</v>
      </c>
      <c r="AB245" s="25" t="s">
        <v>14</v>
      </c>
      <c r="AC245" s="25" t="s">
        <v>14</v>
      </c>
      <c r="AD245" s="25">
        <v>280</v>
      </c>
      <c r="AE245" s="25">
        <v>0</v>
      </c>
      <c r="AF245" s="25">
        <v>58696.44</v>
      </c>
      <c r="AG245" s="25" t="s">
        <v>4593</v>
      </c>
    </row>
    <row r="246" spans="1:33">
      <c r="A246" s="25" t="s">
        <v>1433</v>
      </c>
      <c r="B246" s="25" t="s">
        <v>1814</v>
      </c>
      <c r="C246" s="25" t="s">
        <v>4038</v>
      </c>
      <c r="D246" s="25" t="s">
        <v>14</v>
      </c>
      <c r="E246" s="25" t="s">
        <v>14</v>
      </c>
      <c r="F246" s="25" t="s">
        <v>14</v>
      </c>
      <c r="G246" s="25" t="s">
        <v>14</v>
      </c>
      <c r="H246" s="25" t="s">
        <v>3098</v>
      </c>
      <c r="I246" s="25" t="s">
        <v>1789</v>
      </c>
      <c r="J246" s="25" t="s">
        <v>1766</v>
      </c>
      <c r="K246" s="25" t="s">
        <v>467</v>
      </c>
      <c r="L246" s="25" t="s">
        <v>1766</v>
      </c>
      <c r="M246" s="25" t="s">
        <v>14</v>
      </c>
      <c r="N246" s="25" t="s">
        <v>14</v>
      </c>
      <c r="O246" s="25" t="s">
        <v>14</v>
      </c>
      <c r="P246" s="25" t="s">
        <v>14</v>
      </c>
      <c r="Q246" s="25" t="s">
        <v>14</v>
      </c>
      <c r="R246" s="25" t="s">
        <v>14</v>
      </c>
      <c r="S246" s="25" t="s">
        <v>14</v>
      </c>
      <c r="T246" s="25" t="s">
        <v>1000</v>
      </c>
      <c r="U246" s="25" t="s">
        <v>20</v>
      </c>
      <c r="V246" s="25" t="s">
        <v>14</v>
      </c>
      <c r="W246" s="25" t="s">
        <v>14</v>
      </c>
      <c r="X246" s="25">
        <v>0</v>
      </c>
      <c r="Y246" s="25" t="s">
        <v>14</v>
      </c>
      <c r="Z246" s="25" t="s">
        <v>4568</v>
      </c>
      <c r="AA246" s="25" t="s">
        <v>14</v>
      </c>
      <c r="AB246" s="25" t="s">
        <v>14</v>
      </c>
      <c r="AC246" s="25" t="s">
        <v>14</v>
      </c>
      <c r="AD246" s="25">
        <v>0</v>
      </c>
      <c r="AE246" s="25">
        <v>0</v>
      </c>
      <c r="AF246" s="25">
        <v>18019.439999999999</v>
      </c>
      <c r="AG246" s="25" t="s">
        <v>4650</v>
      </c>
    </row>
    <row r="247" spans="1:33">
      <c r="A247" s="25" t="s">
        <v>1941</v>
      </c>
      <c r="B247" s="25" t="s">
        <v>1942</v>
      </c>
      <c r="C247" s="25" t="s">
        <v>4038</v>
      </c>
      <c r="D247" s="25" t="s">
        <v>14</v>
      </c>
      <c r="E247" s="25" t="s">
        <v>14</v>
      </c>
      <c r="F247" s="25" t="s">
        <v>14</v>
      </c>
      <c r="G247" s="25" t="s">
        <v>14</v>
      </c>
      <c r="H247" s="25" t="s">
        <v>3064</v>
      </c>
      <c r="I247" s="25" t="s">
        <v>1789</v>
      </c>
      <c r="J247" s="25" t="s">
        <v>1766</v>
      </c>
      <c r="K247" s="25" t="s">
        <v>467</v>
      </c>
      <c r="L247" s="25" t="s">
        <v>1766</v>
      </c>
      <c r="M247" s="25" t="s">
        <v>14</v>
      </c>
      <c r="N247" s="25" t="s">
        <v>14</v>
      </c>
      <c r="O247" s="25" t="s">
        <v>14</v>
      </c>
      <c r="P247" s="25" t="s">
        <v>14</v>
      </c>
      <c r="Q247" s="25" t="s">
        <v>14</v>
      </c>
      <c r="R247" s="25" t="s">
        <v>14</v>
      </c>
      <c r="S247" s="25" t="s">
        <v>14</v>
      </c>
      <c r="T247" s="25" t="s">
        <v>1000</v>
      </c>
      <c r="U247" s="25" t="s">
        <v>20</v>
      </c>
      <c r="V247" s="25" t="s">
        <v>14</v>
      </c>
      <c r="W247" s="25" t="s">
        <v>14</v>
      </c>
      <c r="X247" s="25">
        <v>0</v>
      </c>
      <c r="Y247" s="25" t="s">
        <v>14</v>
      </c>
      <c r="Z247" s="25" t="s">
        <v>4568</v>
      </c>
      <c r="AA247" s="25" t="s">
        <v>14</v>
      </c>
      <c r="AB247" s="25" t="s">
        <v>14</v>
      </c>
      <c r="AC247" s="25" t="s">
        <v>14</v>
      </c>
      <c r="AD247" s="25">
        <v>280</v>
      </c>
      <c r="AE247" s="25">
        <v>0</v>
      </c>
      <c r="AF247" s="25">
        <v>19385.439999999999</v>
      </c>
      <c r="AG247" s="25" t="s">
        <v>4725</v>
      </c>
    </row>
    <row r="248" spans="1:33">
      <c r="A248" s="25" t="s">
        <v>2591</v>
      </c>
      <c r="B248" s="25" t="s">
        <v>2592</v>
      </c>
      <c r="C248" s="25" t="s">
        <v>4038</v>
      </c>
      <c r="D248" s="25" t="s">
        <v>14</v>
      </c>
      <c r="E248" s="25" t="s">
        <v>14</v>
      </c>
      <c r="F248" s="25" t="s">
        <v>14</v>
      </c>
      <c r="G248" s="25" t="s">
        <v>14</v>
      </c>
      <c r="H248" s="25" t="s">
        <v>3124</v>
      </c>
      <c r="I248" s="25" t="s">
        <v>1773</v>
      </c>
      <c r="J248" s="25" t="s">
        <v>1766</v>
      </c>
      <c r="K248" s="25" t="s">
        <v>467</v>
      </c>
      <c r="L248" s="25" t="s">
        <v>1766</v>
      </c>
      <c r="M248" s="25" t="s">
        <v>14</v>
      </c>
      <c r="N248" s="25" t="s">
        <v>14</v>
      </c>
      <c r="O248" s="25" t="s">
        <v>14</v>
      </c>
      <c r="P248" s="25" t="s">
        <v>14</v>
      </c>
      <c r="Q248" s="25" t="s">
        <v>14</v>
      </c>
      <c r="R248" s="25" t="s">
        <v>14</v>
      </c>
      <c r="S248" s="25" t="s">
        <v>14</v>
      </c>
      <c r="T248" s="25" t="s">
        <v>3711</v>
      </c>
      <c r="U248" s="25" t="s">
        <v>20</v>
      </c>
      <c r="V248" s="25" t="s">
        <v>14</v>
      </c>
      <c r="W248" s="25" t="s">
        <v>14</v>
      </c>
      <c r="X248" s="25">
        <v>0</v>
      </c>
      <c r="Y248" s="25" t="s">
        <v>14</v>
      </c>
      <c r="Z248" s="25" t="s">
        <v>4568</v>
      </c>
      <c r="AA248" s="25" t="s">
        <v>14</v>
      </c>
      <c r="AB248" s="25" t="s">
        <v>14</v>
      </c>
      <c r="AC248" s="25" t="s">
        <v>14</v>
      </c>
      <c r="AD248" s="25">
        <v>0</v>
      </c>
      <c r="AE248" s="25">
        <v>0</v>
      </c>
      <c r="AF248" s="25">
        <v>17881.650000000001</v>
      </c>
      <c r="AG248" s="25" t="s">
        <v>4745</v>
      </c>
    </row>
    <row r="249" spans="1:33">
      <c r="A249" s="25" t="s">
        <v>1445</v>
      </c>
      <c r="B249" s="25" t="s">
        <v>1822</v>
      </c>
      <c r="C249" s="25" t="s">
        <v>4038</v>
      </c>
      <c r="D249" s="25" t="s">
        <v>14</v>
      </c>
      <c r="E249" s="25" t="s">
        <v>14</v>
      </c>
      <c r="F249" s="25" t="s">
        <v>14</v>
      </c>
      <c r="G249" s="25" t="s">
        <v>14</v>
      </c>
      <c r="H249" s="25" t="s">
        <v>3130</v>
      </c>
      <c r="I249" s="25" t="s">
        <v>1789</v>
      </c>
      <c r="J249" s="25" t="s">
        <v>1766</v>
      </c>
      <c r="K249" s="25" t="s">
        <v>467</v>
      </c>
      <c r="L249" s="25" t="s">
        <v>1766</v>
      </c>
      <c r="M249" s="25" t="s">
        <v>14</v>
      </c>
      <c r="N249" s="25" t="s">
        <v>14</v>
      </c>
      <c r="O249" s="25" t="s">
        <v>14</v>
      </c>
      <c r="P249" s="25" t="s">
        <v>14</v>
      </c>
      <c r="Q249" s="25" t="s">
        <v>14</v>
      </c>
      <c r="R249" s="25" t="s">
        <v>14</v>
      </c>
      <c r="S249" s="25" t="s">
        <v>14</v>
      </c>
      <c r="T249" s="25" t="s">
        <v>1000</v>
      </c>
      <c r="U249" s="25" t="s">
        <v>20</v>
      </c>
      <c r="V249" s="25" t="s">
        <v>14</v>
      </c>
      <c r="W249" s="25" t="s">
        <v>14</v>
      </c>
      <c r="X249" s="25">
        <v>0</v>
      </c>
      <c r="Y249" s="25" t="s">
        <v>14</v>
      </c>
      <c r="Z249" s="25" t="s">
        <v>4568</v>
      </c>
      <c r="AA249" s="25" t="s">
        <v>14</v>
      </c>
      <c r="AB249" s="25" t="s">
        <v>14</v>
      </c>
      <c r="AC249" s="25" t="s">
        <v>14</v>
      </c>
      <c r="AD249" s="25">
        <v>0</v>
      </c>
      <c r="AE249" s="25">
        <v>0</v>
      </c>
      <c r="AF249" s="25">
        <v>16069.43</v>
      </c>
      <c r="AG249" s="25" t="s">
        <v>4751</v>
      </c>
    </row>
    <row r="250" spans="1:33">
      <c r="A250" s="25" t="s">
        <v>1945</v>
      </c>
      <c r="B250" s="25" t="s">
        <v>1946</v>
      </c>
      <c r="C250" s="25" t="s">
        <v>4038</v>
      </c>
      <c r="D250" s="25" t="s">
        <v>14</v>
      </c>
      <c r="E250" s="25" t="s">
        <v>14</v>
      </c>
      <c r="F250" s="25" t="s">
        <v>14</v>
      </c>
      <c r="G250" s="25" t="s">
        <v>14</v>
      </c>
      <c r="H250" s="25" t="s">
        <v>3118</v>
      </c>
      <c r="I250" s="25" t="s">
        <v>1789</v>
      </c>
      <c r="J250" s="25" t="s">
        <v>1766</v>
      </c>
      <c r="K250" s="25" t="s">
        <v>467</v>
      </c>
      <c r="L250" s="25" t="s">
        <v>1766</v>
      </c>
      <c r="M250" s="25" t="s">
        <v>14</v>
      </c>
      <c r="N250" s="25" t="s">
        <v>14</v>
      </c>
      <c r="O250" s="25" t="s">
        <v>14</v>
      </c>
      <c r="P250" s="25" t="s">
        <v>14</v>
      </c>
      <c r="Q250" s="25" t="s">
        <v>14</v>
      </c>
      <c r="R250" s="25" t="s">
        <v>14</v>
      </c>
      <c r="S250" s="25" t="s">
        <v>14</v>
      </c>
      <c r="T250" s="25" t="s">
        <v>1000</v>
      </c>
      <c r="U250" s="25" t="s">
        <v>13</v>
      </c>
      <c r="V250" s="25" t="s">
        <v>14</v>
      </c>
      <c r="W250" s="25" t="s">
        <v>14</v>
      </c>
      <c r="X250" s="25">
        <v>0</v>
      </c>
      <c r="Y250" s="25" t="s">
        <v>14</v>
      </c>
      <c r="Z250" s="25" t="s">
        <v>4568</v>
      </c>
      <c r="AA250" s="25" t="s">
        <v>14</v>
      </c>
      <c r="AB250" s="25" t="s">
        <v>14</v>
      </c>
      <c r="AC250" s="25" t="s">
        <v>14</v>
      </c>
      <c r="AD250" s="25">
        <v>280</v>
      </c>
      <c r="AE250" s="25">
        <v>0</v>
      </c>
      <c r="AF250" s="25">
        <v>16069.44</v>
      </c>
      <c r="AG250" s="25" t="s">
        <v>4810</v>
      </c>
    </row>
    <row r="251" spans="1:33">
      <c r="A251" s="25" t="s">
        <v>1451</v>
      </c>
      <c r="B251" s="25" t="s">
        <v>1826</v>
      </c>
      <c r="C251" s="25" t="s">
        <v>4038</v>
      </c>
      <c r="D251" s="25" t="s">
        <v>14</v>
      </c>
      <c r="E251" s="25" t="s">
        <v>14</v>
      </c>
      <c r="F251" s="25" t="s">
        <v>14</v>
      </c>
      <c r="G251" s="25" t="s">
        <v>14</v>
      </c>
      <c r="H251" s="25" t="s">
        <v>3122</v>
      </c>
      <c r="I251" s="25" t="s">
        <v>1789</v>
      </c>
      <c r="J251" s="25" t="s">
        <v>1766</v>
      </c>
      <c r="K251" s="25" t="s">
        <v>467</v>
      </c>
      <c r="L251" s="25" t="s">
        <v>1766</v>
      </c>
      <c r="M251" s="25" t="s">
        <v>14</v>
      </c>
      <c r="N251" s="25" t="s">
        <v>14</v>
      </c>
      <c r="O251" s="25" t="s">
        <v>14</v>
      </c>
      <c r="P251" s="25" t="s">
        <v>14</v>
      </c>
      <c r="Q251" s="25" t="s">
        <v>14</v>
      </c>
      <c r="R251" s="25" t="s">
        <v>14</v>
      </c>
      <c r="S251" s="25" t="s">
        <v>14</v>
      </c>
      <c r="T251" s="25" t="s">
        <v>1000</v>
      </c>
      <c r="U251" s="25" t="s">
        <v>20</v>
      </c>
      <c r="V251" s="25" t="s">
        <v>14</v>
      </c>
      <c r="W251" s="25" t="s">
        <v>14</v>
      </c>
      <c r="X251" s="25">
        <v>0</v>
      </c>
      <c r="Y251" s="25" t="s">
        <v>14</v>
      </c>
      <c r="Z251" s="25" t="s">
        <v>4568</v>
      </c>
      <c r="AA251" s="25" t="s">
        <v>14</v>
      </c>
      <c r="AB251" s="25" t="s">
        <v>14</v>
      </c>
      <c r="AC251" s="25" t="s">
        <v>14</v>
      </c>
      <c r="AD251" s="25">
        <v>0</v>
      </c>
      <c r="AE251" s="25">
        <v>0</v>
      </c>
      <c r="AF251" s="25">
        <v>16069.43</v>
      </c>
      <c r="AG251" s="25" t="s">
        <v>4751</v>
      </c>
    </row>
    <row r="252" spans="1:33">
      <c r="A252" s="25" t="s">
        <v>1435</v>
      </c>
      <c r="B252" s="25" t="s">
        <v>1815</v>
      </c>
      <c r="C252" s="25" t="s">
        <v>4038</v>
      </c>
      <c r="D252" s="25" t="s">
        <v>14</v>
      </c>
      <c r="E252" s="25" t="s">
        <v>14</v>
      </c>
      <c r="F252" s="25" t="s">
        <v>14</v>
      </c>
      <c r="G252" s="25" t="s">
        <v>14</v>
      </c>
      <c r="H252" s="25" t="s">
        <v>3129</v>
      </c>
      <c r="I252" s="25" t="s">
        <v>1789</v>
      </c>
      <c r="J252" s="25" t="s">
        <v>1766</v>
      </c>
      <c r="K252" s="25" t="s">
        <v>467</v>
      </c>
      <c r="L252" s="25" t="s">
        <v>1766</v>
      </c>
      <c r="M252" s="25" t="s">
        <v>14</v>
      </c>
      <c r="N252" s="25" t="s">
        <v>14</v>
      </c>
      <c r="O252" s="25" t="s">
        <v>14</v>
      </c>
      <c r="P252" s="25" t="s">
        <v>14</v>
      </c>
      <c r="Q252" s="25" t="s">
        <v>14</v>
      </c>
      <c r="R252" s="25" t="s">
        <v>14</v>
      </c>
      <c r="S252" s="25" t="s">
        <v>14</v>
      </c>
      <c r="T252" s="25" t="s">
        <v>1000</v>
      </c>
      <c r="U252" s="25" t="s">
        <v>20</v>
      </c>
      <c r="V252" s="25" t="s">
        <v>14</v>
      </c>
      <c r="W252" s="25" t="s">
        <v>14</v>
      </c>
      <c r="X252" s="25">
        <v>0</v>
      </c>
      <c r="Y252" s="25" t="s">
        <v>14</v>
      </c>
      <c r="Z252" s="25" t="s">
        <v>4568</v>
      </c>
      <c r="AA252" s="25" t="s">
        <v>14</v>
      </c>
      <c r="AB252" s="25" t="s">
        <v>14</v>
      </c>
      <c r="AC252" s="25" t="s">
        <v>14</v>
      </c>
      <c r="AD252" s="25">
        <v>0</v>
      </c>
      <c r="AE252" s="25">
        <v>0</v>
      </c>
      <c r="AF252" s="25">
        <v>16069.44</v>
      </c>
      <c r="AG252" s="25" t="s">
        <v>4580</v>
      </c>
    </row>
    <row r="253" spans="1:33">
      <c r="A253" s="25" t="s">
        <v>1802</v>
      </c>
      <c r="B253" s="25" t="s">
        <v>1803</v>
      </c>
      <c r="C253" s="25" t="s">
        <v>4034</v>
      </c>
      <c r="D253" s="25" t="s">
        <v>14</v>
      </c>
      <c r="E253" s="25" t="s">
        <v>14</v>
      </c>
      <c r="F253" s="25" t="s">
        <v>14</v>
      </c>
      <c r="G253" s="25" t="s">
        <v>14</v>
      </c>
      <c r="H253" s="25" t="s">
        <v>3654</v>
      </c>
      <c r="I253" s="25" t="s">
        <v>4233</v>
      </c>
      <c r="J253" s="25" t="s">
        <v>14</v>
      </c>
      <c r="K253" s="25" t="s">
        <v>4234</v>
      </c>
      <c r="L253" s="25" t="s">
        <v>2810</v>
      </c>
      <c r="M253" s="25" t="s">
        <v>14</v>
      </c>
      <c r="N253" s="25" t="s">
        <v>14</v>
      </c>
      <c r="O253" s="25" t="s">
        <v>14</v>
      </c>
      <c r="P253" s="25" t="s">
        <v>14</v>
      </c>
      <c r="Q253" s="25" t="s">
        <v>14</v>
      </c>
      <c r="R253" s="25" t="s">
        <v>14</v>
      </c>
      <c r="S253" s="25" t="s">
        <v>14</v>
      </c>
      <c r="T253" s="25" t="s">
        <v>3838</v>
      </c>
      <c r="U253" s="25" t="s">
        <v>16</v>
      </c>
      <c r="V253" s="25" t="s">
        <v>124</v>
      </c>
      <c r="W253" s="25" t="s">
        <v>3919</v>
      </c>
      <c r="X253" s="25">
        <v>0</v>
      </c>
      <c r="Y253" s="25" t="s">
        <v>14</v>
      </c>
      <c r="Z253" s="25" t="s">
        <v>4568</v>
      </c>
      <c r="AA253" s="25" t="s">
        <v>14</v>
      </c>
      <c r="AB253" s="25" t="s">
        <v>14</v>
      </c>
      <c r="AC253" s="25" t="s">
        <v>14</v>
      </c>
      <c r="AD253" s="25">
        <v>0</v>
      </c>
      <c r="AE253" s="25">
        <v>0</v>
      </c>
      <c r="AF253" s="25">
        <v>1476.4</v>
      </c>
      <c r="AG253" s="25" t="s">
        <v>4660</v>
      </c>
    </row>
    <row r="254" spans="1:33">
      <c r="A254" s="25" t="s">
        <v>1431</v>
      </c>
      <c r="B254" s="25" t="s">
        <v>1813</v>
      </c>
      <c r="C254" s="25" t="s">
        <v>4034</v>
      </c>
      <c r="D254" s="25" t="s">
        <v>14</v>
      </c>
      <c r="E254" s="25" t="s">
        <v>14</v>
      </c>
      <c r="F254" s="25" t="s">
        <v>14</v>
      </c>
      <c r="G254" s="25" t="s">
        <v>14</v>
      </c>
      <c r="H254" s="25" t="s">
        <v>3094</v>
      </c>
      <c r="I254" s="25" t="s">
        <v>1811</v>
      </c>
      <c r="J254" s="25" t="s">
        <v>1766</v>
      </c>
      <c r="K254" s="25" t="s">
        <v>1472</v>
      </c>
      <c r="L254" s="25" t="s">
        <v>1766</v>
      </c>
      <c r="M254" s="25" t="s">
        <v>14</v>
      </c>
      <c r="N254" s="25" t="s">
        <v>14</v>
      </c>
      <c r="O254" s="25" t="s">
        <v>14</v>
      </c>
      <c r="P254" s="25" t="s">
        <v>14</v>
      </c>
      <c r="Q254" s="25" t="s">
        <v>14</v>
      </c>
      <c r="R254" s="25" t="s">
        <v>14</v>
      </c>
      <c r="S254" s="25" t="s">
        <v>14</v>
      </c>
      <c r="T254" s="25" t="s">
        <v>1000</v>
      </c>
      <c r="U254" s="25" t="s">
        <v>20</v>
      </c>
      <c r="V254" s="25" t="s">
        <v>14</v>
      </c>
      <c r="W254" s="25" t="s">
        <v>14</v>
      </c>
      <c r="X254" s="25">
        <v>0</v>
      </c>
      <c r="Y254" s="25" t="s">
        <v>14</v>
      </c>
      <c r="Z254" s="25" t="s">
        <v>4568</v>
      </c>
      <c r="AA254" s="25" t="s">
        <v>14</v>
      </c>
      <c r="AB254" s="25" t="s">
        <v>14</v>
      </c>
      <c r="AC254" s="25" t="s">
        <v>14</v>
      </c>
      <c r="AD254" s="25">
        <v>0</v>
      </c>
      <c r="AE254" s="25">
        <v>0</v>
      </c>
      <c r="AF254" s="25">
        <v>18169.439999999999</v>
      </c>
      <c r="AG254" s="25" t="s">
        <v>4719</v>
      </c>
    </row>
    <row r="255" spans="1:33">
      <c r="A255" s="25" t="s">
        <v>2859</v>
      </c>
      <c r="B255" s="25" t="s">
        <v>2860</v>
      </c>
      <c r="C255" s="25" t="s">
        <v>4038</v>
      </c>
      <c r="D255" s="25" t="s">
        <v>14</v>
      </c>
      <c r="E255" s="25" t="s">
        <v>14</v>
      </c>
      <c r="F255" s="25" t="s">
        <v>14</v>
      </c>
      <c r="G255" s="25" t="s">
        <v>14</v>
      </c>
      <c r="H255" s="25" t="s">
        <v>3061</v>
      </c>
      <c r="I255" s="25" t="s">
        <v>1789</v>
      </c>
      <c r="J255" s="25" t="s">
        <v>1766</v>
      </c>
      <c r="K255" s="25" t="s">
        <v>2346</v>
      </c>
      <c r="L255" s="25" t="s">
        <v>1766</v>
      </c>
      <c r="M255" s="25" t="s">
        <v>14</v>
      </c>
      <c r="N255" s="25" t="s">
        <v>14</v>
      </c>
      <c r="O255" s="25" t="s">
        <v>14</v>
      </c>
      <c r="P255" s="25" t="s">
        <v>14</v>
      </c>
      <c r="Q255" s="25" t="s">
        <v>14</v>
      </c>
      <c r="R255" s="25" t="s">
        <v>14</v>
      </c>
      <c r="S255" s="25" t="s">
        <v>14</v>
      </c>
      <c r="T255" s="25" t="s">
        <v>1000</v>
      </c>
      <c r="U255" s="25" t="s">
        <v>20</v>
      </c>
      <c r="V255" s="25" t="s">
        <v>14</v>
      </c>
      <c r="W255" s="25" t="s">
        <v>14</v>
      </c>
      <c r="X255" s="25">
        <v>0</v>
      </c>
      <c r="Y255" s="25" t="s">
        <v>14</v>
      </c>
      <c r="Z255" s="25" t="s">
        <v>4568</v>
      </c>
      <c r="AA255" s="25" t="s">
        <v>14</v>
      </c>
      <c r="AB255" s="25" t="s">
        <v>14</v>
      </c>
      <c r="AC255" s="25" t="s">
        <v>14</v>
      </c>
      <c r="AD255" s="25">
        <v>0</v>
      </c>
      <c r="AE255" s="25">
        <v>0</v>
      </c>
      <c r="AF255" s="25">
        <v>21335.439999999999</v>
      </c>
      <c r="AG255" s="25" t="s">
        <v>4618</v>
      </c>
    </row>
    <row r="256" spans="1:33">
      <c r="A256" s="25" t="s">
        <v>2672</v>
      </c>
      <c r="B256" s="25" t="s">
        <v>2673</v>
      </c>
      <c r="C256" s="25" t="s">
        <v>4038</v>
      </c>
      <c r="D256" s="25" t="s">
        <v>14</v>
      </c>
      <c r="E256" s="25" t="s">
        <v>14</v>
      </c>
      <c r="F256" s="25" t="s">
        <v>14</v>
      </c>
      <c r="G256" s="25" t="s">
        <v>14</v>
      </c>
      <c r="H256" s="25" t="s">
        <v>3063</v>
      </c>
      <c r="I256" s="25" t="s">
        <v>1789</v>
      </c>
      <c r="J256" s="25" t="s">
        <v>1766</v>
      </c>
      <c r="K256" s="25" t="s">
        <v>2346</v>
      </c>
      <c r="L256" s="25" t="s">
        <v>1766</v>
      </c>
      <c r="M256" s="25" t="s">
        <v>14</v>
      </c>
      <c r="N256" s="25" t="s">
        <v>14</v>
      </c>
      <c r="O256" s="25" t="s">
        <v>14</v>
      </c>
      <c r="P256" s="25" t="s">
        <v>14</v>
      </c>
      <c r="Q256" s="25" t="s">
        <v>14</v>
      </c>
      <c r="R256" s="25" t="s">
        <v>14</v>
      </c>
      <c r="S256" s="25" t="s">
        <v>14</v>
      </c>
      <c r="T256" s="25" t="s">
        <v>1000</v>
      </c>
      <c r="U256" s="25" t="s">
        <v>20</v>
      </c>
      <c r="V256" s="25" t="s">
        <v>14</v>
      </c>
      <c r="W256" s="25" t="s">
        <v>14</v>
      </c>
      <c r="X256" s="25">
        <v>0</v>
      </c>
      <c r="Y256" s="25" t="s">
        <v>14</v>
      </c>
      <c r="Z256" s="25" t="s">
        <v>4568</v>
      </c>
      <c r="AA256" s="25" t="s">
        <v>14</v>
      </c>
      <c r="AB256" s="25" t="s">
        <v>14</v>
      </c>
      <c r="AC256" s="25" t="s">
        <v>14</v>
      </c>
      <c r="AD256" s="25">
        <v>0</v>
      </c>
      <c r="AE256" s="25">
        <v>0</v>
      </c>
      <c r="AF256" s="25">
        <v>19385.439999999999</v>
      </c>
      <c r="AG256" s="25" t="s">
        <v>4659</v>
      </c>
    </row>
    <row r="257" spans="1:33">
      <c r="A257" s="25" t="s">
        <v>2370</v>
      </c>
      <c r="B257" s="25" t="s">
        <v>2371</v>
      </c>
      <c r="C257" s="25" t="s">
        <v>4038</v>
      </c>
      <c r="D257" s="25" t="s">
        <v>14</v>
      </c>
      <c r="E257" s="25" t="s">
        <v>14</v>
      </c>
      <c r="F257" s="25" t="s">
        <v>14</v>
      </c>
      <c r="G257" s="25" t="s">
        <v>14</v>
      </c>
      <c r="H257" s="25" t="s">
        <v>3115</v>
      </c>
      <c r="I257" s="25" t="s">
        <v>1789</v>
      </c>
      <c r="J257" s="25" t="s">
        <v>1766</v>
      </c>
      <c r="K257" s="25" t="s">
        <v>2346</v>
      </c>
      <c r="L257" s="25" t="s">
        <v>1766</v>
      </c>
      <c r="M257" s="25" t="s">
        <v>14</v>
      </c>
      <c r="N257" s="25" t="s">
        <v>14</v>
      </c>
      <c r="O257" s="25" t="s">
        <v>14</v>
      </c>
      <c r="P257" s="25" t="s">
        <v>14</v>
      </c>
      <c r="Q257" s="25" t="s">
        <v>14</v>
      </c>
      <c r="R257" s="25" t="s">
        <v>14</v>
      </c>
      <c r="S257" s="25" t="s">
        <v>14</v>
      </c>
      <c r="T257" s="25" t="s">
        <v>1000</v>
      </c>
      <c r="U257" s="25" t="s">
        <v>20</v>
      </c>
      <c r="V257" s="25" t="s">
        <v>14</v>
      </c>
      <c r="W257" s="25" t="s">
        <v>14</v>
      </c>
      <c r="X257" s="25">
        <v>0</v>
      </c>
      <c r="Y257" s="25" t="s">
        <v>14</v>
      </c>
      <c r="Z257" s="25" t="s">
        <v>4568</v>
      </c>
      <c r="AA257" s="25" t="s">
        <v>14</v>
      </c>
      <c r="AB257" s="25" t="s">
        <v>14</v>
      </c>
      <c r="AC257" s="25" t="s">
        <v>14</v>
      </c>
      <c r="AD257" s="25">
        <v>0</v>
      </c>
      <c r="AE257" s="25">
        <v>0</v>
      </c>
      <c r="AF257" s="25">
        <v>16250</v>
      </c>
      <c r="AG257" s="25" t="s">
        <v>4718</v>
      </c>
    </row>
    <row r="258" spans="1:33">
      <c r="A258" s="25" t="s">
        <v>2559</v>
      </c>
      <c r="B258" s="25" t="s">
        <v>2560</v>
      </c>
      <c r="C258" s="25" t="s">
        <v>4034</v>
      </c>
      <c r="D258" s="25" t="s">
        <v>14</v>
      </c>
      <c r="E258" s="25" t="s">
        <v>14</v>
      </c>
      <c r="F258" s="25" t="s">
        <v>14</v>
      </c>
      <c r="G258" s="25" t="s">
        <v>14</v>
      </c>
      <c r="H258" s="25" t="s">
        <v>3095</v>
      </c>
      <c r="I258" s="25" t="s">
        <v>1811</v>
      </c>
      <c r="J258" s="25" t="s">
        <v>1766</v>
      </c>
      <c r="K258" s="25" t="s">
        <v>2346</v>
      </c>
      <c r="L258" s="25" t="s">
        <v>1766</v>
      </c>
      <c r="M258" s="25" t="s">
        <v>14</v>
      </c>
      <c r="N258" s="25" t="s">
        <v>14</v>
      </c>
      <c r="O258" s="25" t="s">
        <v>14</v>
      </c>
      <c r="P258" s="25" t="s">
        <v>14</v>
      </c>
      <c r="Q258" s="25" t="s">
        <v>14</v>
      </c>
      <c r="R258" s="25" t="s">
        <v>14</v>
      </c>
      <c r="S258" s="25" t="s">
        <v>14</v>
      </c>
      <c r="T258" s="25" t="s">
        <v>1000</v>
      </c>
      <c r="U258" s="25" t="s">
        <v>20</v>
      </c>
      <c r="V258" s="25" t="s">
        <v>14</v>
      </c>
      <c r="W258" s="25" t="s">
        <v>14</v>
      </c>
      <c r="X258" s="25">
        <v>0</v>
      </c>
      <c r="Y258" s="25" t="s">
        <v>14</v>
      </c>
      <c r="Z258" s="25" t="s">
        <v>4568</v>
      </c>
      <c r="AA258" s="25" t="s">
        <v>14</v>
      </c>
      <c r="AB258" s="25" t="s">
        <v>14</v>
      </c>
      <c r="AC258" s="25" t="s">
        <v>14</v>
      </c>
      <c r="AD258" s="25">
        <v>0</v>
      </c>
      <c r="AE258" s="25">
        <v>0</v>
      </c>
      <c r="AF258" s="25">
        <v>18169.439999999999</v>
      </c>
      <c r="AG258" s="25" t="s">
        <v>4719</v>
      </c>
    </row>
    <row r="259" spans="1:33">
      <c r="A259" s="25" t="s">
        <v>2344</v>
      </c>
      <c r="B259" s="25" t="s">
        <v>2345</v>
      </c>
      <c r="C259" s="25" t="s">
        <v>4034</v>
      </c>
      <c r="D259" s="25" t="s">
        <v>14</v>
      </c>
      <c r="E259" s="25" t="s">
        <v>14</v>
      </c>
      <c r="F259" s="25" t="s">
        <v>14</v>
      </c>
      <c r="G259" s="25" t="s">
        <v>14</v>
      </c>
      <c r="H259" s="25" t="s">
        <v>3093</v>
      </c>
      <c r="I259" s="25" t="s">
        <v>1789</v>
      </c>
      <c r="J259" s="25" t="s">
        <v>1766</v>
      </c>
      <c r="K259" s="25" t="s">
        <v>2346</v>
      </c>
      <c r="L259" s="25" t="s">
        <v>1766</v>
      </c>
      <c r="M259" s="25" t="s">
        <v>14</v>
      </c>
      <c r="N259" s="25" t="s">
        <v>14</v>
      </c>
      <c r="O259" s="25" t="s">
        <v>14</v>
      </c>
      <c r="P259" s="25" t="s">
        <v>14</v>
      </c>
      <c r="Q259" s="25" t="s">
        <v>14</v>
      </c>
      <c r="R259" s="25" t="s">
        <v>14</v>
      </c>
      <c r="S259" s="25" t="s">
        <v>14</v>
      </c>
      <c r="T259" s="25" t="s">
        <v>1000</v>
      </c>
      <c r="U259" s="25" t="s">
        <v>20</v>
      </c>
      <c r="V259" s="25" t="s">
        <v>14</v>
      </c>
      <c r="W259" s="25" t="s">
        <v>14</v>
      </c>
      <c r="X259" s="25">
        <v>0</v>
      </c>
      <c r="Y259" s="25" t="s">
        <v>14</v>
      </c>
      <c r="Z259" s="25" t="s">
        <v>4568</v>
      </c>
      <c r="AA259" s="25" t="s">
        <v>14</v>
      </c>
      <c r="AB259" s="25" t="s">
        <v>14</v>
      </c>
      <c r="AC259" s="25" t="s">
        <v>14</v>
      </c>
      <c r="AD259" s="25">
        <v>0</v>
      </c>
      <c r="AE259" s="25">
        <v>0</v>
      </c>
      <c r="AF259" s="25">
        <v>18169.439999999999</v>
      </c>
      <c r="AG259" s="25" t="s">
        <v>4719</v>
      </c>
    </row>
    <row r="260" spans="1:33">
      <c r="A260" s="25" t="s">
        <v>1443</v>
      </c>
      <c r="B260" s="25" t="s">
        <v>1820</v>
      </c>
      <c r="C260" s="25" t="s">
        <v>4038</v>
      </c>
      <c r="D260" s="25" t="s">
        <v>14</v>
      </c>
      <c r="E260" s="25" t="s">
        <v>14</v>
      </c>
      <c r="F260" s="25" t="s">
        <v>14</v>
      </c>
      <c r="G260" s="25" t="s">
        <v>14</v>
      </c>
      <c r="H260" s="25" t="s">
        <v>3092</v>
      </c>
      <c r="I260" s="25" t="s">
        <v>1811</v>
      </c>
      <c r="J260" s="25" t="s">
        <v>1766</v>
      </c>
      <c r="K260" s="25" t="s">
        <v>2346</v>
      </c>
      <c r="L260" s="25" t="s">
        <v>1766</v>
      </c>
      <c r="M260" s="25" t="s">
        <v>14</v>
      </c>
      <c r="N260" s="25" t="s">
        <v>14</v>
      </c>
      <c r="O260" s="25" t="s">
        <v>14</v>
      </c>
      <c r="P260" s="25" t="s">
        <v>14</v>
      </c>
      <c r="Q260" s="25" t="s">
        <v>14</v>
      </c>
      <c r="R260" s="25" t="s">
        <v>14</v>
      </c>
      <c r="S260" s="25" t="s">
        <v>14</v>
      </c>
      <c r="T260" s="25" t="s">
        <v>3686</v>
      </c>
      <c r="U260" s="25" t="s">
        <v>1821</v>
      </c>
      <c r="V260" s="25" t="s">
        <v>14</v>
      </c>
      <c r="W260" s="25" t="s">
        <v>14</v>
      </c>
      <c r="X260" s="25">
        <v>0</v>
      </c>
      <c r="Y260" s="25" t="s">
        <v>14</v>
      </c>
      <c r="Z260" s="25" t="s">
        <v>4568</v>
      </c>
      <c r="AA260" s="25" t="s">
        <v>14</v>
      </c>
      <c r="AB260" s="25" t="s">
        <v>14</v>
      </c>
      <c r="AC260" s="25" t="s">
        <v>14</v>
      </c>
      <c r="AD260" s="25">
        <v>0</v>
      </c>
      <c r="AE260" s="25">
        <v>0</v>
      </c>
      <c r="AF260" s="25">
        <v>18169.43</v>
      </c>
      <c r="AG260" s="25" t="s">
        <v>4828</v>
      </c>
    </row>
    <row r="261" spans="1:33">
      <c r="A261" s="25" t="s">
        <v>3080</v>
      </c>
      <c r="B261" s="25" t="s">
        <v>3081</v>
      </c>
      <c r="C261" s="25" t="s">
        <v>4038</v>
      </c>
      <c r="D261" s="25" t="s">
        <v>14</v>
      </c>
      <c r="E261" s="25" t="s">
        <v>14</v>
      </c>
      <c r="F261" s="25" t="s">
        <v>14</v>
      </c>
      <c r="G261" s="25" t="s">
        <v>14</v>
      </c>
      <c r="H261" s="25" t="s">
        <v>3082</v>
      </c>
      <c r="I261" s="25" t="s">
        <v>1789</v>
      </c>
      <c r="J261" s="25" t="s">
        <v>1766</v>
      </c>
      <c r="K261" s="25" t="s">
        <v>2228</v>
      </c>
      <c r="L261" s="25" t="s">
        <v>1766</v>
      </c>
      <c r="M261" s="25" t="s">
        <v>14</v>
      </c>
      <c r="N261" s="25" t="s">
        <v>14</v>
      </c>
      <c r="O261" s="25" t="s">
        <v>14</v>
      </c>
      <c r="P261" s="25" t="s">
        <v>14</v>
      </c>
      <c r="Q261" s="25" t="s">
        <v>14</v>
      </c>
      <c r="R261" s="25" t="s">
        <v>14</v>
      </c>
      <c r="S261" s="25" t="s">
        <v>14</v>
      </c>
      <c r="T261" s="25" t="s">
        <v>1000</v>
      </c>
      <c r="U261" s="25" t="s">
        <v>20</v>
      </c>
      <c r="V261" s="25" t="s">
        <v>14</v>
      </c>
      <c r="W261" s="25" t="s">
        <v>14</v>
      </c>
      <c r="X261" s="25">
        <v>0</v>
      </c>
      <c r="Y261" s="25" t="s">
        <v>14</v>
      </c>
      <c r="Z261" s="25" t="s">
        <v>4568</v>
      </c>
      <c r="AA261" s="25" t="s">
        <v>14</v>
      </c>
      <c r="AB261" s="25" t="s">
        <v>14</v>
      </c>
      <c r="AC261" s="25" t="s">
        <v>14</v>
      </c>
      <c r="AD261" s="25">
        <v>0</v>
      </c>
      <c r="AE261" s="25">
        <v>0</v>
      </c>
      <c r="AF261" s="25">
        <v>19500</v>
      </c>
      <c r="AG261" s="25" t="s">
        <v>4688</v>
      </c>
    </row>
    <row r="262" spans="1:33">
      <c r="A262" s="25" t="s">
        <v>1429</v>
      </c>
      <c r="B262" s="25" t="s">
        <v>1810</v>
      </c>
      <c r="C262" s="25" t="s">
        <v>4038</v>
      </c>
      <c r="D262" s="25" t="s">
        <v>14</v>
      </c>
      <c r="E262" s="25" t="s">
        <v>14</v>
      </c>
      <c r="F262" s="25" t="s">
        <v>14</v>
      </c>
      <c r="G262" s="25" t="s">
        <v>14</v>
      </c>
      <c r="H262" s="25" t="s">
        <v>3125</v>
      </c>
      <c r="I262" s="25" t="s">
        <v>1811</v>
      </c>
      <c r="J262" s="25" t="s">
        <v>1766</v>
      </c>
      <c r="K262" s="25" t="s">
        <v>2228</v>
      </c>
      <c r="L262" s="25" t="s">
        <v>1766</v>
      </c>
      <c r="M262" s="25" t="s">
        <v>14</v>
      </c>
      <c r="N262" s="25" t="s">
        <v>14</v>
      </c>
      <c r="O262" s="25" t="s">
        <v>14</v>
      </c>
      <c r="P262" s="25" t="s">
        <v>14</v>
      </c>
      <c r="Q262" s="25" t="s">
        <v>14</v>
      </c>
      <c r="R262" s="25" t="s">
        <v>14</v>
      </c>
      <c r="S262" s="25" t="s">
        <v>14</v>
      </c>
      <c r="T262" s="25" t="s">
        <v>1000</v>
      </c>
      <c r="U262" s="25" t="s">
        <v>20</v>
      </c>
      <c r="V262" s="25" t="s">
        <v>14</v>
      </c>
      <c r="W262" s="25" t="s">
        <v>14</v>
      </c>
      <c r="X262" s="25">
        <v>0</v>
      </c>
      <c r="Y262" s="25" t="s">
        <v>14</v>
      </c>
      <c r="Z262" s="25" t="s">
        <v>4568</v>
      </c>
      <c r="AA262" s="25" t="s">
        <v>14</v>
      </c>
      <c r="AB262" s="25" t="s">
        <v>14</v>
      </c>
      <c r="AC262" s="25" t="s">
        <v>14</v>
      </c>
      <c r="AD262" s="25">
        <v>0</v>
      </c>
      <c r="AE262" s="25">
        <v>0</v>
      </c>
      <c r="AF262" s="25">
        <v>16069.44</v>
      </c>
      <c r="AG262" s="25" t="s">
        <v>4580</v>
      </c>
    </row>
    <row r="263" spans="1:33">
      <c r="A263" s="25" t="s">
        <v>2225</v>
      </c>
      <c r="B263" s="25" t="s">
        <v>2226</v>
      </c>
      <c r="C263" s="25" t="s">
        <v>4034</v>
      </c>
      <c r="D263" s="25" t="s">
        <v>14</v>
      </c>
      <c r="E263" s="25" t="s">
        <v>14</v>
      </c>
      <c r="F263" s="25" t="s">
        <v>14</v>
      </c>
      <c r="G263" s="25" t="s">
        <v>14</v>
      </c>
      <c r="H263" s="25" t="s">
        <v>3060</v>
      </c>
      <c r="I263" s="25" t="s">
        <v>1789</v>
      </c>
      <c r="J263" s="25" t="s">
        <v>1766</v>
      </c>
      <c r="K263" s="25" t="s">
        <v>2228</v>
      </c>
      <c r="L263" s="25" t="s">
        <v>1766</v>
      </c>
      <c r="M263" s="25" t="s">
        <v>14</v>
      </c>
      <c r="N263" s="25" t="s">
        <v>14</v>
      </c>
      <c r="O263" s="25" t="s">
        <v>14</v>
      </c>
      <c r="P263" s="25" t="s">
        <v>14</v>
      </c>
      <c r="Q263" s="25" t="s">
        <v>14</v>
      </c>
      <c r="R263" s="25" t="s">
        <v>14</v>
      </c>
      <c r="S263" s="25" t="s">
        <v>14</v>
      </c>
      <c r="T263" s="25" t="s">
        <v>1000</v>
      </c>
      <c r="U263" s="25" t="s">
        <v>20</v>
      </c>
      <c r="V263" s="25" t="s">
        <v>14</v>
      </c>
      <c r="W263" s="25" t="s">
        <v>14</v>
      </c>
      <c r="X263" s="25">
        <v>0</v>
      </c>
      <c r="Y263" s="25" t="s">
        <v>14</v>
      </c>
      <c r="Z263" s="25" t="s">
        <v>4568</v>
      </c>
      <c r="AA263" s="25" t="s">
        <v>14</v>
      </c>
      <c r="AB263" s="25" t="s">
        <v>14</v>
      </c>
      <c r="AC263" s="25" t="s">
        <v>14</v>
      </c>
      <c r="AD263" s="25">
        <v>1800</v>
      </c>
      <c r="AE263" s="25">
        <v>0</v>
      </c>
      <c r="AF263" s="25">
        <v>21485.439999999999</v>
      </c>
      <c r="AG263" s="25" t="s">
        <v>4800</v>
      </c>
    </row>
    <row r="264" spans="1:33">
      <c r="A264" s="25" t="s">
        <v>2021</v>
      </c>
      <c r="B264" s="25" t="s">
        <v>2022</v>
      </c>
      <c r="C264" s="25" t="s">
        <v>4038</v>
      </c>
      <c r="D264" s="25" t="s">
        <v>14</v>
      </c>
      <c r="E264" s="25" t="s">
        <v>14</v>
      </c>
      <c r="F264" s="25" t="s">
        <v>14</v>
      </c>
      <c r="G264" s="25" t="s">
        <v>14</v>
      </c>
      <c r="H264" s="25" t="s">
        <v>3091</v>
      </c>
      <c r="I264" s="25" t="s">
        <v>1789</v>
      </c>
      <c r="J264" s="25" t="s">
        <v>1766</v>
      </c>
      <c r="K264" s="25" t="s">
        <v>2228</v>
      </c>
      <c r="L264" s="25" t="s">
        <v>1766</v>
      </c>
      <c r="M264" s="25" t="s">
        <v>14</v>
      </c>
      <c r="N264" s="25" t="s">
        <v>14</v>
      </c>
      <c r="O264" s="25" t="s">
        <v>14</v>
      </c>
      <c r="P264" s="25" t="s">
        <v>14</v>
      </c>
      <c r="Q264" s="25" t="s">
        <v>14</v>
      </c>
      <c r="R264" s="25" t="s">
        <v>14</v>
      </c>
      <c r="S264" s="25" t="s">
        <v>14</v>
      </c>
      <c r="T264" s="25" t="s">
        <v>1000</v>
      </c>
      <c r="U264" s="25" t="s">
        <v>13</v>
      </c>
      <c r="V264" s="25" t="s">
        <v>14</v>
      </c>
      <c r="W264" s="25" t="s">
        <v>14</v>
      </c>
      <c r="X264" s="25">
        <v>0</v>
      </c>
      <c r="Y264" s="25" t="s">
        <v>14</v>
      </c>
      <c r="Z264" s="25" t="s">
        <v>4568</v>
      </c>
      <c r="AA264" s="25" t="s">
        <v>14</v>
      </c>
      <c r="AB264" s="25" t="s">
        <v>14</v>
      </c>
      <c r="AC264" s="25" t="s">
        <v>14</v>
      </c>
      <c r="AD264" s="25">
        <v>280</v>
      </c>
      <c r="AE264" s="25">
        <v>0</v>
      </c>
      <c r="AF264" s="25">
        <v>18380.55</v>
      </c>
      <c r="AG264" s="25" t="s">
        <v>4816</v>
      </c>
    </row>
    <row r="265" spans="1:33">
      <c r="A265" s="25" t="s">
        <v>2742</v>
      </c>
      <c r="B265" s="25" t="s">
        <v>2743</v>
      </c>
      <c r="C265" s="25" t="s">
        <v>4038</v>
      </c>
      <c r="D265" s="25" t="s">
        <v>14</v>
      </c>
      <c r="E265" s="25" t="s">
        <v>14</v>
      </c>
      <c r="F265" s="25" t="s">
        <v>14</v>
      </c>
      <c r="G265" s="25" t="s">
        <v>14</v>
      </c>
      <c r="H265" s="25" t="s">
        <v>3645</v>
      </c>
      <c r="I265" s="25" t="s">
        <v>1782</v>
      </c>
      <c r="J265" s="25" t="s">
        <v>14</v>
      </c>
      <c r="K265" s="25" t="s">
        <v>1478</v>
      </c>
      <c r="L265" s="25" t="s">
        <v>1766</v>
      </c>
      <c r="M265" s="25" t="s">
        <v>14</v>
      </c>
      <c r="N265" s="25" t="s">
        <v>14</v>
      </c>
      <c r="O265" s="25" t="s">
        <v>14</v>
      </c>
      <c r="P265" s="25" t="s">
        <v>14</v>
      </c>
      <c r="Q265" s="25" t="s">
        <v>14</v>
      </c>
      <c r="R265" s="25" t="s">
        <v>14</v>
      </c>
      <c r="S265" s="25" t="s">
        <v>14</v>
      </c>
      <c r="T265" s="25" t="s">
        <v>3711</v>
      </c>
      <c r="U265" s="25" t="s">
        <v>19</v>
      </c>
      <c r="V265" s="25" t="s">
        <v>14</v>
      </c>
      <c r="W265" s="25" t="s">
        <v>14</v>
      </c>
      <c r="X265" s="25">
        <v>0</v>
      </c>
      <c r="Y265" s="25" t="s">
        <v>14</v>
      </c>
      <c r="Z265" s="25" t="s">
        <v>4568</v>
      </c>
      <c r="AA265" s="25" t="s">
        <v>14</v>
      </c>
      <c r="AB265" s="25" t="s">
        <v>14</v>
      </c>
      <c r="AC265" s="25" t="s">
        <v>14</v>
      </c>
      <c r="AD265" s="25">
        <v>0</v>
      </c>
      <c r="AE265" s="25">
        <v>0</v>
      </c>
      <c r="AF265" s="25">
        <v>0</v>
      </c>
      <c r="AG265" s="25" t="s">
        <v>8</v>
      </c>
    </row>
    <row r="266" spans="1:33">
      <c r="A266" s="25" t="s">
        <v>2659</v>
      </c>
      <c r="B266" s="25" t="s">
        <v>2660</v>
      </c>
      <c r="C266" s="25" t="s">
        <v>4038</v>
      </c>
      <c r="D266" s="25" t="s">
        <v>14</v>
      </c>
      <c r="E266" s="25" t="s">
        <v>14</v>
      </c>
      <c r="F266" s="25" t="s">
        <v>4064</v>
      </c>
      <c r="G266" s="25" t="s">
        <v>130</v>
      </c>
      <c r="H266" s="25" t="s">
        <v>3128</v>
      </c>
      <c r="I266" s="25" t="s">
        <v>1811</v>
      </c>
      <c r="J266" s="25" t="s">
        <v>1766</v>
      </c>
      <c r="K266" s="25" t="s">
        <v>1016</v>
      </c>
      <c r="L266" s="25" t="s">
        <v>1766</v>
      </c>
      <c r="M266" s="25" t="s">
        <v>14</v>
      </c>
      <c r="N266" s="25" t="s">
        <v>14</v>
      </c>
      <c r="O266" s="25" t="s">
        <v>14</v>
      </c>
      <c r="P266" s="25" t="s">
        <v>14</v>
      </c>
      <c r="Q266" s="25" t="s">
        <v>14</v>
      </c>
      <c r="R266" s="25" t="s">
        <v>14</v>
      </c>
      <c r="S266" s="25" t="s">
        <v>14</v>
      </c>
      <c r="T266" s="25" t="s">
        <v>1000</v>
      </c>
      <c r="U266" s="25" t="s">
        <v>20</v>
      </c>
      <c r="V266" s="25" t="s">
        <v>137</v>
      </c>
      <c r="W266" s="25" t="s">
        <v>14</v>
      </c>
      <c r="X266" s="25">
        <v>0</v>
      </c>
      <c r="Y266" s="25" t="s">
        <v>14</v>
      </c>
      <c r="Z266" s="25" t="s">
        <v>4568</v>
      </c>
      <c r="AA266" s="25" t="s">
        <v>14</v>
      </c>
      <c r="AB266" s="25" t="s">
        <v>14</v>
      </c>
      <c r="AC266" s="25" t="s">
        <v>14</v>
      </c>
      <c r="AD266" s="25">
        <v>0</v>
      </c>
      <c r="AE266" s="25">
        <v>0</v>
      </c>
      <c r="AF266" s="25">
        <v>16069.44</v>
      </c>
      <c r="AG266" s="25" t="s">
        <v>4580</v>
      </c>
    </row>
    <row r="267" spans="1:33">
      <c r="A267" s="25" t="s">
        <v>4065</v>
      </c>
      <c r="B267" s="25" t="s">
        <v>4066</v>
      </c>
      <c r="C267" s="25" t="s">
        <v>4038</v>
      </c>
      <c r="D267" s="25" t="s">
        <v>14</v>
      </c>
      <c r="E267" s="25" t="s">
        <v>14</v>
      </c>
      <c r="F267" s="25" t="s">
        <v>14</v>
      </c>
      <c r="G267" s="25" t="s">
        <v>14</v>
      </c>
      <c r="H267" s="25" t="s">
        <v>4067</v>
      </c>
      <c r="I267" s="25" t="s">
        <v>1764</v>
      </c>
      <c r="J267" s="25" t="s">
        <v>1766</v>
      </c>
      <c r="K267" s="25" t="s">
        <v>4068</v>
      </c>
      <c r="L267" s="25" t="s">
        <v>1766</v>
      </c>
      <c r="M267" s="25" t="s">
        <v>14</v>
      </c>
      <c r="N267" s="25" t="s">
        <v>14</v>
      </c>
      <c r="O267" s="25" t="s">
        <v>14</v>
      </c>
      <c r="P267" s="25" t="s">
        <v>14</v>
      </c>
      <c r="Q267" s="25" t="s">
        <v>14</v>
      </c>
      <c r="R267" s="25" t="s">
        <v>14</v>
      </c>
      <c r="S267" s="25" t="s">
        <v>14</v>
      </c>
      <c r="T267" s="25" t="s">
        <v>4572</v>
      </c>
      <c r="U267" s="25" t="s">
        <v>20</v>
      </c>
      <c r="V267" s="25" t="s">
        <v>14</v>
      </c>
      <c r="W267" s="25" t="s">
        <v>14</v>
      </c>
      <c r="X267" s="25">
        <v>0</v>
      </c>
      <c r="Y267" s="25" t="s">
        <v>14</v>
      </c>
      <c r="Z267" s="25" t="s">
        <v>4568</v>
      </c>
      <c r="AA267" s="25" t="s">
        <v>14</v>
      </c>
      <c r="AB267" s="25" t="s">
        <v>14</v>
      </c>
      <c r="AC267" s="25" t="s">
        <v>14</v>
      </c>
      <c r="AD267" s="25">
        <v>0</v>
      </c>
      <c r="AE267" s="25">
        <v>0</v>
      </c>
      <c r="AF267" s="25">
        <v>18203.830000000002</v>
      </c>
      <c r="AG267" s="25" t="s">
        <v>4581</v>
      </c>
    </row>
    <row r="268" spans="1:33">
      <c r="A268" s="25" t="s">
        <v>1447</v>
      </c>
      <c r="B268" s="25" t="s">
        <v>1823</v>
      </c>
      <c r="C268" s="25" t="s">
        <v>4034</v>
      </c>
      <c r="D268" s="25" t="s">
        <v>14</v>
      </c>
      <c r="E268" s="25" t="s">
        <v>14</v>
      </c>
      <c r="F268" s="25" t="s">
        <v>4386</v>
      </c>
      <c r="G268" s="25" t="s">
        <v>129</v>
      </c>
      <c r="H268" s="25" t="s">
        <v>3159</v>
      </c>
      <c r="I268" s="25" t="s">
        <v>1824</v>
      </c>
      <c r="J268" s="25" t="s">
        <v>1766</v>
      </c>
      <c r="K268" s="25" t="s">
        <v>1013</v>
      </c>
      <c r="L268" s="25" t="s">
        <v>1766</v>
      </c>
      <c r="M268" s="25" t="s">
        <v>14</v>
      </c>
      <c r="N268" s="25" t="s">
        <v>4436</v>
      </c>
      <c r="O268" s="25" t="s">
        <v>3959</v>
      </c>
      <c r="P268" s="25" t="s">
        <v>4437</v>
      </c>
      <c r="Q268" s="25" t="s">
        <v>3159</v>
      </c>
      <c r="R268" s="25" t="s">
        <v>14</v>
      </c>
      <c r="S268" s="25" t="s">
        <v>14</v>
      </c>
      <c r="T268" s="25" t="s">
        <v>3924</v>
      </c>
      <c r="U268" s="25" t="s">
        <v>1821</v>
      </c>
      <c r="V268" s="25" t="s">
        <v>14</v>
      </c>
      <c r="W268" s="25" t="s">
        <v>14</v>
      </c>
      <c r="X268" s="25">
        <v>0</v>
      </c>
      <c r="Y268" s="25" t="s">
        <v>14</v>
      </c>
      <c r="Z268" s="25" t="s">
        <v>4568</v>
      </c>
      <c r="AA268" s="25" t="s">
        <v>14</v>
      </c>
      <c r="AB268" s="25" t="s">
        <v>14</v>
      </c>
      <c r="AC268" s="25" t="s">
        <v>14</v>
      </c>
      <c r="AD268" s="25">
        <v>0</v>
      </c>
      <c r="AE268" s="25">
        <v>0</v>
      </c>
      <c r="AF268" s="25">
        <v>13190.99</v>
      </c>
      <c r="AG268" s="25" t="s">
        <v>4769</v>
      </c>
    </row>
    <row r="269" spans="1:33">
      <c r="A269" s="25" t="s">
        <v>2359</v>
      </c>
      <c r="B269" s="25" t="s">
        <v>2360</v>
      </c>
      <c r="C269" s="25" t="s">
        <v>14</v>
      </c>
      <c r="D269" s="25" t="s">
        <v>14</v>
      </c>
      <c r="E269" s="25" t="s">
        <v>14</v>
      </c>
      <c r="F269" s="25" t="s">
        <v>14</v>
      </c>
      <c r="G269" s="25" t="s">
        <v>14</v>
      </c>
      <c r="H269" s="25" t="s">
        <v>3149</v>
      </c>
      <c r="I269" s="25" t="s">
        <v>1782</v>
      </c>
      <c r="J269" s="25" t="s">
        <v>1766</v>
      </c>
      <c r="K269" s="25" t="s">
        <v>1471</v>
      </c>
      <c r="L269" s="25" t="s">
        <v>1766</v>
      </c>
      <c r="M269" s="25" t="s">
        <v>14</v>
      </c>
      <c r="N269" s="25" t="s">
        <v>14</v>
      </c>
      <c r="O269" s="25" t="s">
        <v>14</v>
      </c>
      <c r="P269" s="25" t="s">
        <v>14</v>
      </c>
      <c r="Q269" s="25" t="s">
        <v>14</v>
      </c>
      <c r="R269" s="25" t="s">
        <v>14</v>
      </c>
      <c r="S269" s="25" t="s">
        <v>14</v>
      </c>
      <c r="T269" s="25" t="s">
        <v>1000</v>
      </c>
      <c r="U269" s="25" t="s">
        <v>18</v>
      </c>
      <c r="V269" s="25" t="s">
        <v>14</v>
      </c>
      <c r="W269" s="25" t="s">
        <v>14</v>
      </c>
      <c r="X269" s="25">
        <v>0</v>
      </c>
      <c r="Y269" s="25" t="s">
        <v>14</v>
      </c>
      <c r="Z269" s="25" t="s">
        <v>4568</v>
      </c>
      <c r="AA269" s="25" t="s">
        <v>14</v>
      </c>
      <c r="AB269" s="25" t="s">
        <v>14</v>
      </c>
      <c r="AC269" s="25" t="s">
        <v>14</v>
      </c>
      <c r="AD269" s="25">
        <v>0</v>
      </c>
      <c r="AE269" s="25">
        <v>0</v>
      </c>
      <c r="AF269" s="25">
        <v>15897.92</v>
      </c>
      <c r="AG269" s="25" t="s">
        <v>4691</v>
      </c>
    </row>
    <row r="270" spans="1:33">
      <c r="A270" s="25" t="s">
        <v>2845</v>
      </c>
      <c r="B270" s="25" t="s">
        <v>2846</v>
      </c>
      <c r="C270" s="25" t="s">
        <v>4034</v>
      </c>
      <c r="D270" s="25" t="s">
        <v>14</v>
      </c>
      <c r="E270" s="25" t="s">
        <v>14</v>
      </c>
      <c r="F270" s="25" t="s">
        <v>4331</v>
      </c>
      <c r="G270" s="25" t="s">
        <v>128</v>
      </c>
      <c r="H270" s="25" t="s">
        <v>3508</v>
      </c>
      <c r="I270" s="25" t="s">
        <v>1773</v>
      </c>
      <c r="J270" s="25" t="s">
        <v>1766</v>
      </c>
      <c r="K270" s="25" t="s">
        <v>2848</v>
      </c>
      <c r="L270" s="25" t="s">
        <v>1766</v>
      </c>
      <c r="M270" s="25" t="s">
        <v>14</v>
      </c>
      <c r="N270" s="25" t="s">
        <v>14</v>
      </c>
      <c r="O270" s="25" t="s">
        <v>14</v>
      </c>
      <c r="P270" s="25" t="s">
        <v>14</v>
      </c>
      <c r="Q270" s="25" t="s">
        <v>3508</v>
      </c>
      <c r="R270" s="25" t="s">
        <v>14</v>
      </c>
      <c r="S270" s="25" t="s">
        <v>14</v>
      </c>
      <c r="T270" s="25" t="s">
        <v>3924</v>
      </c>
      <c r="U270" s="25" t="s">
        <v>1834</v>
      </c>
      <c r="V270" s="25" t="s">
        <v>14</v>
      </c>
      <c r="W270" s="25" t="s">
        <v>14</v>
      </c>
      <c r="X270" s="25">
        <v>0</v>
      </c>
      <c r="Y270" s="25" t="s">
        <v>14</v>
      </c>
      <c r="Z270" s="25" t="s">
        <v>4568</v>
      </c>
      <c r="AA270" s="25" t="s">
        <v>14</v>
      </c>
      <c r="AB270" s="25" t="s">
        <v>14</v>
      </c>
      <c r="AC270" s="25" t="s">
        <v>14</v>
      </c>
      <c r="AD270" s="25">
        <v>0</v>
      </c>
      <c r="AE270" s="25">
        <v>0</v>
      </c>
      <c r="AF270" s="25">
        <v>4761.8999999999996</v>
      </c>
      <c r="AG270" s="25" t="s">
        <v>4711</v>
      </c>
    </row>
    <row r="271" spans="1:33">
      <c r="A271" s="25" t="s">
        <v>2215</v>
      </c>
      <c r="B271" s="25" t="s">
        <v>2216</v>
      </c>
      <c r="C271" s="25" t="s">
        <v>4038</v>
      </c>
      <c r="D271" s="25" t="s">
        <v>14</v>
      </c>
      <c r="E271" s="25" t="s">
        <v>14</v>
      </c>
      <c r="F271" s="25" t="s">
        <v>4363</v>
      </c>
      <c r="G271" s="25" t="s">
        <v>129</v>
      </c>
      <c r="H271" s="25" t="s">
        <v>3062</v>
      </c>
      <c r="I271" s="25" t="s">
        <v>1773</v>
      </c>
      <c r="J271" s="25" t="s">
        <v>1766</v>
      </c>
      <c r="K271" s="25" t="s">
        <v>1041</v>
      </c>
      <c r="L271" s="25" t="s">
        <v>1766</v>
      </c>
      <c r="M271" s="25" t="s">
        <v>14</v>
      </c>
      <c r="N271" s="25" t="s">
        <v>14</v>
      </c>
      <c r="O271" s="25" t="s">
        <v>14</v>
      </c>
      <c r="P271" s="25" t="s">
        <v>14</v>
      </c>
      <c r="Q271" s="25" t="s">
        <v>14</v>
      </c>
      <c r="R271" s="25" t="s">
        <v>14</v>
      </c>
      <c r="S271" s="25" t="s">
        <v>14</v>
      </c>
      <c r="T271" s="25" t="s">
        <v>3819</v>
      </c>
      <c r="U271" s="25" t="s">
        <v>1821</v>
      </c>
      <c r="V271" s="25" t="s">
        <v>14</v>
      </c>
      <c r="W271" s="25" t="s">
        <v>14</v>
      </c>
      <c r="X271" s="25">
        <v>0</v>
      </c>
      <c r="Y271" s="25" t="s">
        <v>14</v>
      </c>
      <c r="Z271" s="25" t="s">
        <v>4568</v>
      </c>
      <c r="AA271" s="25" t="s">
        <v>14</v>
      </c>
      <c r="AB271" s="25" t="s">
        <v>14</v>
      </c>
      <c r="AC271" s="25" t="s">
        <v>14</v>
      </c>
      <c r="AD271" s="25">
        <v>0</v>
      </c>
      <c r="AE271" s="25">
        <v>0</v>
      </c>
      <c r="AF271" s="25">
        <v>23458.5</v>
      </c>
      <c r="AG271" s="25" t="s">
        <v>4736</v>
      </c>
    </row>
    <row r="272" spans="1:33">
      <c r="A272" s="25" t="s">
        <v>4549</v>
      </c>
      <c r="B272" s="25" t="s">
        <v>4550</v>
      </c>
      <c r="C272" s="25" t="s">
        <v>4034</v>
      </c>
      <c r="D272" s="25" t="s">
        <v>14</v>
      </c>
      <c r="E272" s="25" t="s">
        <v>14</v>
      </c>
      <c r="F272" s="25" t="s">
        <v>14</v>
      </c>
      <c r="G272" s="25" t="s">
        <v>14</v>
      </c>
      <c r="H272" s="25" t="s">
        <v>4551</v>
      </c>
      <c r="I272" s="25" t="s">
        <v>1789</v>
      </c>
      <c r="J272" s="25" t="s">
        <v>1766</v>
      </c>
      <c r="K272" s="25" t="s">
        <v>1054</v>
      </c>
      <c r="L272" s="25" t="s">
        <v>1766</v>
      </c>
      <c r="M272" s="25" t="s">
        <v>14</v>
      </c>
      <c r="N272" s="25" t="s">
        <v>14</v>
      </c>
      <c r="O272" s="25" t="s">
        <v>14</v>
      </c>
      <c r="P272" s="25" t="s">
        <v>14</v>
      </c>
      <c r="Q272" s="25" t="s">
        <v>14</v>
      </c>
      <c r="R272" s="25" t="s">
        <v>14</v>
      </c>
      <c r="S272" s="25" t="s">
        <v>14</v>
      </c>
      <c r="T272" s="25" t="s">
        <v>1000</v>
      </c>
      <c r="U272" s="25" t="s">
        <v>13</v>
      </c>
      <c r="V272" s="25" t="s">
        <v>14</v>
      </c>
      <c r="W272" s="25" t="s">
        <v>14</v>
      </c>
      <c r="X272" s="25">
        <v>0</v>
      </c>
      <c r="Y272" s="25" t="s">
        <v>14</v>
      </c>
      <c r="Z272" s="25" t="s">
        <v>4568</v>
      </c>
      <c r="AA272" s="25" t="s">
        <v>14</v>
      </c>
      <c r="AB272" s="25" t="s">
        <v>14</v>
      </c>
      <c r="AC272" s="25" t="s">
        <v>14</v>
      </c>
      <c r="AD272" s="25">
        <v>0</v>
      </c>
      <c r="AE272" s="25">
        <v>0</v>
      </c>
      <c r="AF272" s="25">
        <v>0</v>
      </c>
      <c r="AG272" s="25" t="s">
        <v>8</v>
      </c>
    </row>
    <row r="273" spans="1:33">
      <c r="A273" s="25" t="s">
        <v>2491</v>
      </c>
      <c r="B273" s="25" t="s">
        <v>2492</v>
      </c>
      <c r="C273" s="25" t="s">
        <v>4038</v>
      </c>
      <c r="D273" s="25" t="s">
        <v>14</v>
      </c>
      <c r="E273" s="25" t="s">
        <v>14</v>
      </c>
      <c r="F273" s="25" t="s">
        <v>4115</v>
      </c>
      <c r="G273" s="25" t="s">
        <v>127</v>
      </c>
      <c r="H273" s="25" t="s">
        <v>3439</v>
      </c>
      <c r="I273" s="25" t="s">
        <v>1811</v>
      </c>
      <c r="J273" s="25" t="s">
        <v>1766</v>
      </c>
      <c r="K273" s="25" t="s">
        <v>1040</v>
      </c>
      <c r="L273" s="25" t="s">
        <v>1766</v>
      </c>
      <c r="M273" s="25" t="s">
        <v>14</v>
      </c>
      <c r="N273" s="25" t="s">
        <v>14</v>
      </c>
      <c r="O273" s="25" t="s">
        <v>14</v>
      </c>
      <c r="P273" s="25" t="s">
        <v>14</v>
      </c>
      <c r="Q273" s="25" t="s">
        <v>14</v>
      </c>
      <c r="R273" s="25" t="s">
        <v>14</v>
      </c>
      <c r="S273" s="25" t="s">
        <v>14</v>
      </c>
      <c r="T273" s="25" t="s">
        <v>3813</v>
      </c>
      <c r="U273" s="25" t="s">
        <v>1927</v>
      </c>
      <c r="V273" s="25" t="s">
        <v>124</v>
      </c>
      <c r="W273" s="25" t="s">
        <v>14</v>
      </c>
      <c r="X273" s="25">
        <v>0</v>
      </c>
      <c r="Y273" s="25" t="s">
        <v>14</v>
      </c>
      <c r="Z273" s="25" t="s">
        <v>4568</v>
      </c>
      <c r="AA273" s="25" t="s">
        <v>14</v>
      </c>
      <c r="AB273" s="25" t="s">
        <v>14</v>
      </c>
      <c r="AC273" s="25" t="s">
        <v>14</v>
      </c>
      <c r="AD273" s="25">
        <v>230</v>
      </c>
      <c r="AE273" s="25">
        <v>0</v>
      </c>
      <c r="AF273" s="25">
        <v>3216.25</v>
      </c>
      <c r="AG273" s="25" t="s">
        <v>4613</v>
      </c>
    </row>
    <row r="274" spans="1:33">
      <c r="A274" s="25" t="s">
        <v>2944</v>
      </c>
      <c r="B274" s="25" t="s">
        <v>2945</v>
      </c>
      <c r="C274" s="25" t="s">
        <v>4034</v>
      </c>
      <c r="D274" s="25" t="s">
        <v>14</v>
      </c>
      <c r="E274" s="25" t="s">
        <v>14</v>
      </c>
      <c r="F274" s="25" t="s">
        <v>4242</v>
      </c>
      <c r="G274" s="25" t="s">
        <v>127</v>
      </c>
      <c r="H274" s="25" t="s">
        <v>3183</v>
      </c>
      <c r="I274" s="25" t="s">
        <v>1811</v>
      </c>
      <c r="J274" s="25" t="s">
        <v>1766</v>
      </c>
      <c r="K274" s="25" t="s">
        <v>1040</v>
      </c>
      <c r="L274" s="25" t="s">
        <v>1766</v>
      </c>
      <c r="M274" s="25" t="s">
        <v>14</v>
      </c>
      <c r="N274" s="25" t="s">
        <v>4243</v>
      </c>
      <c r="O274" s="25" t="s">
        <v>3965</v>
      </c>
      <c r="P274" s="25" t="s">
        <v>14</v>
      </c>
      <c r="Q274" s="25" t="s">
        <v>3183</v>
      </c>
      <c r="R274" s="25" t="s">
        <v>14</v>
      </c>
      <c r="S274" s="25" t="s">
        <v>14</v>
      </c>
      <c r="T274" s="25" t="s">
        <v>3813</v>
      </c>
      <c r="U274" s="25" t="s">
        <v>1927</v>
      </c>
      <c r="V274" s="25" t="s">
        <v>124</v>
      </c>
      <c r="W274" s="25" t="s">
        <v>14</v>
      </c>
      <c r="X274" s="25">
        <v>0</v>
      </c>
      <c r="Y274" s="25" t="s">
        <v>14</v>
      </c>
      <c r="Z274" s="25" t="s">
        <v>4568</v>
      </c>
      <c r="AA274" s="25" t="s">
        <v>14</v>
      </c>
      <c r="AB274" s="25" t="s">
        <v>14</v>
      </c>
      <c r="AC274" s="25" t="s">
        <v>14</v>
      </c>
      <c r="AD274" s="25">
        <v>0</v>
      </c>
      <c r="AE274" s="25">
        <v>0</v>
      </c>
      <c r="AF274" s="25">
        <v>3572.5</v>
      </c>
      <c r="AG274" s="25" t="s">
        <v>4663</v>
      </c>
    </row>
    <row r="275" spans="1:33">
      <c r="A275" s="25" t="s">
        <v>2655</v>
      </c>
      <c r="B275" s="25" t="s">
        <v>2656</v>
      </c>
      <c r="C275" s="25" t="s">
        <v>4038</v>
      </c>
      <c r="D275" s="25" t="s">
        <v>14</v>
      </c>
      <c r="E275" s="25" t="s">
        <v>14</v>
      </c>
      <c r="F275" s="25" t="s">
        <v>4386</v>
      </c>
      <c r="G275" s="25" t="s">
        <v>129</v>
      </c>
      <c r="H275" s="25" t="s">
        <v>3192</v>
      </c>
      <c r="I275" s="25" t="s">
        <v>1773</v>
      </c>
      <c r="J275" s="25" t="s">
        <v>1766</v>
      </c>
      <c r="K275" s="25" t="s">
        <v>1040</v>
      </c>
      <c r="L275" s="25" t="s">
        <v>1766</v>
      </c>
      <c r="M275" s="25" t="s">
        <v>14</v>
      </c>
      <c r="N275" s="25" t="s">
        <v>14</v>
      </c>
      <c r="O275" s="25" t="s">
        <v>14</v>
      </c>
      <c r="P275" s="25" t="s">
        <v>14</v>
      </c>
      <c r="Q275" s="25" t="s">
        <v>14</v>
      </c>
      <c r="R275" s="25" t="s">
        <v>14</v>
      </c>
      <c r="S275" s="25" t="s">
        <v>14</v>
      </c>
      <c r="T275" s="25" t="s">
        <v>3813</v>
      </c>
      <c r="U275" s="25" t="s">
        <v>1834</v>
      </c>
      <c r="V275" s="25" t="s">
        <v>14</v>
      </c>
      <c r="W275" s="25" t="s">
        <v>14</v>
      </c>
      <c r="X275" s="25">
        <v>0</v>
      </c>
      <c r="Y275" s="25" t="s">
        <v>14</v>
      </c>
      <c r="Z275" s="25" t="s">
        <v>4568</v>
      </c>
      <c r="AA275" s="25" t="s">
        <v>14</v>
      </c>
      <c r="AB275" s="25" t="s">
        <v>14</v>
      </c>
      <c r="AC275" s="25" t="s">
        <v>14</v>
      </c>
      <c r="AD275" s="25">
        <v>0</v>
      </c>
      <c r="AE275" s="25">
        <v>0</v>
      </c>
      <c r="AF275" s="25">
        <v>3097.5</v>
      </c>
      <c r="AG275" s="25" t="s">
        <v>4746</v>
      </c>
    </row>
    <row r="276" spans="1:33">
      <c r="A276" s="25" t="s">
        <v>2219</v>
      </c>
      <c r="B276" s="25" t="s">
        <v>2220</v>
      </c>
      <c r="C276" s="25" t="s">
        <v>4034</v>
      </c>
      <c r="D276" s="25" t="s">
        <v>14</v>
      </c>
      <c r="E276" s="25" t="s">
        <v>14</v>
      </c>
      <c r="F276" s="25" t="s">
        <v>4388</v>
      </c>
      <c r="G276" s="25" t="s">
        <v>127</v>
      </c>
      <c r="H276" s="25" t="s">
        <v>3192</v>
      </c>
      <c r="I276" s="25" t="s">
        <v>1773</v>
      </c>
      <c r="J276" s="25" t="s">
        <v>1766</v>
      </c>
      <c r="K276" s="25" t="s">
        <v>1040</v>
      </c>
      <c r="L276" s="25" t="s">
        <v>1766</v>
      </c>
      <c r="M276" s="25" t="s">
        <v>14</v>
      </c>
      <c r="N276" s="25" t="s">
        <v>14</v>
      </c>
      <c r="O276" s="25" t="s">
        <v>14</v>
      </c>
      <c r="P276" s="25" t="s">
        <v>14</v>
      </c>
      <c r="Q276" s="25" t="s">
        <v>14</v>
      </c>
      <c r="R276" s="25" t="s">
        <v>14</v>
      </c>
      <c r="S276" s="25" t="s">
        <v>14</v>
      </c>
      <c r="T276" s="25" t="s">
        <v>3813</v>
      </c>
      <c r="U276" s="25" t="s">
        <v>1834</v>
      </c>
      <c r="V276" s="25" t="s">
        <v>14</v>
      </c>
      <c r="W276" s="25" t="s">
        <v>14</v>
      </c>
      <c r="X276" s="25">
        <v>0</v>
      </c>
      <c r="Y276" s="25" t="s">
        <v>14</v>
      </c>
      <c r="Z276" s="25" t="s">
        <v>4568</v>
      </c>
      <c r="AA276" s="25" t="s">
        <v>14</v>
      </c>
      <c r="AB276" s="25" t="s">
        <v>14</v>
      </c>
      <c r="AC276" s="25" t="s">
        <v>14</v>
      </c>
      <c r="AD276" s="25">
        <v>0</v>
      </c>
      <c r="AE276" s="25">
        <v>0</v>
      </c>
      <c r="AF276" s="25">
        <v>3097.5</v>
      </c>
      <c r="AG276" s="25" t="s">
        <v>4746</v>
      </c>
    </row>
    <row r="277" spans="1:33">
      <c r="A277" s="25" t="s">
        <v>2285</v>
      </c>
      <c r="B277" s="25" t="s">
        <v>2286</v>
      </c>
      <c r="C277" s="25" t="s">
        <v>4034</v>
      </c>
      <c r="D277" s="25" t="s">
        <v>14</v>
      </c>
      <c r="E277" s="25" t="s">
        <v>14</v>
      </c>
      <c r="F277" s="25" t="s">
        <v>4255</v>
      </c>
      <c r="G277" s="25" t="s">
        <v>131</v>
      </c>
      <c r="H277" s="25" t="s">
        <v>3099</v>
      </c>
      <c r="I277" s="25" t="s">
        <v>1811</v>
      </c>
      <c r="J277" s="25" t="s">
        <v>1766</v>
      </c>
      <c r="K277" s="25" t="s">
        <v>1038</v>
      </c>
      <c r="L277" s="25" t="s">
        <v>1766</v>
      </c>
      <c r="M277" s="25" t="s">
        <v>14</v>
      </c>
      <c r="N277" s="25" t="s">
        <v>14</v>
      </c>
      <c r="O277" s="25" t="s">
        <v>14</v>
      </c>
      <c r="P277" s="25" t="s">
        <v>14</v>
      </c>
      <c r="Q277" s="25" t="s">
        <v>14</v>
      </c>
      <c r="R277" s="25" t="s">
        <v>14</v>
      </c>
      <c r="S277" s="25" t="s">
        <v>14</v>
      </c>
      <c r="T277" s="25" t="s">
        <v>1000</v>
      </c>
      <c r="U277" s="25" t="s">
        <v>13</v>
      </c>
      <c r="V277" s="25" t="s">
        <v>4256</v>
      </c>
      <c r="W277" s="25" t="s">
        <v>14</v>
      </c>
      <c r="X277" s="25">
        <v>0</v>
      </c>
      <c r="Y277" s="25" t="s">
        <v>14</v>
      </c>
      <c r="Z277" s="25" t="s">
        <v>4568</v>
      </c>
      <c r="AA277" s="25" t="s">
        <v>14</v>
      </c>
      <c r="AB277" s="25" t="s">
        <v>14</v>
      </c>
      <c r="AC277" s="25" t="s">
        <v>14</v>
      </c>
      <c r="AD277" s="25">
        <v>0</v>
      </c>
      <c r="AE277" s="25">
        <v>0</v>
      </c>
      <c r="AF277" s="25">
        <v>20384</v>
      </c>
      <c r="AG277" s="25" t="s">
        <v>4666</v>
      </c>
    </row>
    <row r="278" spans="1:33">
      <c r="A278" s="25" t="s">
        <v>2249</v>
      </c>
      <c r="B278" s="25" t="s">
        <v>2250</v>
      </c>
      <c r="C278" s="25" t="s">
        <v>4038</v>
      </c>
      <c r="D278" s="25" t="s">
        <v>14</v>
      </c>
      <c r="E278" s="25" t="s">
        <v>14</v>
      </c>
      <c r="F278" s="25" t="s">
        <v>14</v>
      </c>
      <c r="G278" s="25" t="s">
        <v>14</v>
      </c>
      <c r="H278" s="25" t="s">
        <v>3030</v>
      </c>
      <c r="I278" s="25" t="s">
        <v>1764</v>
      </c>
      <c r="J278" s="25" t="s">
        <v>1766</v>
      </c>
      <c r="K278" s="25" t="s">
        <v>1038</v>
      </c>
      <c r="L278" s="25" t="s">
        <v>1766</v>
      </c>
      <c r="M278" s="25" t="s">
        <v>14</v>
      </c>
      <c r="N278" s="25" t="s">
        <v>14</v>
      </c>
      <c r="O278" s="25" t="s">
        <v>14</v>
      </c>
      <c r="P278" s="25" t="s">
        <v>14</v>
      </c>
      <c r="Q278" s="25" t="s">
        <v>14</v>
      </c>
      <c r="R278" s="25" t="s">
        <v>14</v>
      </c>
      <c r="S278" s="25" t="s">
        <v>14</v>
      </c>
      <c r="T278" s="25" t="s">
        <v>14</v>
      </c>
      <c r="U278" s="25" t="s">
        <v>1834</v>
      </c>
      <c r="V278" s="25" t="s">
        <v>14</v>
      </c>
      <c r="W278" s="25" t="s">
        <v>3966</v>
      </c>
      <c r="X278" s="25">
        <v>0</v>
      </c>
      <c r="Y278" s="25" t="s">
        <v>14</v>
      </c>
      <c r="Z278" s="25" t="s">
        <v>4568</v>
      </c>
      <c r="AA278" s="25" t="s">
        <v>14</v>
      </c>
      <c r="AB278" s="25" t="s">
        <v>14</v>
      </c>
      <c r="AC278" s="25" t="s">
        <v>14</v>
      </c>
      <c r="AD278" s="25">
        <v>0</v>
      </c>
      <c r="AE278" s="25">
        <v>0</v>
      </c>
      <c r="AF278" s="25">
        <v>51650</v>
      </c>
      <c r="AG278" s="25" t="s">
        <v>4726</v>
      </c>
    </row>
    <row r="279" spans="1:33">
      <c r="A279" s="25" t="s">
        <v>2812</v>
      </c>
      <c r="B279" s="25" t="s">
        <v>2813</v>
      </c>
      <c r="C279" s="25" t="s">
        <v>4038</v>
      </c>
      <c r="D279" s="25" t="s">
        <v>14</v>
      </c>
      <c r="E279" s="25" t="s">
        <v>14</v>
      </c>
      <c r="F279" s="25" t="s">
        <v>4404</v>
      </c>
      <c r="G279" s="25" t="s">
        <v>130</v>
      </c>
      <c r="H279" s="25" t="s">
        <v>3087</v>
      </c>
      <c r="I279" s="25" t="s">
        <v>1811</v>
      </c>
      <c r="J279" s="25" t="s">
        <v>1766</v>
      </c>
      <c r="K279" s="25" t="s">
        <v>1071</v>
      </c>
      <c r="L279" s="25" t="s">
        <v>1766</v>
      </c>
      <c r="M279" s="25" t="s">
        <v>14</v>
      </c>
      <c r="N279" s="25" t="s">
        <v>14</v>
      </c>
      <c r="O279" s="25" t="s">
        <v>3087</v>
      </c>
      <c r="P279" s="25" t="s">
        <v>14</v>
      </c>
      <c r="Q279" s="25" t="s">
        <v>14</v>
      </c>
      <c r="R279" s="25" t="s">
        <v>14</v>
      </c>
      <c r="S279" s="25" t="s">
        <v>14</v>
      </c>
      <c r="T279" s="25" t="s">
        <v>1000</v>
      </c>
      <c r="U279" s="25" t="s">
        <v>20</v>
      </c>
      <c r="V279" s="25" t="s">
        <v>4405</v>
      </c>
      <c r="W279" s="25" t="s">
        <v>14</v>
      </c>
      <c r="X279" s="25">
        <v>0</v>
      </c>
      <c r="Y279" s="25" t="s">
        <v>14</v>
      </c>
      <c r="Z279" s="25" t="s">
        <v>4568</v>
      </c>
      <c r="AA279" s="25" t="s">
        <v>14</v>
      </c>
      <c r="AB279" s="25" t="s">
        <v>14</v>
      </c>
      <c r="AC279" s="25" t="s">
        <v>14</v>
      </c>
      <c r="AD279" s="25">
        <v>0</v>
      </c>
      <c r="AE279" s="25">
        <v>1238</v>
      </c>
      <c r="AF279" s="25">
        <v>12601</v>
      </c>
      <c r="AG279" s="25" t="s">
        <v>4756</v>
      </c>
    </row>
    <row r="280" spans="1:33">
      <c r="A280" s="25" t="s">
        <v>2353</v>
      </c>
      <c r="B280" s="25" t="s">
        <v>2354</v>
      </c>
      <c r="C280" s="25" t="s">
        <v>4034</v>
      </c>
      <c r="D280" s="25" t="s">
        <v>14</v>
      </c>
      <c r="E280" s="25" t="s">
        <v>14</v>
      </c>
      <c r="F280" s="25" t="s">
        <v>4093</v>
      </c>
      <c r="G280" s="25" t="s">
        <v>126</v>
      </c>
      <c r="H280" s="25" t="s">
        <v>3042</v>
      </c>
      <c r="I280" s="25" t="s">
        <v>1811</v>
      </c>
      <c r="J280" s="25" t="s">
        <v>1766</v>
      </c>
      <c r="K280" s="25" t="s">
        <v>1069</v>
      </c>
      <c r="L280" s="25" t="s">
        <v>1766</v>
      </c>
      <c r="M280" s="25" t="s">
        <v>14</v>
      </c>
      <c r="N280" s="25" t="s">
        <v>14</v>
      </c>
      <c r="O280" s="25" t="s">
        <v>14</v>
      </c>
      <c r="P280" s="25" t="s">
        <v>14</v>
      </c>
      <c r="Q280" s="25" t="s">
        <v>3042</v>
      </c>
      <c r="R280" s="25" t="s">
        <v>14</v>
      </c>
      <c r="S280" s="25" t="s">
        <v>14</v>
      </c>
      <c r="T280" s="25" t="s">
        <v>3969</v>
      </c>
      <c r="U280" s="25" t="s">
        <v>1927</v>
      </c>
      <c r="V280" s="25" t="s">
        <v>14</v>
      </c>
      <c r="W280" s="25" t="s">
        <v>14</v>
      </c>
      <c r="X280" s="25">
        <v>0</v>
      </c>
      <c r="Y280" s="25" t="s">
        <v>14</v>
      </c>
      <c r="Z280" s="25" t="s">
        <v>4568</v>
      </c>
      <c r="AA280" s="25" t="s">
        <v>14</v>
      </c>
      <c r="AB280" s="25" t="s">
        <v>14</v>
      </c>
      <c r="AC280" s="25" t="s">
        <v>14</v>
      </c>
      <c r="AD280" s="25">
        <v>0</v>
      </c>
      <c r="AE280" s="25">
        <v>0</v>
      </c>
      <c r="AF280" s="25">
        <v>51975</v>
      </c>
      <c r="AG280" s="25" t="s">
        <v>4597</v>
      </c>
    </row>
    <row r="281" spans="1:33">
      <c r="A281" s="25" t="s">
        <v>2586</v>
      </c>
      <c r="B281" s="25" t="s">
        <v>2587</v>
      </c>
      <c r="C281" s="25" t="s">
        <v>4034</v>
      </c>
      <c r="D281" s="25" t="s">
        <v>14</v>
      </c>
      <c r="E281" s="25" t="s">
        <v>14</v>
      </c>
      <c r="F281" s="25" t="s">
        <v>4082</v>
      </c>
      <c r="G281" s="25" t="s">
        <v>128</v>
      </c>
      <c r="H281" s="25" t="s">
        <v>3510</v>
      </c>
      <c r="I281" s="25" t="s">
        <v>1824</v>
      </c>
      <c r="J281" s="25" t="s">
        <v>1766</v>
      </c>
      <c r="K281" s="25" t="s">
        <v>2588</v>
      </c>
      <c r="L281" s="25" t="s">
        <v>1766</v>
      </c>
      <c r="M281" s="25" t="s">
        <v>14</v>
      </c>
      <c r="N281" s="25" t="s">
        <v>14</v>
      </c>
      <c r="O281" s="25" t="s">
        <v>14</v>
      </c>
      <c r="P281" s="25" t="s">
        <v>14</v>
      </c>
      <c r="Q281" s="25" t="s">
        <v>3510</v>
      </c>
      <c r="R281" s="25" t="s">
        <v>14</v>
      </c>
      <c r="S281" s="25" t="s">
        <v>14</v>
      </c>
      <c r="T281" s="25" t="s">
        <v>14</v>
      </c>
      <c r="U281" s="25" t="s">
        <v>1834</v>
      </c>
      <c r="V281" s="25" t="s">
        <v>14</v>
      </c>
      <c r="W281" s="25" t="s">
        <v>14</v>
      </c>
      <c r="X281" s="25">
        <v>0</v>
      </c>
      <c r="Y281" s="25" t="s">
        <v>14</v>
      </c>
      <c r="Z281" s="25" t="s">
        <v>4568</v>
      </c>
      <c r="AA281" s="25" t="s">
        <v>14</v>
      </c>
      <c r="AB281" s="25" t="s">
        <v>14</v>
      </c>
      <c r="AC281" s="25" t="s">
        <v>14</v>
      </c>
      <c r="AD281" s="25">
        <v>0</v>
      </c>
      <c r="AE281" s="25">
        <v>0</v>
      </c>
      <c r="AF281" s="25">
        <v>3600</v>
      </c>
      <c r="AG281" s="25" t="s">
        <v>4590</v>
      </c>
    </row>
    <row r="282" spans="1:33">
      <c r="A282" s="25" t="s">
        <v>2706</v>
      </c>
      <c r="B282" s="25" t="s">
        <v>2707</v>
      </c>
      <c r="C282" s="25" t="s">
        <v>4038</v>
      </c>
      <c r="D282" s="25" t="s">
        <v>14</v>
      </c>
      <c r="E282" s="25" t="s">
        <v>14</v>
      </c>
      <c r="F282" s="25" t="s">
        <v>14</v>
      </c>
      <c r="G282" s="25" t="s">
        <v>14</v>
      </c>
      <c r="H282" s="25" t="s">
        <v>3182</v>
      </c>
      <c r="I282" s="25" t="s">
        <v>1773</v>
      </c>
      <c r="J282" s="25" t="s">
        <v>1766</v>
      </c>
      <c r="K282" s="25" t="s">
        <v>2588</v>
      </c>
      <c r="L282" s="25" t="s">
        <v>1766</v>
      </c>
      <c r="M282" s="25" t="s">
        <v>14</v>
      </c>
      <c r="N282" s="25" t="s">
        <v>14</v>
      </c>
      <c r="O282" s="25" t="s">
        <v>14</v>
      </c>
      <c r="P282" s="25" t="s">
        <v>14</v>
      </c>
      <c r="Q282" s="25" t="s">
        <v>14</v>
      </c>
      <c r="R282" s="25" t="s">
        <v>14</v>
      </c>
      <c r="S282" s="25" t="s">
        <v>14</v>
      </c>
      <c r="T282" s="25" t="s">
        <v>3813</v>
      </c>
      <c r="U282" s="25" t="s">
        <v>1927</v>
      </c>
      <c r="V282" s="25" t="s">
        <v>14</v>
      </c>
      <c r="W282" s="25" t="s">
        <v>14</v>
      </c>
      <c r="X282" s="25">
        <v>0</v>
      </c>
      <c r="Y282" s="25" t="s">
        <v>14</v>
      </c>
      <c r="Z282" s="25" t="s">
        <v>4568</v>
      </c>
      <c r="AA282" s="25" t="s">
        <v>14</v>
      </c>
      <c r="AB282" s="25" t="s">
        <v>14</v>
      </c>
      <c r="AC282" s="25" t="s">
        <v>14</v>
      </c>
      <c r="AD282" s="25">
        <v>0</v>
      </c>
      <c r="AE282" s="25">
        <v>0</v>
      </c>
      <c r="AF282" s="25">
        <v>3691.25</v>
      </c>
      <c r="AG282" s="25" t="s">
        <v>4806</v>
      </c>
    </row>
    <row r="283" spans="1:33">
      <c r="A283" s="25" t="s">
        <v>3172</v>
      </c>
      <c r="B283" s="25" t="s">
        <v>3173</v>
      </c>
      <c r="C283" s="25" t="s">
        <v>4034</v>
      </c>
      <c r="D283" s="25" t="s">
        <v>14</v>
      </c>
      <c r="E283" s="25" t="s">
        <v>14</v>
      </c>
      <c r="F283" s="25" t="s">
        <v>4441</v>
      </c>
      <c r="G283" s="25" t="s">
        <v>127</v>
      </c>
      <c r="H283" s="25" t="s">
        <v>3039</v>
      </c>
      <c r="I283" s="25" t="s">
        <v>1811</v>
      </c>
      <c r="J283" s="25" t="s">
        <v>1422</v>
      </c>
      <c r="K283" s="25" t="s">
        <v>4442</v>
      </c>
      <c r="L283" s="25" t="s">
        <v>1766</v>
      </c>
      <c r="M283" s="25" t="s">
        <v>14</v>
      </c>
      <c r="N283" s="25" t="s">
        <v>14</v>
      </c>
      <c r="O283" s="25" t="s">
        <v>3971</v>
      </c>
      <c r="P283" s="25" t="s">
        <v>14</v>
      </c>
      <c r="Q283" s="25" t="s">
        <v>14</v>
      </c>
      <c r="R283" s="25" t="s">
        <v>14</v>
      </c>
      <c r="S283" s="25" t="s">
        <v>14</v>
      </c>
      <c r="T283" s="25" t="s">
        <v>14</v>
      </c>
      <c r="U283" s="25" t="s">
        <v>14</v>
      </c>
      <c r="V283" s="25" t="s">
        <v>14</v>
      </c>
      <c r="W283" s="25" t="s">
        <v>14</v>
      </c>
      <c r="X283" s="25">
        <v>0</v>
      </c>
      <c r="Y283" s="25" t="s">
        <v>14</v>
      </c>
      <c r="Z283" s="25" t="s">
        <v>4568</v>
      </c>
      <c r="AA283" s="25" t="s">
        <v>14</v>
      </c>
      <c r="AB283" s="25" t="s">
        <v>14</v>
      </c>
      <c r="AC283" s="25" t="s">
        <v>14</v>
      </c>
      <c r="AD283" s="25">
        <v>0</v>
      </c>
      <c r="AE283" s="25">
        <v>0</v>
      </c>
      <c r="AF283" s="25">
        <v>4760</v>
      </c>
      <c r="AG283" s="25" t="s">
        <v>4773</v>
      </c>
    </row>
    <row r="284" spans="1:33">
      <c r="A284" s="25" t="s">
        <v>2873</v>
      </c>
      <c r="B284" s="25" t="s">
        <v>2874</v>
      </c>
      <c r="C284" s="25" t="s">
        <v>14</v>
      </c>
      <c r="D284" s="25" t="s">
        <v>14</v>
      </c>
      <c r="E284" s="25" t="s">
        <v>14</v>
      </c>
      <c r="F284" s="25" t="s">
        <v>4039</v>
      </c>
      <c r="G284" s="25" t="s">
        <v>130</v>
      </c>
      <c r="H284" s="25" t="s">
        <v>3374</v>
      </c>
      <c r="I284" s="25" t="s">
        <v>1789</v>
      </c>
      <c r="J284" s="25" t="s">
        <v>1766</v>
      </c>
      <c r="K284" s="25" t="s">
        <v>1083</v>
      </c>
      <c r="L284" s="25" t="s">
        <v>1766</v>
      </c>
      <c r="M284" s="25" t="s">
        <v>14</v>
      </c>
      <c r="N284" s="25" t="s">
        <v>14</v>
      </c>
      <c r="O284" s="25" t="s">
        <v>14</v>
      </c>
      <c r="P284" s="25" t="s">
        <v>14</v>
      </c>
      <c r="Q284" s="25" t="s">
        <v>14</v>
      </c>
      <c r="R284" s="25" t="s">
        <v>14</v>
      </c>
      <c r="S284" s="25" t="s">
        <v>14</v>
      </c>
      <c r="T284" s="25" t="s">
        <v>1000</v>
      </c>
      <c r="U284" s="25" t="s">
        <v>20</v>
      </c>
      <c r="V284" s="25" t="s">
        <v>4050</v>
      </c>
      <c r="W284" s="25" t="s">
        <v>14</v>
      </c>
      <c r="X284" s="25">
        <v>0</v>
      </c>
      <c r="Y284" s="25" t="s">
        <v>14</v>
      </c>
      <c r="Z284" s="25" t="s">
        <v>4568</v>
      </c>
      <c r="AA284" s="25" t="s">
        <v>14</v>
      </c>
      <c r="AB284" s="25" t="s">
        <v>14</v>
      </c>
      <c r="AC284" s="25" t="s">
        <v>14</v>
      </c>
      <c r="AD284" s="25">
        <v>0</v>
      </c>
      <c r="AE284" s="25">
        <v>0</v>
      </c>
      <c r="AF284" s="25">
        <v>3177.83</v>
      </c>
      <c r="AG284" s="25" t="s">
        <v>4636</v>
      </c>
    </row>
    <row r="285" spans="1:33">
      <c r="A285" s="25" t="s">
        <v>1787</v>
      </c>
      <c r="B285" s="25" t="s">
        <v>1788</v>
      </c>
      <c r="C285" s="25" t="s">
        <v>4038</v>
      </c>
      <c r="D285" s="25" t="s">
        <v>14</v>
      </c>
      <c r="E285" s="25" t="s">
        <v>14</v>
      </c>
      <c r="F285" s="25" t="s">
        <v>4290</v>
      </c>
      <c r="G285" s="25" t="s">
        <v>130</v>
      </c>
      <c r="H285" s="25" t="s">
        <v>3371</v>
      </c>
      <c r="I285" s="25" t="s">
        <v>1789</v>
      </c>
      <c r="J285" s="25" t="s">
        <v>1766</v>
      </c>
      <c r="K285" s="25" t="s">
        <v>1083</v>
      </c>
      <c r="L285" s="25" t="s">
        <v>1766</v>
      </c>
      <c r="M285" s="25" t="s">
        <v>14</v>
      </c>
      <c r="N285" s="25" t="s">
        <v>14</v>
      </c>
      <c r="O285" s="25" t="s">
        <v>14</v>
      </c>
      <c r="P285" s="25" t="s">
        <v>14</v>
      </c>
      <c r="Q285" s="25" t="s">
        <v>14</v>
      </c>
      <c r="R285" s="25" t="s">
        <v>14</v>
      </c>
      <c r="S285" s="25" t="s">
        <v>14</v>
      </c>
      <c r="T285" s="25" t="s">
        <v>1000</v>
      </c>
      <c r="U285" s="25" t="s">
        <v>20</v>
      </c>
      <c r="V285" s="25" t="s">
        <v>4291</v>
      </c>
      <c r="W285" s="25" t="s">
        <v>14</v>
      </c>
      <c r="X285" s="25">
        <v>0</v>
      </c>
      <c r="Y285" s="25" t="s">
        <v>14</v>
      </c>
      <c r="Z285" s="25" t="s">
        <v>4568</v>
      </c>
      <c r="AA285" s="25" t="s">
        <v>14</v>
      </c>
      <c r="AB285" s="25" t="s">
        <v>14</v>
      </c>
      <c r="AC285" s="25" t="s">
        <v>14</v>
      </c>
      <c r="AD285" s="25">
        <v>280</v>
      </c>
      <c r="AE285" s="25">
        <v>0</v>
      </c>
      <c r="AF285" s="25">
        <v>3177.83</v>
      </c>
      <c r="AG285" s="25" t="s">
        <v>1237</v>
      </c>
    </row>
    <row r="286" spans="1:33">
      <c r="A286" s="25" t="s">
        <v>4046</v>
      </c>
      <c r="B286" s="25" t="s">
        <v>4047</v>
      </c>
      <c r="C286" s="25" t="s">
        <v>4034</v>
      </c>
      <c r="D286" s="25" t="s">
        <v>14</v>
      </c>
      <c r="E286" s="25" t="s">
        <v>14</v>
      </c>
      <c r="F286" s="25" t="s">
        <v>4048</v>
      </c>
      <c r="G286" s="25" t="s">
        <v>132</v>
      </c>
      <c r="H286" s="25" t="s">
        <v>4049</v>
      </c>
      <c r="I286" s="25" t="s">
        <v>1811</v>
      </c>
      <c r="J286" s="25" t="s">
        <v>1426</v>
      </c>
      <c r="K286" s="25" t="s">
        <v>1079</v>
      </c>
      <c r="L286" s="25" t="s">
        <v>1766</v>
      </c>
      <c r="M286" s="25" t="s">
        <v>14</v>
      </c>
      <c r="N286" s="25" t="s">
        <v>14</v>
      </c>
      <c r="O286" s="25" t="s">
        <v>14</v>
      </c>
      <c r="P286" s="25" t="s">
        <v>14</v>
      </c>
      <c r="Q286" s="25" t="s">
        <v>14</v>
      </c>
      <c r="R286" s="25" t="s">
        <v>14</v>
      </c>
      <c r="S286" s="25" t="s">
        <v>14</v>
      </c>
      <c r="T286" s="25" t="s">
        <v>4572</v>
      </c>
      <c r="U286" s="25" t="s">
        <v>16</v>
      </c>
      <c r="V286" s="25" t="s">
        <v>4050</v>
      </c>
      <c r="W286" s="25" t="s">
        <v>14</v>
      </c>
      <c r="X286" s="25">
        <v>0</v>
      </c>
      <c r="Y286" s="25" t="s">
        <v>14</v>
      </c>
      <c r="Z286" s="25" t="s">
        <v>4568</v>
      </c>
      <c r="AA286" s="25" t="s">
        <v>14</v>
      </c>
      <c r="AB286" s="25" t="s">
        <v>14</v>
      </c>
      <c r="AC286" s="25" t="s">
        <v>14</v>
      </c>
      <c r="AD286" s="25">
        <v>0</v>
      </c>
      <c r="AE286" s="25">
        <v>0</v>
      </c>
      <c r="AF286" s="25">
        <v>3316</v>
      </c>
      <c r="AG286" s="25" t="s">
        <v>1235</v>
      </c>
    </row>
    <row r="287" spans="1:33">
      <c r="A287" s="25" t="s">
        <v>3308</v>
      </c>
      <c r="B287" s="25" t="s">
        <v>3309</v>
      </c>
      <c r="C287" s="25" t="s">
        <v>4034</v>
      </c>
      <c r="D287" s="25" t="s">
        <v>14</v>
      </c>
      <c r="E287" s="25" t="s">
        <v>14</v>
      </c>
      <c r="F287" s="25" t="s">
        <v>14</v>
      </c>
      <c r="G287" s="25" t="s">
        <v>14</v>
      </c>
      <c r="H287" s="25" t="s">
        <v>3104</v>
      </c>
      <c r="I287" s="25" t="s">
        <v>1789</v>
      </c>
      <c r="J287" s="25" t="s">
        <v>1766</v>
      </c>
      <c r="K287" s="25" t="s">
        <v>1079</v>
      </c>
      <c r="L287" s="25" t="s">
        <v>1766</v>
      </c>
      <c r="M287" s="25" t="s">
        <v>14</v>
      </c>
      <c r="N287" s="25" t="s">
        <v>14</v>
      </c>
      <c r="O287" s="25" t="s">
        <v>14</v>
      </c>
      <c r="P287" s="25" t="s">
        <v>14</v>
      </c>
      <c r="Q287" s="25" t="s">
        <v>14</v>
      </c>
      <c r="R287" s="25" t="s">
        <v>14</v>
      </c>
      <c r="S287" s="25" t="s">
        <v>14</v>
      </c>
      <c r="T287" s="25" t="s">
        <v>1000</v>
      </c>
      <c r="U287" s="25" t="s">
        <v>20</v>
      </c>
      <c r="V287" s="25" t="s">
        <v>4051</v>
      </c>
      <c r="W287" s="25" t="s">
        <v>14</v>
      </c>
      <c r="X287" s="25">
        <v>0</v>
      </c>
      <c r="Y287" s="25" t="s">
        <v>14</v>
      </c>
      <c r="Z287" s="25" t="s">
        <v>4568</v>
      </c>
      <c r="AA287" s="25" t="s">
        <v>14</v>
      </c>
      <c r="AB287" s="25" t="s">
        <v>14</v>
      </c>
      <c r="AC287" s="25" t="s">
        <v>14</v>
      </c>
      <c r="AD287" s="25">
        <v>0</v>
      </c>
      <c r="AE287" s="25">
        <v>0</v>
      </c>
      <c r="AF287" s="25">
        <v>3316</v>
      </c>
      <c r="AG287" s="25" t="s">
        <v>1235</v>
      </c>
    </row>
    <row r="288" spans="1:33">
      <c r="A288" s="25" t="s">
        <v>2565</v>
      </c>
      <c r="B288" s="25" t="s">
        <v>2566</v>
      </c>
      <c r="C288" s="25" t="s">
        <v>4038</v>
      </c>
      <c r="D288" s="25" t="s">
        <v>14</v>
      </c>
      <c r="E288" s="25" t="s">
        <v>14</v>
      </c>
      <c r="F288" s="25" t="s">
        <v>4052</v>
      </c>
      <c r="G288" s="25" t="s">
        <v>132</v>
      </c>
      <c r="H288" s="25" t="s">
        <v>3390</v>
      </c>
      <c r="I288" s="25" t="s">
        <v>1789</v>
      </c>
      <c r="J288" s="25" t="s">
        <v>1766</v>
      </c>
      <c r="K288" s="25" t="s">
        <v>1079</v>
      </c>
      <c r="L288" s="25" t="s">
        <v>1766</v>
      </c>
      <c r="M288" s="25" t="s">
        <v>14</v>
      </c>
      <c r="N288" s="25" t="s">
        <v>14</v>
      </c>
      <c r="O288" s="25" t="s">
        <v>14</v>
      </c>
      <c r="P288" s="25" t="s">
        <v>14</v>
      </c>
      <c r="Q288" s="25" t="s">
        <v>14</v>
      </c>
      <c r="R288" s="25" t="s">
        <v>14</v>
      </c>
      <c r="S288" s="25" t="s">
        <v>14</v>
      </c>
      <c r="T288" s="25" t="s">
        <v>1000</v>
      </c>
      <c r="U288" s="25" t="s">
        <v>18</v>
      </c>
      <c r="V288" s="25" t="s">
        <v>14</v>
      </c>
      <c r="W288" s="25" t="s">
        <v>14</v>
      </c>
      <c r="X288" s="25">
        <v>0</v>
      </c>
      <c r="Y288" s="25" t="s">
        <v>14</v>
      </c>
      <c r="Z288" s="25" t="s">
        <v>4568</v>
      </c>
      <c r="AA288" s="25" t="s">
        <v>14</v>
      </c>
      <c r="AB288" s="25" t="s">
        <v>14</v>
      </c>
      <c r="AC288" s="25" t="s">
        <v>14</v>
      </c>
      <c r="AD288" s="25">
        <v>0</v>
      </c>
      <c r="AE288" s="25">
        <v>0</v>
      </c>
      <c r="AF288" s="25">
        <v>2832.42</v>
      </c>
      <c r="AG288" s="25" t="s">
        <v>1566</v>
      </c>
    </row>
    <row r="289" spans="1:33">
      <c r="A289" s="25" t="s">
        <v>3313</v>
      </c>
      <c r="B289" s="25" t="s">
        <v>3314</v>
      </c>
      <c r="C289" s="25" t="s">
        <v>4034</v>
      </c>
      <c r="D289" s="25" t="s">
        <v>14</v>
      </c>
      <c r="E289" s="25" t="s">
        <v>14</v>
      </c>
      <c r="F289" s="25" t="s">
        <v>4057</v>
      </c>
      <c r="G289" s="25" t="s">
        <v>131</v>
      </c>
      <c r="H289" s="25" t="s">
        <v>3315</v>
      </c>
      <c r="I289" s="25" t="s">
        <v>1811</v>
      </c>
      <c r="J289" s="25" t="s">
        <v>1766</v>
      </c>
      <c r="K289" s="25" t="s">
        <v>1079</v>
      </c>
      <c r="L289" s="25" t="s">
        <v>1766</v>
      </c>
      <c r="M289" s="25" t="s">
        <v>14</v>
      </c>
      <c r="N289" s="25" t="s">
        <v>14</v>
      </c>
      <c r="O289" s="25" t="s">
        <v>14</v>
      </c>
      <c r="P289" s="25" t="s">
        <v>14</v>
      </c>
      <c r="Q289" s="25" t="s">
        <v>14</v>
      </c>
      <c r="R289" s="25" t="s">
        <v>14</v>
      </c>
      <c r="S289" s="25" t="s">
        <v>14</v>
      </c>
      <c r="T289" s="25" t="s">
        <v>1000</v>
      </c>
      <c r="U289" s="25" t="s">
        <v>13</v>
      </c>
      <c r="V289" s="25" t="s">
        <v>129</v>
      </c>
      <c r="W289" s="25" t="s">
        <v>14</v>
      </c>
      <c r="X289" s="25">
        <v>0</v>
      </c>
      <c r="Y289" s="25" t="s">
        <v>14</v>
      </c>
      <c r="Z289" s="25" t="s">
        <v>4568</v>
      </c>
      <c r="AA289" s="25" t="s">
        <v>14</v>
      </c>
      <c r="AB289" s="25" t="s">
        <v>14</v>
      </c>
      <c r="AC289" s="25" t="s">
        <v>14</v>
      </c>
      <c r="AD289" s="25">
        <v>0</v>
      </c>
      <c r="AE289" s="25">
        <v>0</v>
      </c>
      <c r="AF289" s="25">
        <v>3316</v>
      </c>
      <c r="AG289" s="25" t="s">
        <v>1235</v>
      </c>
    </row>
    <row r="290" spans="1:33">
      <c r="A290" s="25" t="s">
        <v>1872</v>
      </c>
      <c r="B290" s="25" t="s">
        <v>1873</v>
      </c>
      <c r="C290" s="25" t="s">
        <v>4038</v>
      </c>
      <c r="D290" s="25" t="s">
        <v>14</v>
      </c>
      <c r="E290" s="25" t="s">
        <v>14</v>
      </c>
      <c r="F290" s="25" t="s">
        <v>4070</v>
      </c>
      <c r="G290" s="25" t="s">
        <v>132</v>
      </c>
      <c r="H290" s="25" t="s">
        <v>3066</v>
      </c>
      <c r="I290" s="25" t="s">
        <v>1811</v>
      </c>
      <c r="J290" s="25" t="s">
        <v>1766</v>
      </c>
      <c r="K290" s="25" t="s">
        <v>1079</v>
      </c>
      <c r="L290" s="25" t="s">
        <v>1766</v>
      </c>
      <c r="M290" s="25" t="s">
        <v>14</v>
      </c>
      <c r="N290" s="25" t="s">
        <v>14</v>
      </c>
      <c r="O290" s="25" t="s">
        <v>14</v>
      </c>
      <c r="P290" s="25" t="s">
        <v>14</v>
      </c>
      <c r="Q290" s="25" t="s">
        <v>14</v>
      </c>
      <c r="R290" s="25" t="s">
        <v>14</v>
      </c>
      <c r="S290" s="25" t="s">
        <v>14</v>
      </c>
      <c r="T290" s="25" t="s">
        <v>3711</v>
      </c>
      <c r="U290" s="25" t="s">
        <v>18</v>
      </c>
      <c r="V290" s="25" t="s">
        <v>14</v>
      </c>
      <c r="W290" s="25" t="s">
        <v>14</v>
      </c>
      <c r="X290" s="25">
        <v>0</v>
      </c>
      <c r="Y290" s="25" t="s">
        <v>14</v>
      </c>
      <c r="Z290" s="25" t="s">
        <v>4568</v>
      </c>
      <c r="AA290" s="25" t="s">
        <v>14</v>
      </c>
      <c r="AB290" s="25" t="s">
        <v>14</v>
      </c>
      <c r="AC290" s="25" t="s">
        <v>14</v>
      </c>
      <c r="AD290" s="25">
        <v>0</v>
      </c>
      <c r="AE290" s="25">
        <v>0</v>
      </c>
      <c r="AF290" s="25">
        <v>19481.5</v>
      </c>
      <c r="AG290" s="25" t="s">
        <v>4584</v>
      </c>
    </row>
    <row r="291" spans="1:33">
      <c r="A291" s="25" t="s">
        <v>3288</v>
      </c>
      <c r="B291" s="25" t="s">
        <v>3289</v>
      </c>
      <c r="C291" s="25" t="s">
        <v>4034</v>
      </c>
      <c r="D291" s="25" t="s">
        <v>14</v>
      </c>
      <c r="E291" s="25" t="s">
        <v>14</v>
      </c>
      <c r="F291" s="25" t="s">
        <v>4071</v>
      </c>
      <c r="G291" s="25" t="s">
        <v>129</v>
      </c>
      <c r="H291" s="25" t="s">
        <v>3066</v>
      </c>
      <c r="I291" s="25" t="s">
        <v>1811</v>
      </c>
      <c r="J291" s="25" t="s">
        <v>1766</v>
      </c>
      <c r="K291" s="25" t="s">
        <v>1079</v>
      </c>
      <c r="L291" s="25" t="s">
        <v>1766</v>
      </c>
      <c r="M291" s="25" t="s">
        <v>14</v>
      </c>
      <c r="N291" s="25" t="s">
        <v>14</v>
      </c>
      <c r="O291" s="25" t="s">
        <v>14</v>
      </c>
      <c r="P291" s="25" t="s">
        <v>14</v>
      </c>
      <c r="Q291" s="25" t="s">
        <v>14</v>
      </c>
      <c r="R291" s="25" t="s">
        <v>14</v>
      </c>
      <c r="S291" s="25" t="s">
        <v>14</v>
      </c>
      <c r="T291" s="25" t="s">
        <v>3904</v>
      </c>
      <c r="U291" s="25" t="s">
        <v>1821</v>
      </c>
      <c r="V291" s="25" t="s">
        <v>14</v>
      </c>
      <c r="W291" s="25" t="s">
        <v>14</v>
      </c>
      <c r="X291" s="25">
        <v>0</v>
      </c>
      <c r="Y291" s="25" t="s">
        <v>14</v>
      </c>
      <c r="Z291" s="25" t="s">
        <v>4568</v>
      </c>
      <c r="AA291" s="25" t="s">
        <v>14</v>
      </c>
      <c r="AB291" s="25" t="s">
        <v>14</v>
      </c>
      <c r="AC291" s="25" t="s">
        <v>14</v>
      </c>
      <c r="AD291" s="25">
        <v>0</v>
      </c>
      <c r="AE291" s="25">
        <v>0</v>
      </c>
      <c r="AF291" s="25">
        <v>3316</v>
      </c>
      <c r="AG291" s="25" t="s">
        <v>1235</v>
      </c>
    </row>
    <row r="292" spans="1:33">
      <c r="A292" s="25" t="s">
        <v>3208</v>
      </c>
      <c r="B292" s="25" t="s">
        <v>3209</v>
      </c>
      <c r="C292" s="25" t="s">
        <v>4038</v>
      </c>
      <c r="D292" s="25" t="s">
        <v>14</v>
      </c>
      <c r="E292" s="25" t="s">
        <v>14</v>
      </c>
      <c r="F292" s="25" t="s">
        <v>4087</v>
      </c>
      <c r="G292" s="25" t="s">
        <v>131</v>
      </c>
      <c r="H292" s="25" t="s">
        <v>3210</v>
      </c>
      <c r="I292" s="25" t="s">
        <v>1789</v>
      </c>
      <c r="J292" s="25" t="s">
        <v>1766</v>
      </c>
      <c r="K292" s="25" t="s">
        <v>1079</v>
      </c>
      <c r="L292" s="25" t="s">
        <v>1766</v>
      </c>
      <c r="M292" s="25" t="s">
        <v>14</v>
      </c>
      <c r="N292" s="25" t="s">
        <v>14</v>
      </c>
      <c r="O292" s="25" t="s">
        <v>14</v>
      </c>
      <c r="P292" s="25" t="s">
        <v>14</v>
      </c>
      <c r="Q292" s="25" t="s">
        <v>14</v>
      </c>
      <c r="R292" s="25" t="s">
        <v>14</v>
      </c>
      <c r="S292" s="25" t="s">
        <v>14</v>
      </c>
      <c r="T292" s="25" t="s">
        <v>1000</v>
      </c>
      <c r="U292" s="25" t="s">
        <v>13</v>
      </c>
      <c r="V292" s="25" t="s">
        <v>4088</v>
      </c>
      <c r="W292" s="25" t="s">
        <v>14</v>
      </c>
      <c r="X292" s="25">
        <v>0</v>
      </c>
      <c r="Y292" s="25" t="s">
        <v>14</v>
      </c>
      <c r="Z292" s="25" t="s">
        <v>4568</v>
      </c>
      <c r="AA292" s="25" t="s">
        <v>14</v>
      </c>
      <c r="AB292" s="25" t="s">
        <v>14</v>
      </c>
      <c r="AC292" s="25" t="s">
        <v>14</v>
      </c>
      <c r="AD292" s="25">
        <v>0</v>
      </c>
      <c r="AE292" s="25">
        <v>0</v>
      </c>
      <c r="AF292" s="25">
        <v>3316</v>
      </c>
      <c r="AG292" s="25" t="s">
        <v>1235</v>
      </c>
    </row>
    <row r="293" spans="1:33">
      <c r="A293" s="25" t="s">
        <v>3230</v>
      </c>
      <c r="B293" s="25" t="s">
        <v>3231</v>
      </c>
      <c r="C293" s="25" t="s">
        <v>4034</v>
      </c>
      <c r="D293" s="25" t="s">
        <v>14</v>
      </c>
      <c r="E293" s="25" t="s">
        <v>14</v>
      </c>
      <c r="F293" s="25" t="s">
        <v>4089</v>
      </c>
      <c r="G293" s="25" t="s">
        <v>129</v>
      </c>
      <c r="H293" s="25" t="s">
        <v>3232</v>
      </c>
      <c r="I293" s="25" t="s">
        <v>1811</v>
      </c>
      <c r="J293" s="25" t="s">
        <v>1766</v>
      </c>
      <c r="K293" s="25" t="s">
        <v>1079</v>
      </c>
      <c r="L293" s="25" t="s">
        <v>1766</v>
      </c>
      <c r="M293" s="25" t="s">
        <v>14</v>
      </c>
      <c r="N293" s="25" t="s">
        <v>14</v>
      </c>
      <c r="O293" s="25" t="s">
        <v>14</v>
      </c>
      <c r="P293" s="25" t="s">
        <v>14</v>
      </c>
      <c r="Q293" s="25" t="s">
        <v>14</v>
      </c>
      <c r="R293" s="25" t="s">
        <v>14</v>
      </c>
      <c r="S293" s="25" t="s">
        <v>14</v>
      </c>
      <c r="T293" s="25" t="s">
        <v>14</v>
      </c>
      <c r="U293" s="25" t="s">
        <v>1821</v>
      </c>
      <c r="V293" s="25" t="s">
        <v>14</v>
      </c>
      <c r="W293" s="25" t="s">
        <v>14</v>
      </c>
      <c r="X293" s="25">
        <v>0</v>
      </c>
      <c r="Y293" s="25" t="s">
        <v>14</v>
      </c>
      <c r="Z293" s="25" t="s">
        <v>4568</v>
      </c>
      <c r="AA293" s="25" t="s">
        <v>14</v>
      </c>
      <c r="AB293" s="25" t="s">
        <v>14</v>
      </c>
      <c r="AC293" s="25" t="s">
        <v>14</v>
      </c>
      <c r="AD293" s="25">
        <v>0</v>
      </c>
      <c r="AE293" s="25">
        <v>0</v>
      </c>
      <c r="AF293" s="25">
        <v>3316</v>
      </c>
      <c r="AG293" s="25" t="s">
        <v>1235</v>
      </c>
    </row>
    <row r="294" spans="1:33">
      <c r="A294" s="25" t="s">
        <v>3477</v>
      </c>
      <c r="B294" s="25" t="s">
        <v>3478</v>
      </c>
      <c r="C294" s="25" t="s">
        <v>4034</v>
      </c>
      <c r="D294" s="25" t="s">
        <v>14</v>
      </c>
      <c r="E294" s="25" t="s">
        <v>14</v>
      </c>
      <c r="F294" s="25" t="s">
        <v>4090</v>
      </c>
      <c r="G294" s="25" t="s">
        <v>126</v>
      </c>
      <c r="H294" s="25" t="s">
        <v>3036</v>
      </c>
      <c r="I294" s="25" t="s">
        <v>1811</v>
      </c>
      <c r="J294" s="25" t="s">
        <v>1766</v>
      </c>
      <c r="K294" s="25" t="s">
        <v>1079</v>
      </c>
      <c r="L294" s="25" t="s">
        <v>1766</v>
      </c>
      <c r="M294" s="25" t="s">
        <v>14</v>
      </c>
      <c r="N294" s="25" t="s">
        <v>14</v>
      </c>
      <c r="O294" s="25" t="s">
        <v>14</v>
      </c>
      <c r="P294" s="25" t="s">
        <v>14</v>
      </c>
      <c r="Q294" s="25" t="s">
        <v>14</v>
      </c>
      <c r="R294" s="25" t="s">
        <v>14</v>
      </c>
      <c r="S294" s="25" t="s">
        <v>14</v>
      </c>
      <c r="T294" s="25" t="s">
        <v>3813</v>
      </c>
      <c r="U294" s="25" t="s">
        <v>1927</v>
      </c>
      <c r="V294" s="25" t="s">
        <v>14</v>
      </c>
      <c r="W294" s="25" t="s">
        <v>14</v>
      </c>
      <c r="X294" s="25">
        <v>0</v>
      </c>
      <c r="Y294" s="25" t="s">
        <v>14</v>
      </c>
      <c r="Z294" s="25" t="s">
        <v>4568</v>
      </c>
      <c r="AA294" s="25" t="s">
        <v>14</v>
      </c>
      <c r="AB294" s="25" t="s">
        <v>14</v>
      </c>
      <c r="AC294" s="25" t="s">
        <v>14</v>
      </c>
      <c r="AD294" s="25">
        <v>0</v>
      </c>
      <c r="AE294" s="25">
        <v>0</v>
      </c>
      <c r="AF294" s="25">
        <v>960</v>
      </c>
      <c r="AG294" s="25" t="s">
        <v>1231</v>
      </c>
    </row>
    <row r="295" spans="1:33">
      <c r="A295" s="25" t="s">
        <v>3201</v>
      </c>
      <c r="B295" s="25" t="s">
        <v>3202</v>
      </c>
      <c r="C295" s="25" t="s">
        <v>4034</v>
      </c>
      <c r="D295" s="25" t="s">
        <v>14</v>
      </c>
      <c r="E295" s="25" t="s">
        <v>14</v>
      </c>
      <c r="F295" s="25" t="s">
        <v>4100</v>
      </c>
      <c r="G295" s="25" t="s">
        <v>129</v>
      </c>
      <c r="H295" s="25" t="s">
        <v>3203</v>
      </c>
      <c r="I295" s="25" t="s">
        <v>1811</v>
      </c>
      <c r="J295" s="25" t="s">
        <v>1766</v>
      </c>
      <c r="K295" s="25" t="s">
        <v>1079</v>
      </c>
      <c r="L295" s="25" t="s">
        <v>1766</v>
      </c>
      <c r="M295" s="25" t="s">
        <v>14</v>
      </c>
      <c r="N295" s="25" t="s">
        <v>14</v>
      </c>
      <c r="O295" s="25" t="s">
        <v>14</v>
      </c>
      <c r="P295" s="25" t="s">
        <v>14</v>
      </c>
      <c r="Q295" s="25" t="s">
        <v>14</v>
      </c>
      <c r="R295" s="25" t="s">
        <v>14</v>
      </c>
      <c r="S295" s="25" t="s">
        <v>14</v>
      </c>
      <c r="T295" s="25" t="s">
        <v>3904</v>
      </c>
      <c r="U295" s="25" t="s">
        <v>1821</v>
      </c>
      <c r="V295" s="25" t="s">
        <v>14</v>
      </c>
      <c r="W295" s="25" t="s">
        <v>14</v>
      </c>
      <c r="X295" s="25">
        <v>0</v>
      </c>
      <c r="Y295" s="25" t="s">
        <v>14</v>
      </c>
      <c r="Z295" s="25" t="s">
        <v>4568</v>
      </c>
      <c r="AA295" s="25" t="s">
        <v>14</v>
      </c>
      <c r="AB295" s="25" t="s">
        <v>14</v>
      </c>
      <c r="AC295" s="25" t="s">
        <v>14</v>
      </c>
      <c r="AD295" s="25">
        <v>0</v>
      </c>
      <c r="AE295" s="25">
        <v>0</v>
      </c>
      <c r="AF295" s="25">
        <v>3316</v>
      </c>
      <c r="AG295" s="25" t="s">
        <v>1235</v>
      </c>
    </row>
    <row r="296" spans="1:33">
      <c r="A296" s="25" t="s">
        <v>3408</v>
      </c>
      <c r="B296" s="25" t="s">
        <v>3409</v>
      </c>
      <c r="C296" s="25" t="s">
        <v>4034</v>
      </c>
      <c r="D296" s="25" t="s">
        <v>14</v>
      </c>
      <c r="E296" s="25" t="s">
        <v>14</v>
      </c>
      <c r="F296" s="25" t="s">
        <v>4117</v>
      </c>
      <c r="G296" s="25" t="s">
        <v>126</v>
      </c>
      <c r="H296" s="25" t="s">
        <v>3410</v>
      </c>
      <c r="I296" s="25" t="s">
        <v>1789</v>
      </c>
      <c r="J296" s="25" t="s">
        <v>1766</v>
      </c>
      <c r="K296" s="25" t="s">
        <v>1079</v>
      </c>
      <c r="L296" s="25" t="s">
        <v>1426</v>
      </c>
      <c r="M296" s="25" t="s">
        <v>14</v>
      </c>
      <c r="N296" s="25" t="s">
        <v>14</v>
      </c>
      <c r="O296" s="25" t="s">
        <v>14</v>
      </c>
      <c r="P296" s="25" t="s">
        <v>14</v>
      </c>
      <c r="Q296" s="25" t="s">
        <v>14</v>
      </c>
      <c r="R296" s="25" t="s">
        <v>14</v>
      </c>
      <c r="S296" s="25" t="s">
        <v>14</v>
      </c>
      <c r="T296" s="217" t="s">
        <v>4863</v>
      </c>
      <c r="U296" s="25" t="s">
        <v>1927</v>
      </c>
      <c r="V296" s="25" t="s">
        <v>14</v>
      </c>
      <c r="W296" s="25" t="s">
        <v>14</v>
      </c>
      <c r="X296" s="25">
        <v>0</v>
      </c>
      <c r="Y296" s="25" t="s">
        <v>14</v>
      </c>
      <c r="Z296" s="25" t="s">
        <v>4568</v>
      </c>
      <c r="AA296" s="25" t="s">
        <v>14</v>
      </c>
      <c r="AB296" s="25" t="s">
        <v>14</v>
      </c>
      <c r="AC296" s="25" t="s">
        <v>14</v>
      </c>
      <c r="AD296" s="25">
        <v>0</v>
      </c>
      <c r="AE296" s="25">
        <v>0</v>
      </c>
      <c r="AF296" s="25">
        <v>960</v>
      </c>
      <c r="AG296" s="25" t="s">
        <v>1231</v>
      </c>
    </row>
    <row r="297" spans="1:33">
      <c r="A297" s="25" t="s">
        <v>3431</v>
      </c>
      <c r="B297" s="25" t="s">
        <v>3432</v>
      </c>
      <c r="C297" s="25" t="s">
        <v>4034</v>
      </c>
      <c r="D297" s="25" t="s">
        <v>14</v>
      </c>
      <c r="E297" s="25" t="s">
        <v>14</v>
      </c>
      <c r="F297" s="25" t="s">
        <v>4125</v>
      </c>
      <c r="G297" s="25" t="s">
        <v>126</v>
      </c>
      <c r="H297" s="25" t="s">
        <v>3433</v>
      </c>
      <c r="I297" s="25" t="s">
        <v>1773</v>
      </c>
      <c r="J297" s="25" t="s">
        <v>1766</v>
      </c>
      <c r="K297" s="25" t="s">
        <v>1079</v>
      </c>
      <c r="L297" s="25" t="s">
        <v>1766</v>
      </c>
      <c r="M297" s="25" t="s">
        <v>14</v>
      </c>
      <c r="N297" s="25" t="s">
        <v>14</v>
      </c>
      <c r="O297" s="25" t="s">
        <v>14</v>
      </c>
      <c r="P297" s="25" t="s">
        <v>14</v>
      </c>
      <c r="Q297" s="25" t="s">
        <v>14</v>
      </c>
      <c r="R297" s="25" t="s">
        <v>14</v>
      </c>
      <c r="S297" s="25" t="s">
        <v>14</v>
      </c>
      <c r="T297" s="25" t="s">
        <v>1000</v>
      </c>
      <c r="U297" s="25" t="s">
        <v>1927</v>
      </c>
      <c r="V297" s="25" t="s">
        <v>14</v>
      </c>
      <c r="W297" s="25" t="s">
        <v>14</v>
      </c>
      <c r="X297" s="25">
        <v>0</v>
      </c>
      <c r="Y297" s="25" t="s">
        <v>14</v>
      </c>
      <c r="Z297" s="25" t="s">
        <v>4568</v>
      </c>
      <c r="AA297" s="25" t="s">
        <v>14</v>
      </c>
      <c r="AB297" s="25" t="s">
        <v>14</v>
      </c>
      <c r="AC297" s="25" t="s">
        <v>14</v>
      </c>
      <c r="AD297" s="25">
        <v>460</v>
      </c>
      <c r="AE297" s="25">
        <v>0</v>
      </c>
      <c r="AF297" s="25">
        <v>960</v>
      </c>
      <c r="AG297" s="25" t="s">
        <v>1232</v>
      </c>
    </row>
    <row r="298" spans="1:33">
      <c r="A298" s="25" t="s">
        <v>3258</v>
      </c>
      <c r="B298" s="25" t="s">
        <v>3259</v>
      </c>
      <c r="C298" s="25" t="s">
        <v>4034</v>
      </c>
      <c r="D298" s="25" t="s">
        <v>14</v>
      </c>
      <c r="E298" s="25" t="s">
        <v>14</v>
      </c>
      <c r="F298" s="25" t="s">
        <v>4141</v>
      </c>
      <c r="G298" s="25" t="s">
        <v>130</v>
      </c>
      <c r="H298" s="25" t="s">
        <v>3260</v>
      </c>
      <c r="I298" s="25" t="s">
        <v>4142</v>
      </c>
      <c r="J298" s="25" t="s">
        <v>1766</v>
      </c>
      <c r="K298" s="25" t="s">
        <v>1079</v>
      </c>
      <c r="L298" s="25" t="s">
        <v>1766</v>
      </c>
      <c r="M298" s="25" t="s">
        <v>14</v>
      </c>
      <c r="N298" s="25" t="s">
        <v>14</v>
      </c>
      <c r="O298" s="25" t="s">
        <v>4143</v>
      </c>
      <c r="P298" s="25" t="s">
        <v>14</v>
      </c>
      <c r="Q298" s="25" t="s">
        <v>14</v>
      </c>
      <c r="R298" s="25" t="s">
        <v>14</v>
      </c>
      <c r="S298" s="25" t="s">
        <v>14</v>
      </c>
      <c r="T298" s="25" t="s">
        <v>1000</v>
      </c>
      <c r="U298" s="25" t="s">
        <v>13</v>
      </c>
      <c r="V298" s="25" t="s">
        <v>127</v>
      </c>
      <c r="W298" s="25" t="s">
        <v>14</v>
      </c>
      <c r="X298" s="25">
        <v>0</v>
      </c>
      <c r="Y298" s="25" t="s">
        <v>14</v>
      </c>
      <c r="Z298" s="25" t="s">
        <v>4568</v>
      </c>
      <c r="AA298" s="25" t="s">
        <v>14</v>
      </c>
      <c r="AB298" s="25" t="s">
        <v>14</v>
      </c>
      <c r="AC298" s="25" t="s">
        <v>14</v>
      </c>
      <c r="AD298" s="25">
        <v>0</v>
      </c>
      <c r="AE298" s="25">
        <v>0</v>
      </c>
      <c r="AF298" s="25">
        <v>3316</v>
      </c>
      <c r="AG298" s="25" t="s">
        <v>1235</v>
      </c>
    </row>
    <row r="299" spans="1:33">
      <c r="A299" s="25" t="s">
        <v>3460</v>
      </c>
      <c r="B299" s="25" t="s">
        <v>3461</v>
      </c>
      <c r="C299" s="25" t="s">
        <v>4034</v>
      </c>
      <c r="D299" s="25" t="s">
        <v>14</v>
      </c>
      <c r="E299" s="25" t="s">
        <v>14</v>
      </c>
      <c r="F299" s="25" t="s">
        <v>4146</v>
      </c>
      <c r="G299" s="25" t="s">
        <v>126</v>
      </c>
      <c r="H299" s="25" t="s">
        <v>3462</v>
      </c>
      <c r="I299" s="25" t="s">
        <v>4147</v>
      </c>
      <c r="J299" s="25" t="s">
        <v>1422</v>
      </c>
      <c r="K299" s="25" t="s">
        <v>1079</v>
      </c>
      <c r="L299" s="25" t="s">
        <v>1766</v>
      </c>
      <c r="M299" s="25" t="s">
        <v>14</v>
      </c>
      <c r="N299" s="25" t="s">
        <v>14</v>
      </c>
      <c r="O299" s="25" t="s">
        <v>14</v>
      </c>
      <c r="P299" s="25" t="s">
        <v>14</v>
      </c>
      <c r="Q299" s="25" t="s">
        <v>14</v>
      </c>
      <c r="R299" s="25" t="s">
        <v>14</v>
      </c>
      <c r="S299" s="25" t="s">
        <v>14</v>
      </c>
      <c r="T299" s="25" t="s">
        <v>14</v>
      </c>
      <c r="U299" s="25" t="s">
        <v>1927</v>
      </c>
      <c r="V299" s="25" t="s">
        <v>14</v>
      </c>
      <c r="W299" s="25" t="s">
        <v>14</v>
      </c>
      <c r="X299" s="25">
        <v>0</v>
      </c>
      <c r="Y299" s="25" t="s">
        <v>14</v>
      </c>
      <c r="Z299" s="25" t="s">
        <v>4568</v>
      </c>
      <c r="AA299" s="25" t="s">
        <v>14</v>
      </c>
      <c r="AB299" s="25" t="s">
        <v>14</v>
      </c>
      <c r="AC299" s="25" t="s">
        <v>14</v>
      </c>
      <c r="AD299" s="25">
        <v>0</v>
      </c>
      <c r="AE299" s="25">
        <v>0</v>
      </c>
      <c r="AF299" s="25">
        <v>960</v>
      </c>
      <c r="AG299" s="25" t="s">
        <v>1231</v>
      </c>
    </row>
    <row r="300" spans="1:33">
      <c r="A300" s="25" t="s">
        <v>3349</v>
      </c>
      <c r="B300" s="25" t="s">
        <v>3350</v>
      </c>
      <c r="C300" s="25" t="s">
        <v>4038</v>
      </c>
      <c r="D300" s="25" t="s">
        <v>14</v>
      </c>
      <c r="E300" s="25" t="s">
        <v>14</v>
      </c>
      <c r="F300" s="25" t="s">
        <v>4153</v>
      </c>
      <c r="G300" s="25" t="s">
        <v>129</v>
      </c>
      <c r="H300" s="25" t="s">
        <v>3351</v>
      </c>
      <c r="I300" s="25" t="s">
        <v>1773</v>
      </c>
      <c r="J300" s="25" t="s">
        <v>1766</v>
      </c>
      <c r="K300" s="25" t="s">
        <v>1079</v>
      </c>
      <c r="L300" s="25" t="s">
        <v>1766</v>
      </c>
      <c r="M300" s="25" t="s">
        <v>14</v>
      </c>
      <c r="N300" s="25" t="s">
        <v>14</v>
      </c>
      <c r="O300" s="25" t="s">
        <v>14</v>
      </c>
      <c r="P300" s="25" t="s">
        <v>14</v>
      </c>
      <c r="Q300" s="25" t="s">
        <v>14</v>
      </c>
      <c r="R300" s="25" t="s">
        <v>14</v>
      </c>
      <c r="S300" s="25" t="s">
        <v>14</v>
      </c>
      <c r="T300" s="25" t="s">
        <v>3904</v>
      </c>
      <c r="U300" s="25" t="s">
        <v>1821</v>
      </c>
      <c r="V300" s="25" t="s">
        <v>14</v>
      </c>
      <c r="W300" s="25" t="s">
        <v>14</v>
      </c>
      <c r="X300" s="25">
        <v>0</v>
      </c>
      <c r="Y300" s="25" t="s">
        <v>14</v>
      </c>
      <c r="Z300" s="25" t="s">
        <v>4568</v>
      </c>
      <c r="AA300" s="25" t="s">
        <v>14</v>
      </c>
      <c r="AB300" s="25" t="s">
        <v>14</v>
      </c>
      <c r="AC300" s="25" t="s">
        <v>14</v>
      </c>
      <c r="AD300" s="25">
        <v>0</v>
      </c>
      <c r="AE300" s="25">
        <v>0</v>
      </c>
      <c r="AF300" s="25">
        <v>3316</v>
      </c>
      <c r="AG300" s="25" t="s">
        <v>1235</v>
      </c>
    </row>
    <row r="301" spans="1:33">
      <c r="A301" s="25" t="s">
        <v>1439</v>
      </c>
      <c r="B301" s="25" t="s">
        <v>1817</v>
      </c>
      <c r="C301" s="25" t="s">
        <v>4038</v>
      </c>
      <c r="D301" s="25" t="s">
        <v>14</v>
      </c>
      <c r="E301" s="25" t="s">
        <v>14</v>
      </c>
      <c r="F301" s="25" t="s">
        <v>14</v>
      </c>
      <c r="G301" s="25" t="s">
        <v>14</v>
      </c>
      <c r="H301" s="25" t="s">
        <v>3370</v>
      </c>
      <c r="I301" s="25" t="s">
        <v>1773</v>
      </c>
      <c r="J301" s="25" t="s">
        <v>1766</v>
      </c>
      <c r="K301" s="25" t="s">
        <v>1079</v>
      </c>
      <c r="L301" s="25" t="s">
        <v>1766</v>
      </c>
      <c r="M301" s="25" t="s">
        <v>14</v>
      </c>
      <c r="N301" s="25" t="s">
        <v>14</v>
      </c>
      <c r="O301" s="25" t="s">
        <v>14</v>
      </c>
      <c r="P301" s="25" t="s">
        <v>14</v>
      </c>
      <c r="Q301" s="25" t="s">
        <v>14</v>
      </c>
      <c r="R301" s="25" t="s">
        <v>14</v>
      </c>
      <c r="S301" s="25" t="s">
        <v>14</v>
      </c>
      <c r="T301" s="25" t="s">
        <v>14</v>
      </c>
      <c r="U301" s="25" t="s">
        <v>14</v>
      </c>
      <c r="V301" s="25" t="s">
        <v>14</v>
      </c>
      <c r="W301" s="25" t="s">
        <v>14</v>
      </c>
      <c r="X301" s="25">
        <v>0</v>
      </c>
      <c r="Y301" s="25" t="s">
        <v>14</v>
      </c>
      <c r="Z301" s="25" t="s">
        <v>4568</v>
      </c>
      <c r="AA301" s="25" t="s">
        <v>14</v>
      </c>
      <c r="AB301" s="25" t="s">
        <v>14</v>
      </c>
      <c r="AC301" s="25" t="s">
        <v>14</v>
      </c>
      <c r="AD301" s="25">
        <v>0</v>
      </c>
      <c r="AE301" s="25">
        <v>0</v>
      </c>
      <c r="AF301" s="25">
        <v>3177.83</v>
      </c>
      <c r="AG301" s="25" t="s">
        <v>4636</v>
      </c>
    </row>
    <row r="302" spans="1:33">
      <c r="A302" s="25" t="s">
        <v>3293</v>
      </c>
      <c r="B302" s="25" t="s">
        <v>3294</v>
      </c>
      <c r="C302" s="25" t="s">
        <v>4034</v>
      </c>
      <c r="D302" s="25" t="s">
        <v>14</v>
      </c>
      <c r="E302" s="25" t="s">
        <v>14</v>
      </c>
      <c r="F302" s="25" t="s">
        <v>4175</v>
      </c>
      <c r="G302" s="25" t="s">
        <v>129</v>
      </c>
      <c r="H302" s="25" t="s">
        <v>3295</v>
      </c>
      <c r="I302" s="25" t="s">
        <v>1789</v>
      </c>
      <c r="J302" s="25" t="s">
        <v>1766</v>
      </c>
      <c r="K302" s="25" t="s">
        <v>1079</v>
      </c>
      <c r="L302" s="25" t="s">
        <v>1766</v>
      </c>
      <c r="M302" s="25" t="s">
        <v>14</v>
      </c>
      <c r="N302" s="25" t="s">
        <v>14</v>
      </c>
      <c r="O302" s="25" t="s">
        <v>14</v>
      </c>
      <c r="P302" s="25" t="s">
        <v>14</v>
      </c>
      <c r="Q302" s="25" t="s">
        <v>14</v>
      </c>
      <c r="R302" s="25" t="s">
        <v>14</v>
      </c>
      <c r="S302" s="25" t="s">
        <v>14</v>
      </c>
      <c r="T302" s="25" t="s">
        <v>1000</v>
      </c>
      <c r="U302" s="25" t="s">
        <v>20</v>
      </c>
      <c r="V302" s="25" t="s">
        <v>14</v>
      </c>
      <c r="W302" s="25" t="s">
        <v>14</v>
      </c>
      <c r="X302" s="25">
        <v>0</v>
      </c>
      <c r="Y302" s="25" t="s">
        <v>14</v>
      </c>
      <c r="Z302" s="25" t="s">
        <v>4568</v>
      </c>
      <c r="AA302" s="25" t="s">
        <v>14</v>
      </c>
      <c r="AB302" s="25" t="s">
        <v>14</v>
      </c>
      <c r="AC302" s="25" t="s">
        <v>14</v>
      </c>
      <c r="AD302" s="25">
        <v>0</v>
      </c>
      <c r="AE302" s="25">
        <v>0</v>
      </c>
      <c r="AF302" s="25">
        <v>3316</v>
      </c>
      <c r="AG302" s="25" t="s">
        <v>1235</v>
      </c>
    </row>
    <row r="303" spans="1:33">
      <c r="A303" s="25" t="s">
        <v>1919</v>
      </c>
      <c r="B303" s="25" t="s">
        <v>1920</v>
      </c>
      <c r="C303" s="25" t="s">
        <v>4034</v>
      </c>
      <c r="D303" s="25" t="s">
        <v>14</v>
      </c>
      <c r="E303" s="25" t="s">
        <v>14</v>
      </c>
      <c r="F303" s="25" t="s">
        <v>14</v>
      </c>
      <c r="G303" s="25" t="s">
        <v>14</v>
      </c>
      <c r="H303" s="25" t="s">
        <v>3482</v>
      </c>
      <c r="I303" s="25" t="s">
        <v>1773</v>
      </c>
      <c r="J303" s="25" t="s">
        <v>1766</v>
      </c>
      <c r="K303" s="25" t="s">
        <v>1079</v>
      </c>
      <c r="L303" s="25" t="s">
        <v>1766</v>
      </c>
      <c r="M303" s="25" t="s">
        <v>14</v>
      </c>
      <c r="N303" s="25" t="s">
        <v>14</v>
      </c>
      <c r="O303" s="25" t="s">
        <v>14</v>
      </c>
      <c r="P303" s="25" t="s">
        <v>14</v>
      </c>
      <c r="Q303" s="25" t="s">
        <v>14</v>
      </c>
      <c r="R303" s="25" t="s">
        <v>14</v>
      </c>
      <c r="S303" s="25" t="s">
        <v>14</v>
      </c>
      <c r="T303" s="25" t="s">
        <v>3686</v>
      </c>
      <c r="U303" s="25" t="s">
        <v>1834</v>
      </c>
      <c r="V303" s="25" t="s">
        <v>14</v>
      </c>
      <c r="W303" s="25" t="s">
        <v>14</v>
      </c>
      <c r="X303" s="25">
        <v>0</v>
      </c>
      <c r="Y303" s="25" t="s">
        <v>14</v>
      </c>
      <c r="Z303" s="25" t="s">
        <v>4568</v>
      </c>
      <c r="AA303" s="25" t="s">
        <v>14</v>
      </c>
      <c r="AB303" s="25" t="s">
        <v>14</v>
      </c>
      <c r="AC303" s="25" t="s">
        <v>14</v>
      </c>
      <c r="AD303" s="25">
        <v>460</v>
      </c>
      <c r="AE303" s="25">
        <v>0</v>
      </c>
      <c r="AF303" s="25">
        <v>900</v>
      </c>
      <c r="AG303" s="25" t="s">
        <v>4641</v>
      </c>
    </row>
    <row r="304" spans="1:33">
      <c r="A304" s="25" t="s">
        <v>2830</v>
      </c>
      <c r="B304" s="25" t="s">
        <v>2831</v>
      </c>
      <c r="C304" s="25" t="s">
        <v>14</v>
      </c>
      <c r="D304" s="25" t="s">
        <v>14</v>
      </c>
      <c r="E304" s="25" t="s">
        <v>14</v>
      </c>
      <c r="F304" s="25" t="s">
        <v>4177</v>
      </c>
      <c r="G304" s="25" t="s">
        <v>128</v>
      </c>
      <c r="H304" s="25" t="s">
        <v>3503</v>
      </c>
      <c r="I304" s="25" t="s">
        <v>4178</v>
      </c>
      <c r="J304" s="25" t="s">
        <v>1766</v>
      </c>
      <c r="K304" s="25" t="s">
        <v>1079</v>
      </c>
      <c r="L304" s="25" t="s">
        <v>1766</v>
      </c>
      <c r="M304" s="25" t="s">
        <v>14</v>
      </c>
      <c r="N304" s="25" t="s">
        <v>14</v>
      </c>
      <c r="O304" s="25" t="s">
        <v>14</v>
      </c>
      <c r="P304" s="25" t="s">
        <v>14</v>
      </c>
      <c r="Q304" s="25" t="s">
        <v>14</v>
      </c>
      <c r="R304" s="25" t="s">
        <v>14</v>
      </c>
      <c r="S304" s="25" t="s">
        <v>14</v>
      </c>
      <c r="T304" s="25" t="s">
        <v>14</v>
      </c>
      <c r="U304" s="25" t="s">
        <v>14</v>
      </c>
      <c r="V304" s="25" t="s">
        <v>4179</v>
      </c>
      <c r="W304" s="25" t="s">
        <v>14</v>
      </c>
      <c r="X304" s="25">
        <v>0</v>
      </c>
      <c r="Y304" s="25" t="s">
        <v>14</v>
      </c>
      <c r="Z304" s="25" t="s">
        <v>4568</v>
      </c>
      <c r="AA304" s="25" t="s">
        <v>14</v>
      </c>
      <c r="AB304" s="25" t="s">
        <v>14</v>
      </c>
      <c r="AC304" s="25" t="s">
        <v>14</v>
      </c>
      <c r="AD304" s="25">
        <v>230</v>
      </c>
      <c r="AE304" s="25">
        <v>0</v>
      </c>
      <c r="AF304" s="25">
        <v>810</v>
      </c>
      <c r="AG304" s="25" t="s">
        <v>4583</v>
      </c>
    </row>
    <row r="305" spans="1:33">
      <c r="A305" s="25" t="s">
        <v>3278</v>
      </c>
      <c r="B305" s="25" t="s">
        <v>3279</v>
      </c>
      <c r="C305" s="25" t="s">
        <v>4034</v>
      </c>
      <c r="D305" s="25" t="s">
        <v>14</v>
      </c>
      <c r="E305" s="25" t="s">
        <v>14</v>
      </c>
      <c r="F305" s="25" t="s">
        <v>14</v>
      </c>
      <c r="G305" s="25" t="s">
        <v>14</v>
      </c>
      <c r="H305" s="25" t="s">
        <v>3280</v>
      </c>
      <c r="I305" s="25" t="s">
        <v>14</v>
      </c>
      <c r="J305" s="25" t="s">
        <v>14</v>
      </c>
      <c r="K305" s="25" t="s">
        <v>1079</v>
      </c>
      <c r="L305" s="25" t="s">
        <v>1766</v>
      </c>
      <c r="M305" s="25" t="s">
        <v>14</v>
      </c>
      <c r="N305" s="25" t="s">
        <v>14</v>
      </c>
      <c r="O305" s="25" t="s">
        <v>14</v>
      </c>
      <c r="P305" s="25" t="s">
        <v>14</v>
      </c>
      <c r="Q305" s="25" t="s">
        <v>14</v>
      </c>
      <c r="R305" s="25" t="s">
        <v>14</v>
      </c>
      <c r="S305" s="25" t="s">
        <v>14</v>
      </c>
      <c r="T305" s="25" t="s">
        <v>1000</v>
      </c>
      <c r="U305" s="25" t="s">
        <v>13</v>
      </c>
      <c r="V305" s="25" t="s">
        <v>4200</v>
      </c>
      <c r="W305" s="25" t="s">
        <v>14</v>
      </c>
      <c r="X305" s="25">
        <v>0</v>
      </c>
      <c r="Y305" s="25" t="s">
        <v>14</v>
      </c>
      <c r="Z305" s="25" t="s">
        <v>4568</v>
      </c>
      <c r="AA305" s="25" t="s">
        <v>14</v>
      </c>
      <c r="AB305" s="25" t="s">
        <v>14</v>
      </c>
      <c r="AC305" s="25" t="s">
        <v>14</v>
      </c>
      <c r="AD305" s="25">
        <v>0</v>
      </c>
      <c r="AE305" s="25">
        <v>0</v>
      </c>
      <c r="AF305" s="25">
        <v>3316</v>
      </c>
      <c r="AG305" s="25" t="s">
        <v>1235</v>
      </c>
    </row>
    <row r="306" spans="1:33">
      <c r="A306" s="25" t="s">
        <v>3446</v>
      </c>
      <c r="B306" s="25" t="s">
        <v>3447</v>
      </c>
      <c r="C306" s="25" t="s">
        <v>4034</v>
      </c>
      <c r="D306" s="25" t="s">
        <v>14</v>
      </c>
      <c r="E306" s="25" t="s">
        <v>14</v>
      </c>
      <c r="F306" s="25" t="s">
        <v>14</v>
      </c>
      <c r="G306" s="25" t="s">
        <v>14</v>
      </c>
      <c r="H306" s="25" t="s">
        <v>3448</v>
      </c>
      <c r="I306" s="25" t="s">
        <v>14</v>
      </c>
      <c r="J306" s="25" t="s">
        <v>14</v>
      </c>
      <c r="K306" s="25" t="s">
        <v>1079</v>
      </c>
      <c r="L306" s="25" t="s">
        <v>1766</v>
      </c>
      <c r="M306" s="25" t="s">
        <v>14</v>
      </c>
      <c r="N306" s="25" t="s">
        <v>14</v>
      </c>
      <c r="O306" s="25" t="s">
        <v>14</v>
      </c>
      <c r="P306" s="25" t="s">
        <v>4213</v>
      </c>
      <c r="Q306" s="25" t="s">
        <v>3448</v>
      </c>
      <c r="R306" s="25" t="s">
        <v>14</v>
      </c>
      <c r="S306" s="25" t="s">
        <v>14</v>
      </c>
      <c r="T306" s="25" t="s">
        <v>4214</v>
      </c>
      <c r="U306" s="25" t="s">
        <v>1927</v>
      </c>
      <c r="V306" s="25" t="s">
        <v>4215</v>
      </c>
      <c r="W306" s="25" t="s">
        <v>14</v>
      </c>
      <c r="X306" s="25">
        <v>0</v>
      </c>
      <c r="Y306" s="25" t="s">
        <v>14</v>
      </c>
      <c r="Z306" s="25" t="s">
        <v>4568</v>
      </c>
      <c r="AA306" s="25" t="s">
        <v>14</v>
      </c>
      <c r="AB306" s="25" t="s">
        <v>14</v>
      </c>
      <c r="AC306" s="25" t="s">
        <v>14</v>
      </c>
      <c r="AD306" s="25">
        <v>230</v>
      </c>
      <c r="AE306" s="25">
        <v>0</v>
      </c>
      <c r="AF306" s="25">
        <v>960</v>
      </c>
      <c r="AG306" s="25" t="s">
        <v>1569</v>
      </c>
    </row>
    <row r="307" spans="1:33">
      <c r="A307" s="25" t="s">
        <v>1441</v>
      </c>
      <c r="B307" s="25" t="s">
        <v>1819</v>
      </c>
      <c r="C307" s="25" t="s">
        <v>4034</v>
      </c>
      <c r="D307" s="25" t="s">
        <v>14</v>
      </c>
      <c r="E307" s="25" t="s">
        <v>14</v>
      </c>
      <c r="F307" s="25" t="s">
        <v>4217</v>
      </c>
      <c r="G307" s="25" t="s">
        <v>130</v>
      </c>
      <c r="H307" s="25" t="s">
        <v>3387</v>
      </c>
      <c r="I307" s="25" t="s">
        <v>1773</v>
      </c>
      <c r="J307" s="25" t="s">
        <v>1766</v>
      </c>
      <c r="K307" s="25" t="s">
        <v>1079</v>
      </c>
      <c r="L307" s="25" t="s">
        <v>1766</v>
      </c>
      <c r="M307" s="25" t="s">
        <v>14</v>
      </c>
      <c r="N307" s="25" t="s">
        <v>14</v>
      </c>
      <c r="O307" s="25" t="s">
        <v>14</v>
      </c>
      <c r="P307" s="25" t="s">
        <v>14</v>
      </c>
      <c r="Q307" s="25" t="s">
        <v>14</v>
      </c>
      <c r="R307" s="25" t="s">
        <v>14</v>
      </c>
      <c r="S307" s="25" t="s">
        <v>14</v>
      </c>
      <c r="T307" s="25" t="s">
        <v>1000</v>
      </c>
      <c r="U307" s="25" t="s">
        <v>20</v>
      </c>
      <c r="V307" s="25" t="s">
        <v>4218</v>
      </c>
      <c r="W307" s="25" t="s">
        <v>14</v>
      </c>
      <c r="X307" s="25">
        <v>0</v>
      </c>
      <c r="Y307" s="25" t="s">
        <v>14</v>
      </c>
      <c r="Z307" s="25" t="s">
        <v>4568</v>
      </c>
      <c r="AA307" s="25" t="s">
        <v>14</v>
      </c>
      <c r="AB307" s="25" t="s">
        <v>14</v>
      </c>
      <c r="AC307" s="25" t="s">
        <v>14</v>
      </c>
      <c r="AD307" s="25">
        <v>0</v>
      </c>
      <c r="AE307" s="25">
        <v>0</v>
      </c>
      <c r="AF307" s="25">
        <v>2901.5</v>
      </c>
      <c r="AG307" s="25" t="s">
        <v>4652</v>
      </c>
    </row>
    <row r="308" spans="1:33">
      <c r="A308" s="25" t="s">
        <v>3443</v>
      </c>
      <c r="B308" s="25" t="s">
        <v>3444</v>
      </c>
      <c r="C308" s="25" t="s">
        <v>4034</v>
      </c>
      <c r="D308" s="25" t="s">
        <v>14</v>
      </c>
      <c r="E308" s="25" t="s">
        <v>14</v>
      </c>
      <c r="F308" s="25" t="s">
        <v>4241</v>
      </c>
      <c r="G308" s="25" t="s">
        <v>126</v>
      </c>
      <c r="H308" s="25" t="s">
        <v>3445</v>
      </c>
      <c r="I308" s="25" t="s">
        <v>4147</v>
      </c>
      <c r="J308" s="25" t="s">
        <v>1426</v>
      </c>
      <c r="K308" s="25" t="s">
        <v>1079</v>
      </c>
      <c r="L308" s="25" t="s">
        <v>1766</v>
      </c>
      <c r="M308" s="25" t="s">
        <v>14</v>
      </c>
      <c r="N308" s="25" t="s">
        <v>14</v>
      </c>
      <c r="O308" s="25" t="s">
        <v>14</v>
      </c>
      <c r="P308" s="25" t="s">
        <v>14</v>
      </c>
      <c r="Q308" s="25" t="s">
        <v>14</v>
      </c>
      <c r="R308" s="25" t="s">
        <v>14</v>
      </c>
      <c r="S308" s="25" t="s">
        <v>14</v>
      </c>
      <c r="T308" s="25" t="s">
        <v>14</v>
      </c>
      <c r="U308" s="25" t="s">
        <v>1927</v>
      </c>
      <c r="V308" s="25" t="s">
        <v>14</v>
      </c>
      <c r="W308" s="25" t="s">
        <v>14</v>
      </c>
      <c r="X308" s="25">
        <v>0</v>
      </c>
      <c r="Y308" s="25" t="s">
        <v>14</v>
      </c>
      <c r="Z308" s="25" t="s">
        <v>4568</v>
      </c>
      <c r="AA308" s="25" t="s">
        <v>14</v>
      </c>
      <c r="AB308" s="25" t="s">
        <v>14</v>
      </c>
      <c r="AC308" s="25" t="s">
        <v>14</v>
      </c>
      <c r="AD308" s="25">
        <v>0</v>
      </c>
      <c r="AE308" s="25">
        <v>0</v>
      </c>
      <c r="AF308" s="25">
        <v>960</v>
      </c>
      <c r="AG308" s="25" t="s">
        <v>1231</v>
      </c>
    </row>
    <row r="309" spans="1:33">
      <c r="A309" s="25" t="s">
        <v>3437</v>
      </c>
      <c r="B309" s="25" t="s">
        <v>3438</v>
      </c>
      <c r="C309" s="25" t="s">
        <v>4038</v>
      </c>
      <c r="D309" s="25" t="s">
        <v>14</v>
      </c>
      <c r="E309" s="25" t="s">
        <v>14</v>
      </c>
      <c r="F309" s="25" t="s">
        <v>4206</v>
      </c>
      <c r="G309" s="25" t="s">
        <v>127</v>
      </c>
      <c r="H309" s="25" t="s">
        <v>3098</v>
      </c>
      <c r="I309" s="25" t="s">
        <v>1811</v>
      </c>
      <c r="J309" s="25" t="s">
        <v>1766</v>
      </c>
      <c r="K309" s="25" t="s">
        <v>1079</v>
      </c>
      <c r="L309" s="25" t="s">
        <v>1766</v>
      </c>
      <c r="M309" s="25" t="s">
        <v>14</v>
      </c>
      <c r="N309" s="25" t="s">
        <v>14</v>
      </c>
      <c r="O309" s="25" t="s">
        <v>14</v>
      </c>
      <c r="P309" s="25" t="s">
        <v>14</v>
      </c>
      <c r="Q309" s="25" t="s">
        <v>14</v>
      </c>
      <c r="R309" s="25" t="s">
        <v>14</v>
      </c>
      <c r="S309" s="25" t="s">
        <v>14</v>
      </c>
      <c r="T309" s="25" t="s">
        <v>14</v>
      </c>
      <c r="U309" s="25" t="s">
        <v>1927</v>
      </c>
      <c r="V309" s="25" t="s">
        <v>14</v>
      </c>
      <c r="W309" s="25" t="s">
        <v>14</v>
      </c>
      <c r="X309" s="25">
        <v>0</v>
      </c>
      <c r="Y309" s="25" t="s">
        <v>14</v>
      </c>
      <c r="Z309" s="25" t="s">
        <v>4568</v>
      </c>
      <c r="AA309" s="25" t="s">
        <v>14</v>
      </c>
      <c r="AB309" s="25" t="s">
        <v>14</v>
      </c>
      <c r="AC309" s="25" t="s">
        <v>14</v>
      </c>
      <c r="AD309" s="25">
        <v>0</v>
      </c>
      <c r="AE309" s="25">
        <v>0</v>
      </c>
      <c r="AF309" s="25">
        <v>960</v>
      </c>
      <c r="AG309" s="25" t="s">
        <v>1231</v>
      </c>
    </row>
    <row r="310" spans="1:33">
      <c r="A310" s="25" t="s">
        <v>3296</v>
      </c>
      <c r="B310" s="25" t="s">
        <v>3297</v>
      </c>
      <c r="C310" s="25" t="s">
        <v>4034</v>
      </c>
      <c r="D310" s="25" t="s">
        <v>14</v>
      </c>
      <c r="E310" s="25" t="s">
        <v>14</v>
      </c>
      <c r="F310" s="25" t="s">
        <v>4245</v>
      </c>
      <c r="G310" s="25" t="s">
        <v>129</v>
      </c>
      <c r="H310" s="25" t="s">
        <v>3298</v>
      </c>
      <c r="I310" s="25" t="s">
        <v>1811</v>
      </c>
      <c r="J310" s="25" t="s">
        <v>1766</v>
      </c>
      <c r="K310" s="25" t="s">
        <v>1079</v>
      </c>
      <c r="L310" s="25" t="s">
        <v>1766</v>
      </c>
      <c r="M310" s="25" t="s">
        <v>14</v>
      </c>
      <c r="N310" s="25" t="s">
        <v>14</v>
      </c>
      <c r="O310" s="25" t="s">
        <v>14</v>
      </c>
      <c r="P310" s="25" t="s">
        <v>14</v>
      </c>
      <c r="Q310" s="25" t="s">
        <v>14</v>
      </c>
      <c r="R310" s="25" t="s">
        <v>14</v>
      </c>
      <c r="S310" s="25" t="s">
        <v>14</v>
      </c>
      <c r="T310" s="25" t="s">
        <v>3904</v>
      </c>
      <c r="U310" s="25" t="s">
        <v>1821</v>
      </c>
      <c r="V310" s="25" t="s">
        <v>14</v>
      </c>
      <c r="W310" s="25" t="s">
        <v>14</v>
      </c>
      <c r="X310" s="25">
        <v>0</v>
      </c>
      <c r="Y310" s="25" t="s">
        <v>14</v>
      </c>
      <c r="Z310" s="25" t="s">
        <v>4568</v>
      </c>
      <c r="AA310" s="25" t="s">
        <v>14</v>
      </c>
      <c r="AB310" s="25" t="s">
        <v>14</v>
      </c>
      <c r="AC310" s="25" t="s">
        <v>14</v>
      </c>
      <c r="AD310" s="25">
        <v>0</v>
      </c>
      <c r="AE310" s="25">
        <v>0</v>
      </c>
      <c r="AF310" s="25">
        <v>3316</v>
      </c>
      <c r="AG310" s="25" t="s">
        <v>1235</v>
      </c>
    </row>
    <row r="311" spans="1:33">
      <c r="A311" s="25" t="s">
        <v>3471</v>
      </c>
      <c r="B311" s="25" t="s">
        <v>3472</v>
      </c>
      <c r="C311" s="25" t="s">
        <v>4034</v>
      </c>
      <c r="D311" s="25" t="s">
        <v>14</v>
      </c>
      <c r="E311" s="25" t="s">
        <v>14</v>
      </c>
      <c r="F311" s="25" t="s">
        <v>4250</v>
      </c>
      <c r="G311" s="25" t="s">
        <v>128</v>
      </c>
      <c r="H311" s="25" t="s">
        <v>3473</v>
      </c>
      <c r="I311" s="25" t="s">
        <v>4147</v>
      </c>
      <c r="J311" s="25" t="s">
        <v>1766</v>
      </c>
      <c r="K311" s="25" t="s">
        <v>1079</v>
      </c>
      <c r="L311" s="25" t="s">
        <v>1766</v>
      </c>
      <c r="M311" s="25" t="s">
        <v>14</v>
      </c>
      <c r="N311" s="25" t="s">
        <v>14</v>
      </c>
      <c r="O311" s="25" t="s">
        <v>14</v>
      </c>
      <c r="P311" s="25" t="s">
        <v>14</v>
      </c>
      <c r="Q311" s="25" t="s">
        <v>14</v>
      </c>
      <c r="R311" s="25" t="s">
        <v>14</v>
      </c>
      <c r="S311" s="25" t="s">
        <v>14</v>
      </c>
      <c r="T311" s="25" t="s">
        <v>14</v>
      </c>
      <c r="U311" s="25" t="s">
        <v>1821</v>
      </c>
      <c r="V311" s="25" t="s">
        <v>14</v>
      </c>
      <c r="W311" s="25" t="s">
        <v>14</v>
      </c>
      <c r="X311" s="25">
        <v>0</v>
      </c>
      <c r="Y311" s="25" t="s">
        <v>14</v>
      </c>
      <c r="Z311" s="25" t="s">
        <v>4568</v>
      </c>
      <c r="AA311" s="25" t="s">
        <v>14</v>
      </c>
      <c r="AB311" s="25" t="s">
        <v>14</v>
      </c>
      <c r="AC311" s="25" t="s">
        <v>14</v>
      </c>
      <c r="AD311" s="25">
        <v>0</v>
      </c>
      <c r="AE311" s="25">
        <v>0</v>
      </c>
      <c r="AF311" s="25">
        <v>960</v>
      </c>
      <c r="AG311" s="25" t="s">
        <v>1231</v>
      </c>
    </row>
    <row r="312" spans="1:33">
      <c r="A312" s="25" t="s">
        <v>3249</v>
      </c>
      <c r="B312" s="25" t="s">
        <v>3250</v>
      </c>
      <c r="C312" s="25" t="s">
        <v>4034</v>
      </c>
      <c r="D312" s="25" t="s">
        <v>14</v>
      </c>
      <c r="E312" s="25" t="s">
        <v>14</v>
      </c>
      <c r="F312" s="25" t="s">
        <v>4261</v>
      </c>
      <c r="G312" s="25" t="s">
        <v>133</v>
      </c>
      <c r="H312" s="25" t="s">
        <v>3251</v>
      </c>
      <c r="I312" s="25" t="s">
        <v>1773</v>
      </c>
      <c r="J312" s="25" t="s">
        <v>1766</v>
      </c>
      <c r="K312" s="25" t="s">
        <v>1079</v>
      </c>
      <c r="L312" s="25" t="s">
        <v>1766</v>
      </c>
      <c r="M312" s="25" t="s">
        <v>14</v>
      </c>
      <c r="N312" s="25" t="s">
        <v>14</v>
      </c>
      <c r="O312" s="25" t="s">
        <v>14</v>
      </c>
      <c r="P312" s="25" t="s">
        <v>14</v>
      </c>
      <c r="Q312" s="25" t="s">
        <v>14</v>
      </c>
      <c r="R312" s="25" t="s">
        <v>14</v>
      </c>
      <c r="S312" s="25" t="s">
        <v>14</v>
      </c>
      <c r="T312" s="25" t="s">
        <v>3697</v>
      </c>
      <c r="U312" s="25" t="s">
        <v>17</v>
      </c>
      <c r="V312" s="25" t="s">
        <v>14</v>
      </c>
      <c r="W312" s="25" t="s">
        <v>14</v>
      </c>
      <c r="X312" s="25">
        <v>0</v>
      </c>
      <c r="Y312" s="25" t="s">
        <v>14</v>
      </c>
      <c r="Z312" s="25" t="s">
        <v>4568</v>
      </c>
      <c r="AA312" s="25" t="s">
        <v>14</v>
      </c>
      <c r="AB312" s="25" t="s">
        <v>14</v>
      </c>
      <c r="AC312" s="25" t="s">
        <v>14</v>
      </c>
      <c r="AD312" s="25">
        <v>280</v>
      </c>
      <c r="AE312" s="25">
        <v>0</v>
      </c>
      <c r="AF312" s="25">
        <v>3316</v>
      </c>
      <c r="AG312" s="25" t="s">
        <v>1236</v>
      </c>
    </row>
    <row r="313" spans="1:33">
      <c r="A313" s="25" t="s">
        <v>2865</v>
      </c>
      <c r="B313" s="25" t="s">
        <v>2866</v>
      </c>
      <c r="C313" s="25" t="s">
        <v>4034</v>
      </c>
      <c r="D313" s="25" t="s">
        <v>14</v>
      </c>
      <c r="E313" s="25" t="s">
        <v>14</v>
      </c>
      <c r="F313" s="25" t="s">
        <v>4262</v>
      </c>
      <c r="G313" s="25" t="s">
        <v>129</v>
      </c>
      <c r="H313" s="25" t="s">
        <v>3376</v>
      </c>
      <c r="I313" s="25" t="s">
        <v>4142</v>
      </c>
      <c r="J313" s="25" t="s">
        <v>1766</v>
      </c>
      <c r="K313" s="25" t="s">
        <v>1079</v>
      </c>
      <c r="L313" s="25" t="s">
        <v>1766</v>
      </c>
      <c r="M313" s="25" t="s">
        <v>14</v>
      </c>
      <c r="N313" s="25" t="s">
        <v>14</v>
      </c>
      <c r="O313" s="25" t="s">
        <v>14</v>
      </c>
      <c r="P313" s="25" t="s">
        <v>14</v>
      </c>
      <c r="Q313" s="25" t="s">
        <v>14</v>
      </c>
      <c r="R313" s="25" t="s">
        <v>14</v>
      </c>
      <c r="S313" s="25" t="s">
        <v>14</v>
      </c>
      <c r="T313" s="25" t="s">
        <v>1000</v>
      </c>
      <c r="U313" s="25" t="s">
        <v>20</v>
      </c>
      <c r="V313" s="25" t="s">
        <v>14</v>
      </c>
      <c r="W313" s="25" t="s">
        <v>14</v>
      </c>
      <c r="X313" s="25">
        <v>0</v>
      </c>
      <c r="Y313" s="25" t="s">
        <v>14</v>
      </c>
      <c r="Z313" s="25" t="s">
        <v>4568</v>
      </c>
      <c r="AA313" s="25" t="s">
        <v>14</v>
      </c>
      <c r="AB313" s="25" t="s">
        <v>14</v>
      </c>
      <c r="AC313" s="25" t="s">
        <v>14</v>
      </c>
      <c r="AD313" s="25">
        <v>0</v>
      </c>
      <c r="AE313" s="25">
        <v>0</v>
      </c>
      <c r="AF313" s="25">
        <v>3177.83</v>
      </c>
      <c r="AG313" s="25" t="s">
        <v>4636</v>
      </c>
    </row>
    <row r="314" spans="1:33">
      <c r="A314" s="25" t="s">
        <v>3218</v>
      </c>
      <c r="B314" s="25" t="s">
        <v>3219</v>
      </c>
      <c r="C314" s="25" t="s">
        <v>4038</v>
      </c>
      <c r="D314" s="25" t="s">
        <v>14</v>
      </c>
      <c r="E314" s="25" t="s">
        <v>14</v>
      </c>
      <c r="F314" s="25" t="s">
        <v>4270</v>
      </c>
      <c r="G314" s="25" t="s">
        <v>131</v>
      </c>
      <c r="H314" s="25" t="s">
        <v>3220</v>
      </c>
      <c r="I314" s="25" t="s">
        <v>1789</v>
      </c>
      <c r="J314" s="25" t="s">
        <v>1766</v>
      </c>
      <c r="K314" s="25" t="s">
        <v>1079</v>
      </c>
      <c r="L314" s="25" t="s">
        <v>1766</v>
      </c>
      <c r="M314" s="25" t="s">
        <v>14</v>
      </c>
      <c r="N314" s="25" t="s">
        <v>14</v>
      </c>
      <c r="O314" s="25" t="s">
        <v>14</v>
      </c>
      <c r="P314" s="25" t="s">
        <v>14</v>
      </c>
      <c r="Q314" s="25" t="s">
        <v>14</v>
      </c>
      <c r="R314" s="25" t="s">
        <v>14</v>
      </c>
      <c r="S314" s="25" t="s">
        <v>14</v>
      </c>
      <c r="T314" s="25" t="s">
        <v>1000</v>
      </c>
      <c r="U314" s="25" t="s">
        <v>13</v>
      </c>
      <c r="V314" s="25" t="s">
        <v>14</v>
      </c>
      <c r="W314" s="25" t="s">
        <v>14</v>
      </c>
      <c r="X314" s="25">
        <v>0</v>
      </c>
      <c r="Y314" s="25" t="s">
        <v>14</v>
      </c>
      <c r="Z314" s="25" t="s">
        <v>4568</v>
      </c>
      <c r="AA314" s="25" t="s">
        <v>14</v>
      </c>
      <c r="AB314" s="25" t="s">
        <v>14</v>
      </c>
      <c r="AC314" s="25" t="s">
        <v>14</v>
      </c>
      <c r="AD314" s="25">
        <v>0</v>
      </c>
      <c r="AE314" s="25">
        <v>0</v>
      </c>
      <c r="AF314" s="25">
        <v>3316</v>
      </c>
      <c r="AG314" s="25" t="s">
        <v>1235</v>
      </c>
    </row>
    <row r="315" spans="1:33">
      <c r="A315" s="25" t="s">
        <v>3346</v>
      </c>
      <c r="B315" s="25" t="s">
        <v>3347</v>
      </c>
      <c r="C315" s="25" t="s">
        <v>4038</v>
      </c>
      <c r="D315" s="25" t="s">
        <v>14</v>
      </c>
      <c r="E315" s="25" t="s">
        <v>14</v>
      </c>
      <c r="F315" s="25" t="s">
        <v>4299</v>
      </c>
      <c r="G315" s="25" t="s">
        <v>130</v>
      </c>
      <c r="H315" s="25" t="s">
        <v>3348</v>
      </c>
      <c r="I315" s="25" t="s">
        <v>1789</v>
      </c>
      <c r="J315" s="25" t="s">
        <v>1422</v>
      </c>
      <c r="K315" s="25" t="s">
        <v>1079</v>
      </c>
      <c r="L315" s="25" t="s">
        <v>1766</v>
      </c>
      <c r="M315" s="25" t="s">
        <v>14</v>
      </c>
      <c r="N315" s="25" t="s">
        <v>14</v>
      </c>
      <c r="O315" s="25" t="s">
        <v>14</v>
      </c>
      <c r="P315" s="25" t="s">
        <v>14</v>
      </c>
      <c r="Q315" s="25" t="s">
        <v>14</v>
      </c>
      <c r="R315" s="25" t="s">
        <v>14</v>
      </c>
      <c r="S315" s="25" t="s">
        <v>14</v>
      </c>
      <c r="T315" s="25" t="s">
        <v>1000</v>
      </c>
      <c r="U315" s="25" t="s">
        <v>20</v>
      </c>
      <c r="V315" s="25" t="s">
        <v>14</v>
      </c>
      <c r="W315" s="25" t="s">
        <v>14</v>
      </c>
      <c r="X315" s="25">
        <v>0</v>
      </c>
      <c r="Y315" s="25" t="s">
        <v>14</v>
      </c>
      <c r="Z315" s="25" t="s">
        <v>4568</v>
      </c>
      <c r="AA315" s="25" t="s">
        <v>14</v>
      </c>
      <c r="AB315" s="25" t="s">
        <v>14</v>
      </c>
      <c r="AC315" s="25" t="s">
        <v>14</v>
      </c>
      <c r="AD315" s="25">
        <v>0</v>
      </c>
      <c r="AE315" s="25">
        <v>0</v>
      </c>
      <c r="AF315" s="25">
        <v>3316</v>
      </c>
      <c r="AG315" s="25" t="s">
        <v>1235</v>
      </c>
    </row>
    <row r="316" spans="1:33">
      <c r="A316" s="25" t="s">
        <v>3364</v>
      </c>
      <c r="B316" s="25" t="s">
        <v>3365</v>
      </c>
      <c r="C316" s="25" t="s">
        <v>4038</v>
      </c>
      <c r="D316" s="25" t="s">
        <v>14</v>
      </c>
      <c r="E316" s="25" t="s">
        <v>14</v>
      </c>
      <c r="F316" s="25" t="s">
        <v>14</v>
      </c>
      <c r="G316" s="25" t="s">
        <v>14</v>
      </c>
      <c r="H316" s="25" t="s">
        <v>3366</v>
      </c>
      <c r="I316" s="25" t="s">
        <v>1789</v>
      </c>
      <c r="J316" s="25" t="s">
        <v>1766</v>
      </c>
      <c r="K316" s="25" t="s">
        <v>1079</v>
      </c>
      <c r="L316" s="25" t="s">
        <v>1766</v>
      </c>
      <c r="M316" s="25" t="s">
        <v>14</v>
      </c>
      <c r="N316" s="25" t="s">
        <v>14</v>
      </c>
      <c r="O316" s="25" t="s">
        <v>14</v>
      </c>
      <c r="P316" s="25" t="s">
        <v>14</v>
      </c>
      <c r="Q316" s="25" t="s">
        <v>14</v>
      </c>
      <c r="R316" s="25" t="s">
        <v>14</v>
      </c>
      <c r="S316" s="25" t="s">
        <v>14</v>
      </c>
      <c r="T316" s="25" t="s">
        <v>1000</v>
      </c>
      <c r="U316" s="25" t="s">
        <v>13</v>
      </c>
      <c r="V316" s="25" t="s">
        <v>14</v>
      </c>
      <c r="W316" s="25" t="s">
        <v>14</v>
      </c>
      <c r="X316" s="25">
        <v>0</v>
      </c>
      <c r="Y316" s="25" t="s">
        <v>14</v>
      </c>
      <c r="Z316" s="25" t="s">
        <v>4568</v>
      </c>
      <c r="AA316" s="25" t="s">
        <v>14</v>
      </c>
      <c r="AB316" s="25" t="s">
        <v>14</v>
      </c>
      <c r="AC316" s="25" t="s">
        <v>14</v>
      </c>
      <c r="AD316" s="25">
        <v>0</v>
      </c>
      <c r="AE316" s="25">
        <v>0</v>
      </c>
      <c r="AF316" s="25">
        <v>3316</v>
      </c>
      <c r="AG316" s="25" t="s">
        <v>1235</v>
      </c>
    </row>
    <row r="317" spans="1:33">
      <c r="A317" s="25" t="s">
        <v>3344</v>
      </c>
      <c r="B317" s="25" t="s">
        <v>3345</v>
      </c>
      <c r="C317" s="25" t="s">
        <v>4038</v>
      </c>
      <c r="D317" s="25" t="s">
        <v>14</v>
      </c>
      <c r="E317" s="25" t="s">
        <v>14</v>
      </c>
      <c r="F317" s="25" t="s">
        <v>4310</v>
      </c>
      <c r="G317" s="25" t="s">
        <v>130</v>
      </c>
      <c r="H317" s="25" t="s">
        <v>3333</v>
      </c>
      <c r="I317" s="25" t="s">
        <v>1789</v>
      </c>
      <c r="J317" s="25" t="s">
        <v>1766</v>
      </c>
      <c r="K317" s="25" t="s">
        <v>1079</v>
      </c>
      <c r="L317" s="25" t="s">
        <v>1426</v>
      </c>
      <c r="M317" s="25" t="s">
        <v>14</v>
      </c>
      <c r="N317" s="25" t="s">
        <v>14</v>
      </c>
      <c r="O317" s="25" t="s">
        <v>14</v>
      </c>
      <c r="P317" s="25" t="s">
        <v>14</v>
      </c>
      <c r="Q317" s="25" t="s">
        <v>14</v>
      </c>
      <c r="R317" s="25" t="s">
        <v>14</v>
      </c>
      <c r="S317" s="25" t="s">
        <v>14</v>
      </c>
      <c r="T317" s="25" t="s">
        <v>3707</v>
      </c>
      <c r="U317" s="25" t="s">
        <v>14</v>
      </c>
      <c r="V317" s="25" t="s">
        <v>14</v>
      </c>
      <c r="W317" s="25" t="s">
        <v>14</v>
      </c>
      <c r="X317" s="25">
        <v>0</v>
      </c>
      <c r="Y317" s="25" t="s">
        <v>14</v>
      </c>
      <c r="Z317" s="25" t="s">
        <v>4568</v>
      </c>
      <c r="AA317" s="25" t="s">
        <v>14</v>
      </c>
      <c r="AB317" s="25" t="s">
        <v>14</v>
      </c>
      <c r="AC317" s="25" t="s">
        <v>14</v>
      </c>
      <c r="AD317" s="25">
        <v>0</v>
      </c>
      <c r="AE317" s="25">
        <v>0</v>
      </c>
      <c r="AF317" s="25">
        <v>3316</v>
      </c>
      <c r="AG317" s="25" t="s">
        <v>1235</v>
      </c>
    </row>
    <row r="318" spans="1:33">
      <c r="A318" s="25" t="s">
        <v>3331</v>
      </c>
      <c r="B318" s="25" t="s">
        <v>3332</v>
      </c>
      <c r="C318" s="25" t="s">
        <v>4034</v>
      </c>
      <c r="D318" s="25" t="s">
        <v>14</v>
      </c>
      <c r="E318" s="25" t="s">
        <v>14</v>
      </c>
      <c r="F318" s="25" t="s">
        <v>4311</v>
      </c>
      <c r="G318" s="25" t="s">
        <v>132</v>
      </c>
      <c r="H318" s="25" t="s">
        <v>3333</v>
      </c>
      <c r="I318" s="25" t="s">
        <v>1789</v>
      </c>
      <c r="J318" s="25" t="s">
        <v>1766</v>
      </c>
      <c r="K318" s="25" t="s">
        <v>1079</v>
      </c>
      <c r="L318" s="25" t="s">
        <v>1426</v>
      </c>
      <c r="M318" s="25" t="s">
        <v>14</v>
      </c>
      <c r="N318" s="25" t="s">
        <v>14</v>
      </c>
      <c r="O318" s="25" t="s">
        <v>14</v>
      </c>
      <c r="P318" s="25" t="s">
        <v>14</v>
      </c>
      <c r="Q318" s="25" t="s">
        <v>14</v>
      </c>
      <c r="R318" s="25" t="s">
        <v>14</v>
      </c>
      <c r="S318" s="25" t="s">
        <v>14</v>
      </c>
      <c r="T318" s="25" t="s">
        <v>3707</v>
      </c>
      <c r="U318" s="25" t="s">
        <v>14</v>
      </c>
      <c r="V318" s="25" t="s">
        <v>14</v>
      </c>
      <c r="W318" s="25" t="s">
        <v>14</v>
      </c>
      <c r="X318" s="25">
        <v>0</v>
      </c>
      <c r="Y318" s="25" t="s">
        <v>14</v>
      </c>
      <c r="Z318" s="25" t="s">
        <v>4568</v>
      </c>
      <c r="AA318" s="25" t="s">
        <v>14</v>
      </c>
      <c r="AB318" s="25" t="s">
        <v>14</v>
      </c>
      <c r="AC318" s="25" t="s">
        <v>14</v>
      </c>
      <c r="AD318" s="25">
        <v>0</v>
      </c>
      <c r="AE318" s="25">
        <v>0</v>
      </c>
      <c r="AF318" s="25">
        <v>3316</v>
      </c>
      <c r="AG318" s="25" t="s">
        <v>1235</v>
      </c>
    </row>
    <row r="319" spans="1:33">
      <c r="A319" s="25" t="s">
        <v>3402</v>
      </c>
      <c r="B319" s="25" t="s">
        <v>3403</v>
      </c>
      <c r="C319" s="25" t="s">
        <v>4038</v>
      </c>
      <c r="D319" s="25" t="s">
        <v>14</v>
      </c>
      <c r="E319" s="25" t="s">
        <v>14</v>
      </c>
      <c r="F319" s="25" t="s">
        <v>4317</v>
      </c>
      <c r="G319" s="25" t="s">
        <v>127</v>
      </c>
      <c r="H319" s="25" t="s">
        <v>3404</v>
      </c>
      <c r="I319" s="25" t="s">
        <v>1773</v>
      </c>
      <c r="J319" s="25" t="s">
        <v>1766</v>
      </c>
      <c r="K319" s="25" t="s">
        <v>1079</v>
      </c>
      <c r="L319" s="25" t="s">
        <v>1766</v>
      </c>
      <c r="M319" s="25" t="s">
        <v>14</v>
      </c>
      <c r="N319" s="25" t="s">
        <v>14</v>
      </c>
      <c r="O319" s="25" t="s">
        <v>14</v>
      </c>
      <c r="P319" s="25" t="s">
        <v>14</v>
      </c>
      <c r="Q319" s="25" t="s">
        <v>14</v>
      </c>
      <c r="R319" s="25" t="s">
        <v>14</v>
      </c>
      <c r="S319" s="25" t="s">
        <v>14</v>
      </c>
      <c r="T319" s="25" t="s">
        <v>14</v>
      </c>
      <c r="U319" s="25" t="s">
        <v>1927</v>
      </c>
      <c r="V319" s="25" t="s">
        <v>14</v>
      </c>
      <c r="W319" s="25" t="s">
        <v>14</v>
      </c>
      <c r="X319" s="25">
        <v>0</v>
      </c>
      <c r="Y319" s="25" t="s">
        <v>14</v>
      </c>
      <c r="Z319" s="25" t="s">
        <v>4568</v>
      </c>
      <c r="AA319" s="25" t="s">
        <v>14</v>
      </c>
      <c r="AB319" s="25" t="s">
        <v>14</v>
      </c>
      <c r="AC319" s="25" t="s">
        <v>14</v>
      </c>
      <c r="AD319" s="25">
        <v>0</v>
      </c>
      <c r="AE319" s="25">
        <v>0</v>
      </c>
      <c r="AF319" s="25">
        <v>960</v>
      </c>
      <c r="AG319" s="25" t="s">
        <v>1231</v>
      </c>
    </row>
    <row r="320" spans="1:33">
      <c r="A320" s="25" t="s">
        <v>3341</v>
      </c>
      <c r="B320" s="25" t="s">
        <v>3342</v>
      </c>
      <c r="C320" s="25" t="s">
        <v>14</v>
      </c>
      <c r="D320" s="25" t="s">
        <v>14</v>
      </c>
      <c r="E320" s="25" t="s">
        <v>14</v>
      </c>
      <c r="F320" s="25" t="s">
        <v>14</v>
      </c>
      <c r="G320" s="25" t="s">
        <v>14</v>
      </c>
      <c r="H320" s="25" t="s">
        <v>3343</v>
      </c>
      <c r="I320" s="25" t="s">
        <v>1811</v>
      </c>
      <c r="J320" s="25" t="s">
        <v>1766</v>
      </c>
      <c r="K320" s="25" t="s">
        <v>1079</v>
      </c>
      <c r="L320" s="25" t="s">
        <v>1766</v>
      </c>
      <c r="M320" s="25" t="s">
        <v>14</v>
      </c>
      <c r="N320" s="25" t="s">
        <v>14</v>
      </c>
      <c r="O320" s="25" t="s">
        <v>14</v>
      </c>
      <c r="P320" s="25" t="s">
        <v>14</v>
      </c>
      <c r="Q320" s="25" t="s">
        <v>14</v>
      </c>
      <c r="R320" s="25" t="s">
        <v>14</v>
      </c>
      <c r="S320" s="25" t="s">
        <v>14</v>
      </c>
      <c r="T320" s="25" t="s">
        <v>1000</v>
      </c>
      <c r="U320" s="25" t="s">
        <v>14</v>
      </c>
      <c r="V320" s="25" t="s">
        <v>14</v>
      </c>
      <c r="W320" s="25" t="s">
        <v>14</v>
      </c>
      <c r="X320" s="25">
        <v>0</v>
      </c>
      <c r="Y320" s="25" t="s">
        <v>14</v>
      </c>
      <c r="Z320" s="25" t="s">
        <v>4568</v>
      </c>
      <c r="AA320" s="25" t="s">
        <v>14</v>
      </c>
      <c r="AB320" s="25" t="s">
        <v>14</v>
      </c>
      <c r="AC320" s="25" t="s">
        <v>14</v>
      </c>
      <c r="AD320" s="25">
        <v>0</v>
      </c>
      <c r="AE320" s="25">
        <v>0</v>
      </c>
      <c r="AF320" s="25">
        <v>3316</v>
      </c>
      <c r="AG320" s="25" t="s">
        <v>1235</v>
      </c>
    </row>
    <row r="321" spans="1:33">
      <c r="A321" s="25" t="s">
        <v>3328</v>
      </c>
      <c r="B321" s="25" t="s">
        <v>3329</v>
      </c>
      <c r="C321" s="25" t="s">
        <v>4034</v>
      </c>
      <c r="D321" s="25" t="s">
        <v>14</v>
      </c>
      <c r="E321" s="25" t="s">
        <v>14</v>
      </c>
      <c r="F321" s="25" t="s">
        <v>4349</v>
      </c>
      <c r="G321" s="25" t="s">
        <v>129</v>
      </c>
      <c r="H321" s="25" t="s">
        <v>3330</v>
      </c>
      <c r="I321" s="25" t="s">
        <v>1811</v>
      </c>
      <c r="J321" s="25" t="s">
        <v>1766</v>
      </c>
      <c r="K321" s="25" t="s">
        <v>1079</v>
      </c>
      <c r="L321" s="25" t="s">
        <v>1766</v>
      </c>
      <c r="M321" s="25" t="s">
        <v>14</v>
      </c>
      <c r="N321" s="25" t="s">
        <v>14</v>
      </c>
      <c r="O321" s="25" t="s">
        <v>14</v>
      </c>
      <c r="P321" s="25" t="s">
        <v>14</v>
      </c>
      <c r="Q321" s="25" t="s">
        <v>14</v>
      </c>
      <c r="R321" s="25" t="s">
        <v>14</v>
      </c>
      <c r="S321" s="25" t="s">
        <v>14</v>
      </c>
      <c r="T321" s="25" t="s">
        <v>14</v>
      </c>
      <c r="U321" s="25" t="s">
        <v>1821</v>
      </c>
      <c r="V321" s="25" t="s">
        <v>14</v>
      </c>
      <c r="W321" s="25" t="s">
        <v>14</v>
      </c>
      <c r="X321" s="25">
        <v>0</v>
      </c>
      <c r="Y321" s="25" t="s">
        <v>14</v>
      </c>
      <c r="Z321" s="25" t="s">
        <v>4568</v>
      </c>
      <c r="AA321" s="25" t="s">
        <v>14</v>
      </c>
      <c r="AB321" s="25" t="s">
        <v>14</v>
      </c>
      <c r="AC321" s="25" t="s">
        <v>14</v>
      </c>
      <c r="AD321" s="25">
        <v>0</v>
      </c>
      <c r="AE321" s="25">
        <v>0</v>
      </c>
      <c r="AF321" s="25">
        <v>3316</v>
      </c>
      <c r="AG321" s="25" t="s">
        <v>1235</v>
      </c>
    </row>
    <row r="322" spans="1:33">
      <c r="A322" s="25" t="s">
        <v>1437</v>
      </c>
      <c r="B322" s="25" t="s">
        <v>1816</v>
      </c>
      <c r="C322" s="25" t="s">
        <v>4038</v>
      </c>
      <c r="D322" s="25" t="s">
        <v>14</v>
      </c>
      <c r="E322" s="25" t="s">
        <v>14</v>
      </c>
      <c r="F322" s="25" t="s">
        <v>4350</v>
      </c>
      <c r="G322" s="25" t="s">
        <v>130</v>
      </c>
      <c r="H322" s="25" t="s">
        <v>3372</v>
      </c>
      <c r="I322" s="25" t="s">
        <v>1789</v>
      </c>
      <c r="J322" s="25" t="s">
        <v>1766</v>
      </c>
      <c r="K322" s="25" t="s">
        <v>1079</v>
      </c>
      <c r="L322" s="25" t="s">
        <v>1766</v>
      </c>
      <c r="M322" s="25" t="s">
        <v>14</v>
      </c>
      <c r="N322" s="25" t="s">
        <v>14</v>
      </c>
      <c r="O322" s="25" t="s">
        <v>14</v>
      </c>
      <c r="P322" s="25" t="s">
        <v>14</v>
      </c>
      <c r="Q322" s="25" t="s">
        <v>14</v>
      </c>
      <c r="R322" s="25" t="s">
        <v>14</v>
      </c>
      <c r="S322" s="25" t="s">
        <v>14</v>
      </c>
      <c r="T322" s="25" t="s">
        <v>3707</v>
      </c>
      <c r="U322" s="25" t="s">
        <v>20</v>
      </c>
      <c r="V322" s="25" t="s">
        <v>124</v>
      </c>
      <c r="W322" s="25" t="s">
        <v>14</v>
      </c>
      <c r="X322" s="25">
        <v>0</v>
      </c>
      <c r="Y322" s="25" t="s">
        <v>14</v>
      </c>
      <c r="Z322" s="25" t="s">
        <v>4568</v>
      </c>
      <c r="AA322" s="25" t="s">
        <v>14</v>
      </c>
      <c r="AB322" s="25" t="s">
        <v>14</v>
      </c>
      <c r="AC322" s="25" t="s">
        <v>14</v>
      </c>
      <c r="AD322" s="25">
        <v>0</v>
      </c>
      <c r="AE322" s="25">
        <v>0</v>
      </c>
      <c r="AF322" s="25">
        <v>3177.83</v>
      </c>
      <c r="AG322" s="25" t="s">
        <v>4636</v>
      </c>
    </row>
    <row r="323" spans="1:33">
      <c r="A323" s="25" t="s">
        <v>1915</v>
      </c>
      <c r="B323" s="25" t="s">
        <v>1916</v>
      </c>
      <c r="C323" s="25" t="s">
        <v>4034</v>
      </c>
      <c r="D323" s="25" t="s">
        <v>14</v>
      </c>
      <c r="E323" s="25" t="s">
        <v>14</v>
      </c>
      <c r="F323" s="25" t="s">
        <v>4351</v>
      </c>
      <c r="G323" s="25" t="s">
        <v>128</v>
      </c>
      <c r="H323" s="25" t="s">
        <v>3484</v>
      </c>
      <c r="I323" s="25" t="s">
        <v>1824</v>
      </c>
      <c r="J323" s="25" t="s">
        <v>1766</v>
      </c>
      <c r="K323" s="25" t="s">
        <v>1079</v>
      </c>
      <c r="L323" s="25" t="s">
        <v>1766</v>
      </c>
      <c r="M323" s="25" t="s">
        <v>14</v>
      </c>
      <c r="N323" s="25" t="s">
        <v>14</v>
      </c>
      <c r="O323" s="25" t="s">
        <v>14</v>
      </c>
      <c r="P323" s="25" t="s">
        <v>14</v>
      </c>
      <c r="Q323" s="25" t="s">
        <v>14</v>
      </c>
      <c r="R323" s="25" t="s">
        <v>14</v>
      </c>
      <c r="S323" s="25" t="s">
        <v>14</v>
      </c>
      <c r="T323" s="25" t="s">
        <v>3686</v>
      </c>
      <c r="U323" s="25" t="s">
        <v>1821</v>
      </c>
      <c r="V323" s="25" t="s">
        <v>14</v>
      </c>
      <c r="W323" s="25" t="s">
        <v>14</v>
      </c>
      <c r="X323" s="25">
        <v>0</v>
      </c>
      <c r="Y323" s="25" t="s">
        <v>14</v>
      </c>
      <c r="Z323" s="25" t="s">
        <v>4568</v>
      </c>
      <c r="AA323" s="25" t="s">
        <v>14</v>
      </c>
      <c r="AB323" s="25" t="s">
        <v>14</v>
      </c>
      <c r="AC323" s="25" t="s">
        <v>14</v>
      </c>
      <c r="AD323" s="25">
        <v>0</v>
      </c>
      <c r="AE323" s="25">
        <v>0</v>
      </c>
      <c r="AF323" s="25">
        <v>900</v>
      </c>
      <c r="AG323" s="25" t="s">
        <v>4632</v>
      </c>
    </row>
    <row r="324" spans="1:33">
      <c r="A324" s="25" t="s">
        <v>3214</v>
      </c>
      <c r="B324" s="25" t="s">
        <v>3215</v>
      </c>
      <c r="C324" s="25" t="s">
        <v>4038</v>
      </c>
      <c r="D324" s="25" t="s">
        <v>14</v>
      </c>
      <c r="E324" s="25" t="s">
        <v>14</v>
      </c>
      <c r="F324" s="25" t="s">
        <v>4335</v>
      </c>
      <c r="G324" s="25" t="s">
        <v>130</v>
      </c>
      <c r="H324" s="25" t="s">
        <v>3216</v>
      </c>
      <c r="I324" s="25" t="s">
        <v>1789</v>
      </c>
      <c r="J324" s="25" t="s">
        <v>1766</v>
      </c>
      <c r="K324" s="25" t="s">
        <v>1079</v>
      </c>
      <c r="L324" s="25" t="s">
        <v>1766</v>
      </c>
      <c r="M324" s="25" t="s">
        <v>14</v>
      </c>
      <c r="N324" s="25" t="s">
        <v>14</v>
      </c>
      <c r="O324" s="25" t="s">
        <v>14</v>
      </c>
      <c r="P324" s="25" t="s">
        <v>14</v>
      </c>
      <c r="Q324" s="25" t="s">
        <v>14</v>
      </c>
      <c r="R324" s="25" t="s">
        <v>14</v>
      </c>
      <c r="S324" s="25" t="s">
        <v>14</v>
      </c>
      <c r="T324" s="25" t="s">
        <v>1000</v>
      </c>
      <c r="U324" s="25" t="s">
        <v>20</v>
      </c>
      <c r="V324" s="25" t="s">
        <v>14</v>
      </c>
      <c r="W324" s="25" t="s">
        <v>14</v>
      </c>
      <c r="X324" s="25">
        <v>0</v>
      </c>
      <c r="Y324" s="25" t="s">
        <v>14</v>
      </c>
      <c r="Z324" s="25" t="s">
        <v>4568</v>
      </c>
      <c r="AA324" s="25" t="s">
        <v>14</v>
      </c>
      <c r="AB324" s="25" t="s">
        <v>14</v>
      </c>
      <c r="AC324" s="25" t="s">
        <v>14</v>
      </c>
      <c r="AD324" s="25">
        <v>0</v>
      </c>
      <c r="AE324" s="25">
        <v>0</v>
      </c>
      <c r="AF324" s="25">
        <v>3316</v>
      </c>
      <c r="AG324" s="25" t="s">
        <v>1235</v>
      </c>
    </row>
    <row r="325" spans="1:33">
      <c r="A325" s="25" t="s">
        <v>1992</v>
      </c>
      <c r="B325" s="25" t="s">
        <v>1993</v>
      </c>
      <c r="C325" s="25" t="s">
        <v>4034</v>
      </c>
      <c r="D325" s="25" t="s">
        <v>14</v>
      </c>
      <c r="E325" s="25" t="s">
        <v>14</v>
      </c>
      <c r="F325" s="25" t="s">
        <v>14</v>
      </c>
      <c r="G325" s="25" t="s">
        <v>14</v>
      </c>
      <c r="H325" s="25" t="s">
        <v>3236</v>
      </c>
      <c r="I325" s="25" t="s">
        <v>1782</v>
      </c>
      <c r="J325" s="25" t="s">
        <v>1766</v>
      </c>
      <c r="K325" s="25" t="s">
        <v>1079</v>
      </c>
      <c r="L325" s="25" t="s">
        <v>1766</v>
      </c>
      <c r="M325" s="25" t="s">
        <v>14</v>
      </c>
      <c r="N325" s="25" t="s">
        <v>14</v>
      </c>
      <c r="O325" s="25" t="s">
        <v>14</v>
      </c>
      <c r="P325" s="25" t="s">
        <v>14</v>
      </c>
      <c r="Q325" s="25" t="s">
        <v>14</v>
      </c>
      <c r="R325" s="25" t="s">
        <v>14</v>
      </c>
      <c r="S325" s="25" t="s">
        <v>14</v>
      </c>
      <c r="T325" s="25" t="s">
        <v>14</v>
      </c>
      <c r="U325" s="25" t="s">
        <v>14</v>
      </c>
      <c r="V325" s="25" t="s">
        <v>14</v>
      </c>
      <c r="W325" s="25" t="s">
        <v>14</v>
      </c>
      <c r="X325" s="25">
        <v>0</v>
      </c>
      <c r="Y325" s="25" t="s">
        <v>14</v>
      </c>
      <c r="Z325" s="25" t="s">
        <v>4568</v>
      </c>
      <c r="AA325" s="25" t="s">
        <v>14</v>
      </c>
      <c r="AB325" s="25" t="s">
        <v>14</v>
      </c>
      <c r="AC325" s="25" t="s">
        <v>14</v>
      </c>
      <c r="AD325" s="25">
        <v>280</v>
      </c>
      <c r="AE325" s="25">
        <v>0</v>
      </c>
      <c r="AF325" s="25">
        <v>3316</v>
      </c>
      <c r="AG325" s="25" t="s">
        <v>1236</v>
      </c>
    </row>
    <row r="326" spans="1:33">
      <c r="A326" s="25" t="s">
        <v>3449</v>
      </c>
      <c r="B326" s="25" t="s">
        <v>3450</v>
      </c>
      <c r="C326" s="25" t="s">
        <v>4038</v>
      </c>
      <c r="D326" s="25" t="s">
        <v>14</v>
      </c>
      <c r="E326" s="25" t="s">
        <v>14</v>
      </c>
      <c r="F326" s="25" t="s">
        <v>4368</v>
      </c>
      <c r="G326" s="25" t="s">
        <v>126</v>
      </c>
      <c r="H326" s="25" t="s">
        <v>3079</v>
      </c>
      <c r="I326" s="25" t="s">
        <v>1811</v>
      </c>
      <c r="J326" s="25" t="s">
        <v>1766</v>
      </c>
      <c r="K326" s="25" t="s">
        <v>1079</v>
      </c>
      <c r="L326" s="25" t="s">
        <v>1766</v>
      </c>
      <c r="M326" s="25" t="s">
        <v>14</v>
      </c>
      <c r="N326" s="25" t="s">
        <v>14</v>
      </c>
      <c r="O326" s="25" t="s">
        <v>14</v>
      </c>
      <c r="P326" s="25" t="s">
        <v>14</v>
      </c>
      <c r="Q326" s="25" t="s">
        <v>14</v>
      </c>
      <c r="R326" s="25" t="s">
        <v>14</v>
      </c>
      <c r="S326" s="25" t="s">
        <v>14</v>
      </c>
      <c r="T326" s="25" t="s">
        <v>14</v>
      </c>
      <c r="U326" s="25" t="s">
        <v>1927</v>
      </c>
      <c r="V326" s="25" t="s">
        <v>14</v>
      </c>
      <c r="W326" s="25" t="s">
        <v>14</v>
      </c>
      <c r="X326" s="25">
        <v>0</v>
      </c>
      <c r="Y326" s="25" t="s">
        <v>14</v>
      </c>
      <c r="Z326" s="25" t="s">
        <v>4568</v>
      </c>
      <c r="AA326" s="25" t="s">
        <v>14</v>
      </c>
      <c r="AB326" s="25" t="s">
        <v>14</v>
      </c>
      <c r="AC326" s="25" t="s">
        <v>14</v>
      </c>
      <c r="AD326" s="25">
        <v>0</v>
      </c>
      <c r="AE326" s="25">
        <v>0</v>
      </c>
      <c r="AF326" s="25">
        <v>960</v>
      </c>
      <c r="AG326" s="25" t="s">
        <v>1231</v>
      </c>
    </row>
    <row r="327" spans="1:33">
      <c r="A327" s="25" t="s">
        <v>3196</v>
      </c>
      <c r="B327" s="25" t="s">
        <v>3197</v>
      </c>
      <c r="C327" s="25" t="s">
        <v>4038</v>
      </c>
      <c r="D327" s="25" t="s">
        <v>14</v>
      </c>
      <c r="E327" s="25" t="s">
        <v>14</v>
      </c>
      <c r="F327" s="25" t="s">
        <v>4378</v>
      </c>
      <c r="G327" s="25" t="s">
        <v>126</v>
      </c>
      <c r="H327" s="25" t="s">
        <v>3035</v>
      </c>
      <c r="I327" s="25" t="s">
        <v>1811</v>
      </c>
      <c r="J327" s="25" t="s">
        <v>1766</v>
      </c>
      <c r="K327" s="25" t="s">
        <v>1079</v>
      </c>
      <c r="L327" s="25" t="s">
        <v>1766</v>
      </c>
      <c r="M327" s="25" t="s">
        <v>14</v>
      </c>
      <c r="N327" s="25" t="s">
        <v>14</v>
      </c>
      <c r="O327" s="25" t="s">
        <v>14</v>
      </c>
      <c r="P327" s="25" t="s">
        <v>14</v>
      </c>
      <c r="Q327" s="25" t="s">
        <v>14</v>
      </c>
      <c r="R327" s="25" t="s">
        <v>14</v>
      </c>
      <c r="S327" s="25" t="s">
        <v>14</v>
      </c>
      <c r="T327" s="25" t="s">
        <v>14</v>
      </c>
      <c r="U327" s="25" t="s">
        <v>1927</v>
      </c>
      <c r="V327" s="25" t="s">
        <v>14</v>
      </c>
      <c r="W327" s="25" t="s">
        <v>14</v>
      </c>
      <c r="X327" s="25">
        <v>0</v>
      </c>
      <c r="Y327" s="25" t="s">
        <v>14</v>
      </c>
      <c r="Z327" s="25" t="s">
        <v>4568</v>
      </c>
      <c r="AA327" s="25" t="s">
        <v>14</v>
      </c>
      <c r="AB327" s="25" t="s">
        <v>14</v>
      </c>
      <c r="AC327" s="25" t="s">
        <v>14</v>
      </c>
      <c r="AD327" s="25">
        <v>0</v>
      </c>
      <c r="AE327" s="25">
        <v>0</v>
      </c>
      <c r="AF327" s="25">
        <v>960</v>
      </c>
      <c r="AG327" s="25" t="s">
        <v>1231</v>
      </c>
    </row>
    <row r="328" spans="1:33">
      <c r="A328" s="25" t="s">
        <v>3319</v>
      </c>
      <c r="B328" s="25" t="s">
        <v>3320</v>
      </c>
      <c r="C328" s="25" t="s">
        <v>14</v>
      </c>
      <c r="D328" s="25" t="s">
        <v>14</v>
      </c>
      <c r="E328" s="25" t="s">
        <v>14</v>
      </c>
      <c r="F328" s="25" t="s">
        <v>14</v>
      </c>
      <c r="G328" s="25" t="s">
        <v>14</v>
      </c>
      <c r="H328" s="25" t="s">
        <v>3321</v>
      </c>
      <c r="I328" s="25" t="s">
        <v>1824</v>
      </c>
      <c r="J328" s="25" t="s">
        <v>1766</v>
      </c>
      <c r="K328" s="25" t="s">
        <v>1079</v>
      </c>
      <c r="L328" s="25" t="s">
        <v>1766</v>
      </c>
      <c r="M328" s="25" t="s">
        <v>14</v>
      </c>
      <c r="N328" s="25" t="s">
        <v>14</v>
      </c>
      <c r="O328" s="25" t="s">
        <v>14</v>
      </c>
      <c r="P328" s="25" t="s">
        <v>14</v>
      </c>
      <c r="Q328" s="25" t="s">
        <v>14</v>
      </c>
      <c r="R328" s="25" t="s">
        <v>14</v>
      </c>
      <c r="S328" s="25" t="s">
        <v>14</v>
      </c>
      <c r="T328" s="25" t="s">
        <v>14</v>
      </c>
      <c r="U328" s="25" t="s">
        <v>20</v>
      </c>
      <c r="V328" s="25" t="s">
        <v>14</v>
      </c>
      <c r="W328" s="25" t="s">
        <v>14</v>
      </c>
      <c r="X328" s="25">
        <v>0</v>
      </c>
      <c r="Y328" s="25" t="s">
        <v>14</v>
      </c>
      <c r="Z328" s="25" t="s">
        <v>4568</v>
      </c>
      <c r="AA328" s="25" t="s">
        <v>14</v>
      </c>
      <c r="AB328" s="25" t="s">
        <v>14</v>
      </c>
      <c r="AC328" s="25" t="s">
        <v>14</v>
      </c>
      <c r="AD328" s="25">
        <v>0</v>
      </c>
      <c r="AE328" s="25">
        <v>0</v>
      </c>
      <c r="AF328" s="25">
        <v>3316</v>
      </c>
      <c r="AG328" s="25" t="s">
        <v>1235</v>
      </c>
    </row>
    <row r="329" spans="1:33">
      <c r="A329" s="25" t="s">
        <v>3261</v>
      </c>
      <c r="B329" s="25" t="s">
        <v>3262</v>
      </c>
      <c r="C329" s="25" t="s">
        <v>4038</v>
      </c>
      <c r="D329" s="25" t="s">
        <v>14</v>
      </c>
      <c r="E329" s="25" t="s">
        <v>14</v>
      </c>
      <c r="F329" s="25" t="s">
        <v>14</v>
      </c>
      <c r="G329" s="25" t="s">
        <v>14</v>
      </c>
      <c r="H329" s="25" t="s">
        <v>3263</v>
      </c>
      <c r="I329" s="25" t="s">
        <v>1764</v>
      </c>
      <c r="J329" s="25" t="s">
        <v>1766</v>
      </c>
      <c r="K329" s="25" t="s">
        <v>1079</v>
      </c>
      <c r="L329" s="25" t="s">
        <v>1766</v>
      </c>
      <c r="M329" s="25" t="s">
        <v>14</v>
      </c>
      <c r="N329" s="25" t="s">
        <v>14</v>
      </c>
      <c r="O329" s="25" t="s">
        <v>14</v>
      </c>
      <c r="P329" s="25" t="s">
        <v>14</v>
      </c>
      <c r="Q329" s="25" t="s">
        <v>14</v>
      </c>
      <c r="R329" s="25" t="s">
        <v>14</v>
      </c>
      <c r="S329" s="25" t="s">
        <v>14</v>
      </c>
      <c r="T329" s="25" t="s">
        <v>1000</v>
      </c>
      <c r="U329" s="25" t="s">
        <v>20</v>
      </c>
      <c r="V329" s="25" t="s">
        <v>14</v>
      </c>
      <c r="W329" s="25" t="s">
        <v>14</v>
      </c>
      <c r="X329" s="25">
        <v>0</v>
      </c>
      <c r="Y329" s="25" t="s">
        <v>14</v>
      </c>
      <c r="Z329" s="25" t="s">
        <v>4568</v>
      </c>
      <c r="AA329" s="25" t="s">
        <v>14</v>
      </c>
      <c r="AB329" s="25" t="s">
        <v>14</v>
      </c>
      <c r="AC329" s="25" t="s">
        <v>14</v>
      </c>
      <c r="AD329" s="25">
        <v>0</v>
      </c>
      <c r="AE329" s="25">
        <v>0</v>
      </c>
      <c r="AF329" s="25">
        <v>3316</v>
      </c>
      <c r="AG329" s="25" t="s">
        <v>1235</v>
      </c>
    </row>
    <row r="330" spans="1:33">
      <c r="A330" s="25" t="s">
        <v>3474</v>
      </c>
      <c r="B330" s="25" t="s">
        <v>3475</v>
      </c>
      <c r="C330" s="25" t="s">
        <v>4034</v>
      </c>
      <c r="D330" s="25" t="s">
        <v>14</v>
      </c>
      <c r="E330" s="25" t="s">
        <v>14</v>
      </c>
      <c r="F330" s="25" t="s">
        <v>4414</v>
      </c>
      <c r="G330" s="25" t="s">
        <v>127</v>
      </c>
      <c r="H330" s="25" t="s">
        <v>3476</v>
      </c>
      <c r="I330" s="25" t="s">
        <v>2042</v>
      </c>
      <c r="J330" s="25" t="s">
        <v>1766</v>
      </c>
      <c r="K330" s="25" t="s">
        <v>1079</v>
      </c>
      <c r="L330" s="25" t="s">
        <v>1766</v>
      </c>
      <c r="M330" s="25" t="s">
        <v>14</v>
      </c>
      <c r="N330" s="25" t="s">
        <v>14</v>
      </c>
      <c r="O330" s="25" t="s">
        <v>14</v>
      </c>
      <c r="P330" s="25" t="s">
        <v>14</v>
      </c>
      <c r="Q330" s="25" t="s">
        <v>14</v>
      </c>
      <c r="R330" s="25" t="s">
        <v>14</v>
      </c>
      <c r="S330" s="25" t="s">
        <v>14</v>
      </c>
      <c r="T330" s="25" t="s">
        <v>14</v>
      </c>
      <c r="U330" s="25" t="s">
        <v>1927</v>
      </c>
      <c r="V330" s="25" t="s">
        <v>14</v>
      </c>
      <c r="W330" s="25" t="s">
        <v>14</v>
      </c>
      <c r="X330" s="25">
        <v>0</v>
      </c>
      <c r="Y330" s="25" t="s">
        <v>14</v>
      </c>
      <c r="Z330" s="25" t="s">
        <v>4568</v>
      </c>
      <c r="AA330" s="25" t="s">
        <v>14</v>
      </c>
      <c r="AB330" s="25" t="s">
        <v>14</v>
      </c>
      <c r="AC330" s="25" t="s">
        <v>14</v>
      </c>
      <c r="AD330" s="25">
        <v>0</v>
      </c>
      <c r="AE330" s="25">
        <v>0</v>
      </c>
      <c r="AF330" s="25">
        <v>960</v>
      </c>
      <c r="AG330" s="25" t="s">
        <v>1231</v>
      </c>
    </row>
    <row r="331" spans="1:33">
      <c r="A331" s="25" t="s">
        <v>3325</v>
      </c>
      <c r="B331" s="25" t="s">
        <v>3326</v>
      </c>
      <c r="C331" s="25" t="s">
        <v>4034</v>
      </c>
      <c r="D331" s="25" t="s">
        <v>14</v>
      </c>
      <c r="E331" s="25" t="s">
        <v>14</v>
      </c>
      <c r="F331" s="25" t="s">
        <v>4415</v>
      </c>
      <c r="G331" s="25" t="s">
        <v>129</v>
      </c>
      <c r="H331" s="25" t="s">
        <v>3327</v>
      </c>
      <c r="I331" s="25" t="s">
        <v>1811</v>
      </c>
      <c r="J331" s="25" t="s">
        <v>1766</v>
      </c>
      <c r="K331" s="25" t="s">
        <v>1079</v>
      </c>
      <c r="L331" s="25" t="s">
        <v>1766</v>
      </c>
      <c r="M331" s="25" t="s">
        <v>14</v>
      </c>
      <c r="N331" s="25" t="s">
        <v>14</v>
      </c>
      <c r="O331" s="25" t="s">
        <v>14</v>
      </c>
      <c r="P331" s="25" t="s">
        <v>14</v>
      </c>
      <c r="Q331" s="25" t="s">
        <v>14</v>
      </c>
      <c r="R331" s="25" t="s">
        <v>14</v>
      </c>
      <c r="S331" s="25" t="s">
        <v>14</v>
      </c>
      <c r="T331" s="25" t="s">
        <v>14</v>
      </c>
      <c r="U331" s="25" t="s">
        <v>1821</v>
      </c>
      <c r="V331" s="25" t="s">
        <v>14</v>
      </c>
      <c r="W331" s="25" t="s">
        <v>14</v>
      </c>
      <c r="X331" s="25">
        <v>0</v>
      </c>
      <c r="Y331" s="25" t="s">
        <v>14</v>
      </c>
      <c r="Z331" s="25" t="s">
        <v>4568</v>
      </c>
      <c r="AA331" s="25" t="s">
        <v>14</v>
      </c>
      <c r="AB331" s="25" t="s">
        <v>14</v>
      </c>
      <c r="AC331" s="25" t="s">
        <v>14</v>
      </c>
      <c r="AD331" s="25">
        <v>0</v>
      </c>
      <c r="AE331" s="25">
        <v>0</v>
      </c>
      <c r="AF331" s="25">
        <v>3316</v>
      </c>
      <c r="AG331" s="25" t="s">
        <v>1235</v>
      </c>
    </row>
    <row r="332" spans="1:33">
      <c r="A332" s="25" t="s">
        <v>3405</v>
      </c>
      <c r="B332" s="25" t="s">
        <v>3406</v>
      </c>
      <c r="C332" s="25" t="s">
        <v>4038</v>
      </c>
      <c r="D332" s="25" t="s">
        <v>14</v>
      </c>
      <c r="E332" s="25" t="s">
        <v>14</v>
      </c>
      <c r="F332" s="25" t="s">
        <v>4417</v>
      </c>
      <c r="G332" s="25" t="s">
        <v>127</v>
      </c>
      <c r="H332" s="25" t="s">
        <v>3407</v>
      </c>
      <c r="I332" s="25" t="s">
        <v>2042</v>
      </c>
      <c r="J332" s="25" t="s">
        <v>1766</v>
      </c>
      <c r="K332" s="25" t="s">
        <v>1079</v>
      </c>
      <c r="L332" s="25" t="s">
        <v>1766</v>
      </c>
      <c r="M332" s="25" t="s">
        <v>14</v>
      </c>
      <c r="N332" s="25" t="s">
        <v>14</v>
      </c>
      <c r="O332" s="25" t="s">
        <v>14</v>
      </c>
      <c r="P332" s="25" t="s">
        <v>14</v>
      </c>
      <c r="Q332" s="25" t="s">
        <v>14</v>
      </c>
      <c r="R332" s="25" t="s">
        <v>14</v>
      </c>
      <c r="S332" s="25" t="s">
        <v>14</v>
      </c>
      <c r="T332" s="25" t="s">
        <v>14</v>
      </c>
      <c r="U332" s="25" t="s">
        <v>1927</v>
      </c>
      <c r="V332" s="25" t="s">
        <v>124</v>
      </c>
      <c r="W332" s="25" t="s">
        <v>14</v>
      </c>
      <c r="X332" s="25">
        <v>0</v>
      </c>
      <c r="Y332" s="25" t="s">
        <v>14</v>
      </c>
      <c r="Z332" s="25" t="s">
        <v>4568</v>
      </c>
      <c r="AA332" s="25" t="s">
        <v>14</v>
      </c>
      <c r="AB332" s="25" t="s">
        <v>14</v>
      </c>
      <c r="AC332" s="25" t="s">
        <v>14</v>
      </c>
      <c r="AD332" s="25">
        <v>0</v>
      </c>
      <c r="AE332" s="25">
        <v>0</v>
      </c>
      <c r="AF332" s="25">
        <v>960</v>
      </c>
      <c r="AG332" s="25" t="s">
        <v>1231</v>
      </c>
    </row>
    <row r="333" spans="1:33">
      <c r="A333" s="25" t="s">
        <v>3454</v>
      </c>
      <c r="B333" s="25" t="s">
        <v>3455</v>
      </c>
      <c r="C333" s="25" t="s">
        <v>4034</v>
      </c>
      <c r="D333" s="25" t="s">
        <v>14</v>
      </c>
      <c r="E333" s="25" t="s">
        <v>14</v>
      </c>
      <c r="F333" s="25" t="s">
        <v>4432</v>
      </c>
      <c r="G333" s="25" t="s">
        <v>126</v>
      </c>
      <c r="H333" s="25" t="s">
        <v>3456</v>
      </c>
      <c r="I333" s="25" t="s">
        <v>4147</v>
      </c>
      <c r="J333" s="25" t="s">
        <v>1766</v>
      </c>
      <c r="K333" s="25" t="s">
        <v>1079</v>
      </c>
      <c r="L333" s="25" t="s">
        <v>4768</v>
      </c>
      <c r="M333" s="25" t="s">
        <v>14</v>
      </c>
      <c r="N333" s="25" t="s">
        <v>14</v>
      </c>
      <c r="O333" s="25" t="s">
        <v>14</v>
      </c>
      <c r="P333" s="25" t="s">
        <v>14</v>
      </c>
      <c r="Q333" s="25" t="s">
        <v>14</v>
      </c>
      <c r="R333" s="25" t="s">
        <v>14</v>
      </c>
      <c r="S333" s="25" t="s">
        <v>14</v>
      </c>
      <c r="T333" s="217" t="s">
        <v>4863</v>
      </c>
      <c r="U333" s="212" t="s">
        <v>1927</v>
      </c>
      <c r="V333" s="25" t="s">
        <v>14</v>
      </c>
      <c r="W333" s="25" t="s">
        <v>14</v>
      </c>
      <c r="X333" s="25">
        <v>0</v>
      </c>
      <c r="Y333" s="25" t="s">
        <v>14</v>
      </c>
      <c r="Z333" s="25" t="s">
        <v>4568</v>
      </c>
      <c r="AA333" s="25" t="s">
        <v>14</v>
      </c>
      <c r="AB333" s="25" t="s">
        <v>14</v>
      </c>
      <c r="AC333" s="25" t="s">
        <v>14</v>
      </c>
      <c r="AD333" s="25">
        <v>0</v>
      </c>
      <c r="AE333" s="25">
        <v>0</v>
      </c>
      <c r="AF333" s="25">
        <v>960</v>
      </c>
      <c r="AG333" s="25" t="s">
        <v>1231</v>
      </c>
    </row>
    <row r="334" spans="1:33">
      <c r="A334" s="25" t="s">
        <v>3267</v>
      </c>
      <c r="B334" s="25" t="s">
        <v>3268</v>
      </c>
      <c r="C334" s="25" t="s">
        <v>4034</v>
      </c>
      <c r="D334" s="25" t="s">
        <v>14</v>
      </c>
      <c r="E334" s="25" t="s">
        <v>14</v>
      </c>
      <c r="F334" s="25" t="s">
        <v>4473</v>
      </c>
      <c r="G334" s="25" t="s">
        <v>131</v>
      </c>
      <c r="H334" s="25" t="s">
        <v>3269</v>
      </c>
      <c r="I334" s="25" t="s">
        <v>2042</v>
      </c>
      <c r="J334" s="25" t="s">
        <v>1422</v>
      </c>
      <c r="K334" s="25" t="s">
        <v>1079</v>
      </c>
      <c r="L334" s="25" t="s">
        <v>1766</v>
      </c>
      <c r="M334" s="25" t="s">
        <v>14</v>
      </c>
      <c r="N334" s="25" t="s">
        <v>14</v>
      </c>
      <c r="O334" s="25" t="s">
        <v>14</v>
      </c>
      <c r="P334" s="25" t="s">
        <v>14</v>
      </c>
      <c r="Q334" s="25" t="s">
        <v>14</v>
      </c>
      <c r="R334" s="25" t="s">
        <v>14</v>
      </c>
      <c r="S334" s="25" t="s">
        <v>14</v>
      </c>
      <c r="T334" s="25" t="s">
        <v>14</v>
      </c>
      <c r="U334" s="25" t="s">
        <v>13</v>
      </c>
      <c r="V334" s="25" t="s">
        <v>136</v>
      </c>
      <c r="W334" s="25" t="s">
        <v>14</v>
      </c>
      <c r="X334" s="25">
        <v>0</v>
      </c>
      <c r="Y334" s="25" t="s">
        <v>14</v>
      </c>
      <c r="Z334" s="25" t="s">
        <v>4568</v>
      </c>
      <c r="AA334" s="25" t="s">
        <v>14</v>
      </c>
      <c r="AB334" s="25" t="s">
        <v>14</v>
      </c>
      <c r="AC334" s="25" t="s">
        <v>14</v>
      </c>
      <c r="AD334" s="25">
        <v>0</v>
      </c>
      <c r="AE334" s="25">
        <v>0</v>
      </c>
      <c r="AF334" s="25">
        <v>3316</v>
      </c>
      <c r="AG334" s="25" t="s">
        <v>1235</v>
      </c>
    </row>
    <row r="335" spans="1:33">
      <c r="A335" s="25" t="s">
        <v>3281</v>
      </c>
      <c r="B335" s="25" t="s">
        <v>3282</v>
      </c>
      <c r="C335" s="25" t="s">
        <v>4034</v>
      </c>
      <c r="D335" s="25" t="s">
        <v>14</v>
      </c>
      <c r="E335" s="25" t="s">
        <v>14</v>
      </c>
      <c r="F335" s="25" t="s">
        <v>4440</v>
      </c>
      <c r="G335" s="25" t="s">
        <v>132</v>
      </c>
      <c r="H335" s="25" t="s">
        <v>3283</v>
      </c>
      <c r="I335" s="25" t="s">
        <v>1773</v>
      </c>
      <c r="J335" s="25" t="s">
        <v>1766</v>
      </c>
      <c r="K335" s="25" t="s">
        <v>1079</v>
      </c>
      <c r="L335" s="25" t="s">
        <v>1766</v>
      </c>
      <c r="M335" s="25" t="s">
        <v>14</v>
      </c>
      <c r="N335" s="25" t="s">
        <v>14</v>
      </c>
      <c r="O335" s="25" t="s">
        <v>14</v>
      </c>
      <c r="P335" s="25" t="s">
        <v>14</v>
      </c>
      <c r="Q335" s="25" t="s">
        <v>14</v>
      </c>
      <c r="R335" s="25" t="s">
        <v>14</v>
      </c>
      <c r="S335" s="25" t="s">
        <v>14</v>
      </c>
      <c r="T335" s="25" t="s">
        <v>1000</v>
      </c>
      <c r="U335" s="25" t="s">
        <v>18</v>
      </c>
      <c r="V335" s="25" t="s">
        <v>14</v>
      </c>
      <c r="W335" s="25" t="s">
        <v>14</v>
      </c>
      <c r="X335" s="25">
        <v>0</v>
      </c>
      <c r="Y335" s="25" t="s">
        <v>14</v>
      </c>
      <c r="Z335" s="25" t="s">
        <v>4568</v>
      </c>
      <c r="AA335" s="25" t="s">
        <v>14</v>
      </c>
      <c r="AB335" s="25" t="s">
        <v>14</v>
      </c>
      <c r="AC335" s="25" t="s">
        <v>14</v>
      </c>
      <c r="AD335" s="25">
        <v>0</v>
      </c>
      <c r="AE335" s="25">
        <v>0</v>
      </c>
      <c r="AF335" s="25">
        <v>3316</v>
      </c>
      <c r="AG335" s="25" t="s">
        <v>1235</v>
      </c>
    </row>
    <row r="336" spans="1:33">
      <c r="A336" s="25" t="s">
        <v>2934</v>
      </c>
      <c r="B336" s="25" t="s">
        <v>2935</v>
      </c>
      <c r="C336" s="25" t="s">
        <v>4034</v>
      </c>
      <c r="D336" s="25" t="s">
        <v>14</v>
      </c>
      <c r="E336" s="25" t="s">
        <v>14</v>
      </c>
      <c r="F336" s="25" t="s">
        <v>4481</v>
      </c>
      <c r="G336" s="25" t="s">
        <v>133</v>
      </c>
      <c r="H336" s="25" t="s">
        <v>3389</v>
      </c>
      <c r="I336" s="25" t="s">
        <v>1773</v>
      </c>
      <c r="J336" s="25" t="s">
        <v>1766</v>
      </c>
      <c r="K336" s="25" t="s">
        <v>1079</v>
      </c>
      <c r="L336" s="25" t="s">
        <v>1766</v>
      </c>
      <c r="M336" s="25" t="s">
        <v>14</v>
      </c>
      <c r="N336" s="25" t="s">
        <v>14</v>
      </c>
      <c r="O336" s="25" t="s">
        <v>14</v>
      </c>
      <c r="P336" s="25" t="s">
        <v>14</v>
      </c>
      <c r="Q336" s="25" t="s">
        <v>14</v>
      </c>
      <c r="R336" s="25" t="s">
        <v>14</v>
      </c>
      <c r="S336" s="25" t="s">
        <v>14</v>
      </c>
      <c r="T336" s="25" t="s">
        <v>1000</v>
      </c>
      <c r="U336" s="25" t="s">
        <v>16</v>
      </c>
      <c r="V336" s="25" t="s">
        <v>14</v>
      </c>
      <c r="W336" s="25" t="s">
        <v>14</v>
      </c>
      <c r="X336" s="25">
        <v>0</v>
      </c>
      <c r="Y336" s="25" t="s">
        <v>14</v>
      </c>
      <c r="Z336" s="25" t="s">
        <v>4568</v>
      </c>
      <c r="AA336" s="25" t="s">
        <v>14</v>
      </c>
      <c r="AB336" s="25" t="s">
        <v>14</v>
      </c>
      <c r="AC336" s="25" t="s">
        <v>14</v>
      </c>
      <c r="AD336" s="25">
        <v>0</v>
      </c>
      <c r="AE336" s="25">
        <v>0</v>
      </c>
      <c r="AF336" s="25">
        <v>2832.42</v>
      </c>
      <c r="AG336" s="25" t="s">
        <v>1566</v>
      </c>
    </row>
    <row r="337" spans="1:33">
      <c r="A337" s="25" t="s">
        <v>3264</v>
      </c>
      <c r="B337" s="25" t="s">
        <v>3265</v>
      </c>
      <c r="C337" s="25" t="s">
        <v>4034</v>
      </c>
      <c r="D337" s="25" t="s">
        <v>14</v>
      </c>
      <c r="E337" s="25" t="s">
        <v>14</v>
      </c>
      <c r="F337" s="25" t="s">
        <v>14</v>
      </c>
      <c r="G337" s="25" t="s">
        <v>14</v>
      </c>
      <c r="H337" s="25" t="s">
        <v>3266</v>
      </c>
      <c r="I337" s="25" t="s">
        <v>1811</v>
      </c>
      <c r="J337" s="25" t="s">
        <v>1766</v>
      </c>
      <c r="K337" s="25" t="s">
        <v>1079</v>
      </c>
      <c r="L337" s="25" t="s">
        <v>1766</v>
      </c>
      <c r="M337" s="25" t="s">
        <v>14</v>
      </c>
      <c r="N337" s="25" t="s">
        <v>14</v>
      </c>
      <c r="O337" s="25" t="s">
        <v>14</v>
      </c>
      <c r="P337" s="25" t="s">
        <v>14</v>
      </c>
      <c r="Q337" s="25" t="s">
        <v>14</v>
      </c>
      <c r="R337" s="25" t="s">
        <v>14</v>
      </c>
      <c r="S337" s="25" t="s">
        <v>14</v>
      </c>
      <c r="T337" s="25" t="s">
        <v>14</v>
      </c>
      <c r="U337" s="25" t="s">
        <v>1821</v>
      </c>
      <c r="V337" s="25" t="s">
        <v>14</v>
      </c>
      <c r="W337" s="25" t="s">
        <v>14</v>
      </c>
      <c r="X337" s="25">
        <v>0</v>
      </c>
      <c r="Y337" s="25" t="s">
        <v>14</v>
      </c>
      <c r="Z337" s="25" t="s">
        <v>4568</v>
      </c>
      <c r="AA337" s="25" t="s">
        <v>14</v>
      </c>
      <c r="AB337" s="25" t="s">
        <v>14</v>
      </c>
      <c r="AC337" s="25" t="s">
        <v>14</v>
      </c>
      <c r="AD337" s="25">
        <v>0</v>
      </c>
      <c r="AE337" s="25">
        <v>0</v>
      </c>
      <c r="AF337" s="25">
        <v>3316</v>
      </c>
      <c r="AG337" s="25" t="s">
        <v>1235</v>
      </c>
    </row>
    <row r="338" spans="1:33">
      <c r="A338" s="25" t="s">
        <v>3233</v>
      </c>
      <c r="B338" s="25" t="s">
        <v>3234</v>
      </c>
      <c r="C338" s="25" t="s">
        <v>4034</v>
      </c>
      <c r="D338" s="25" t="s">
        <v>14</v>
      </c>
      <c r="E338" s="25" t="s">
        <v>14</v>
      </c>
      <c r="F338" s="25" t="s">
        <v>14</v>
      </c>
      <c r="G338" s="25" t="s">
        <v>14</v>
      </c>
      <c r="H338" s="25" t="s">
        <v>3235</v>
      </c>
      <c r="I338" s="25" t="s">
        <v>1764</v>
      </c>
      <c r="J338" s="25" t="s">
        <v>1766</v>
      </c>
      <c r="K338" s="25" t="s">
        <v>1079</v>
      </c>
      <c r="L338" s="25" t="s">
        <v>1766</v>
      </c>
      <c r="M338" s="25" t="s">
        <v>14</v>
      </c>
      <c r="N338" s="25" t="s">
        <v>14</v>
      </c>
      <c r="O338" s="25" t="s">
        <v>14</v>
      </c>
      <c r="P338" s="25" t="s">
        <v>14</v>
      </c>
      <c r="Q338" s="25" t="s">
        <v>14</v>
      </c>
      <c r="R338" s="25" t="s">
        <v>14</v>
      </c>
      <c r="S338" s="25" t="s">
        <v>14</v>
      </c>
      <c r="T338" s="25" t="s">
        <v>1000</v>
      </c>
      <c r="U338" s="25" t="s">
        <v>13</v>
      </c>
      <c r="V338" s="25" t="s">
        <v>4088</v>
      </c>
      <c r="W338" s="25" t="s">
        <v>14</v>
      </c>
      <c r="X338" s="25">
        <v>0</v>
      </c>
      <c r="Y338" s="25" t="s">
        <v>14</v>
      </c>
      <c r="Z338" s="25" t="s">
        <v>4568</v>
      </c>
      <c r="AA338" s="25" t="s">
        <v>14</v>
      </c>
      <c r="AB338" s="25" t="s">
        <v>14</v>
      </c>
      <c r="AC338" s="25" t="s">
        <v>14</v>
      </c>
      <c r="AD338" s="25">
        <v>0</v>
      </c>
      <c r="AE338" s="25">
        <v>0</v>
      </c>
      <c r="AF338" s="25">
        <v>3316</v>
      </c>
      <c r="AG338" s="25" t="s">
        <v>1235</v>
      </c>
    </row>
    <row r="339" spans="1:33">
      <c r="A339" s="25" t="s">
        <v>3272</v>
      </c>
      <c r="B339" s="25" t="s">
        <v>3273</v>
      </c>
      <c r="C339" s="25" t="s">
        <v>4038</v>
      </c>
      <c r="D339" s="25" t="s">
        <v>14</v>
      </c>
      <c r="E339" s="25" t="s">
        <v>14</v>
      </c>
      <c r="F339" s="25" t="s">
        <v>14</v>
      </c>
      <c r="G339" s="25" t="s">
        <v>14</v>
      </c>
      <c r="H339" s="25" t="s">
        <v>3274</v>
      </c>
      <c r="I339" s="25" t="s">
        <v>1789</v>
      </c>
      <c r="J339" s="25" t="s">
        <v>1426</v>
      </c>
      <c r="K339" s="25" t="s">
        <v>1079</v>
      </c>
      <c r="L339" s="25" t="s">
        <v>1766</v>
      </c>
      <c r="M339" s="25" t="s">
        <v>14</v>
      </c>
      <c r="N339" s="25" t="s">
        <v>14</v>
      </c>
      <c r="O339" s="25" t="s">
        <v>14</v>
      </c>
      <c r="P339" s="25" t="s">
        <v>14</v>
      </c>
      <c r="Q339" s="25" t="s">
        <v>14</v>
      </c>
      <c r="R339" s="25" t="s">
        <v>14</v>
      </c>
      <c r="S339" s="25" t="s">
        <v>14</v>
      </c>
      <c r="T339" s="25" t="s">
        <v>14</v>
      </c>
      <c r="U339" s="25" t="s">
        <v>14</v>
      </c>
      <c r="V339" s="25" t="s">
        <v>14</v>
      </c>
      <c r="W339" s="25" t="s">
        <v>14</v>
      </c>
      <c r="X339" s="25">
        <v>0</v>
      </c>
      <c r="Y339" s="25" t="s">
        <v>14</v>
      </c>
      <c r="Z339" s="25" t="s">
        <v>4568</v>
      </c>
      <c r="AA339" s="25" t="s">
        <v>14</v>
      </c>
      <c r="AB339" s="25" t="s">
        <v>14</v>
      </c>
      <c r="AC339" s="25" t="s">
        <v>14</v>
      </c>
      <c r="AD339" s="25">
        <v>0</v>
      </c>
      <c r="AE339" s="25">
        <v>0</v>
      </c>
      <c r="AF339" s="25">
        <v>3316</v>
      </c>
      <c r="AG339" s="25" t="s">
        <v>1235</v>
      </c>
    </row>
    <row r="340" spans="1:33">
      <c r="A340" s="25" t="s">
        <v>3358</v>
      </c>
      <c r="B340" s="25" t="s">
        <v>3359</v>
      </c>
      <c r="C340" s="25" t="s">
        <v>4038</v>
      </c>
      <c r="D340" s="25" t="s">
        <v>14</v>
      </c>
      <c r="E340" s="25" t="s">
        <v>14</v>
      </c>
      <c r="F340" s="25" t="s">
        <v>4507</v>
      </c>
      <c r="G340" s="25" t="s">
        <v>130</v>
      </c>
      <c r="H340" s="25" t="s">
        <v>3360</v>
      </c>
      <c r="I340" s="25" t="s">
        <v>1764</v>
      </c>
      <c r="J340" s="25" t="s">
        <v>1766</v>
      </c>
      <c r="K340" s="25" t="s">
        <v>1079</v>
      </c>
      <c r="L340" s="25" t="s">
        <v>1766</v>
      </c>
      <c r="M340" s="25" t="s">
        <v>14</v>
      </c>
      <c r="N340" s="25" t="s">
        <v>14</v>
      </c>
      <c r="O340" s="25" t="s">
        <v>14</v>
      </c>
      <c r="P340" s="25" t="s">
        <v>14</v>
      </c>
      <c r="Q340" s="25" t="s">
        <v>14</v>
      </c>
      <c r="R340" s="25" t="s">
        <v>14</v>
      </c>
      <c r="S340" s="25" t="s">
        <v>14</v>
      </c>
      <c r="T340" s="25" t="s">
        <v>1000</v>
      </c>
      <c r="U340" s="25" t="s">
        <v>20</v>
      </c>
      <c r="V340" s="25" t="s">
        <v>14</v>
      </c>
      <c r="W340" s="25" t="s">
        <v>14</v>
      </c>
      <c r="X340" s="25">
        <v>0</v>
      </c>
      <c r="Y340" s="25" t="s">
        <v>14</v>
      </c>
      <c r="Z340" s="25" t="s">
        <v>4568</v>
      </c>
      <c r="AA340" s="25" t="s">
        <v>14</v>
      </c>
      <c r="AB340" s="25" t="s">
        <v>14</v>
      </c>
      <c r="AC340" s="25" t="s">
        <v>14</v>
      </c>
      <c r="AD340" s="25">
        <v>0</v>
      </c>
      <c r="AE340" s="25">
        <v>0</v>
      </c>
      <c r="AF340" s="25">
        <v>3316</v>
      </c>
      <c r="AG340" s="25" t="s">
        <v>1235</v>
      </c>
    </row>
    <row r="341" spans="1:33">
      <c r="A341" s="25" t="s">
        <v>3429</v>
      </c>
      <c r="B341" s="25" t="s">
        <v>3430</v>
      </c>
      <c r="C341" s="25" t="s">
        <v>4034</v>
      </c>
      <c r="D341" s="25" t="s">
        <v>14</v>
      </c>
      <c r="E341" s="25" t="s">
        <v>14</v>
      </c>
      <c r="F341" s="25" t="s">
        <v>4508</v>
      </c>
      <c r="G341" s="25" t="s">
        <v>127</v>
      </c>
      <c r="H341" s="25" t="s">
        <v>3360</v>
      </c>
      <c r="I341" s="25" t="s">
        <v>4147</v>
      </c>
      <c r="J341" s="25" t="s">
        <v>1766</v>
      </c>
      <c r="K341" s="25" t="s">
        <v>1079</v>
      </c>
      <c r="L341" s="25" t="s">
        <v>1766</v>
      </c>
      <c r="M341" s="25" t="s">
        <v>14</v>
      </c>
      <c r="N341" s="25" t="s">
        <v>14</v>
      </c>
      <c r="O341" s="25" t="s">
        <v>14</v>
      </c>
      <c r="P341" s="25" t="s">
        <v>14</v>
      </c>
      <c r="Q341" s="25" t="s">
        <v>14</v>
      </c>
      <c r="R341" s="25" t="s">
        <v>14</v>
      </c>
      <c r="S341" s="25" t="s">
        <v>14</v>
      </c>
      <c r="T341" s="25" t="s">
        <v>14</v>
      </c>
      <c r="U341" s="25" t="s">
        <v>1927</v>
      </c>
      <c r="V341" s="25" t="s">
        <v>14</v>
      </c>
      <c r="W341" s="25" t="s">
        <v>14</v>
      </c>
      <c r="X341" s="25">
        <v>0</v>
      </c>
      <c r="Y341" s="25" t="s">
        <v>14</v>
      </c>
      <c r="Z341" s="25" t="s">
        <v>4568</v>
      </c>
      <c r="AA341" s="25" t="s">
        <v>14</v>
      </c>
      <c r="AB341" s="25" t="s">
        <v>14</v>
      </c>
      <c r="AC341" s="25" t="s">
        <v>14</v>
      </c>
      <c r="AD341" s="25">
        <v>0</v>
      </c>
      <c r="AE341" s="25">
        <v>0</v>
      </c>
      <c r="AF341" s="25">
        <v>960</v>
      </c>
      <c r="AG341" s="25" t="s">
        <v>1231</v>
      </c>
    </row>
    <row r="342" spans="1:33">
      <c r="A342" s="25" t="s">
        <v>3451</v>
      </c>
      <c r="B342" s="25" t="s">
        <v>3452</v>
      </c>
      <c r="C342" s="25" t="s">
        <v>4034</v>
      </c>
      <c r="D342" s="25" t="s">
        <v>14</v>
      </c>
      <c r="E342" s="25" t="s">
        <v>14</v>
      </c>
      <c r="F342" s="25" t="s">
        <v>4509</v>
      </c>
      <c r="G342" s="25" t="s">
        <v>126</v>
      </c>
      <c r="H342" s="25" t="s">
        <v>3453</v>
      </c>
      <c r="I342" s="25" t="s">
        <v>1773</v>
      </c>
      <c r="J342" s="25" t="s">
        <v>1766</v>
      </c>
      <c r="K342" s="25" t="s">
        <v>1079</v>
      </c>
      <c r="L342" s="25" t="s">
        <v>1766</v>
      </c>
      <c r="M342" s="25" t="s">
        <v>14</v>
      </c>
      <c r="N342" s="25" t="s">
        <v>14</v>
      </c>
      <c r="O342" s="25" t="s">
        <v>14</v>
      </c>
      <c r="P342" s="25" t="s">
        <v>14</v>
      </c>
      <c r="Q342" s="25" t="s">
        <v>14</v>
      </c>
      <c r="R342" s="25" t="s">
        <v>14</v>
      </c>
      <c r="S342" s="25" t="s">
        <v>14</v>
      </c>
      <c r="T342" s="25" t="s">
        <v>14</v>
      </c>
      <c r="U342" s="25" t="s">
        <v>1927</v>
      </c>
      <c r="V342" s="25" t="s">
        <v>14</v>
      </c>
      <c r="W342" s="25" t="s">
        <v>14</v>
      </c>
      <c r="X342" s="25">
        <v>0</v>
      </c>
      <c r="Y342" s="25" t="s">
        <v>14</v>
      </c>
      <c r="Z342" s="25" t="s">
        <v>4568</v>
      </c>
      <c r="AA342" s="25" t="s">
        <v>14</v>
      </c>
      <c r="AB342" s="25" t="s">
        <v>14</v>
      </c>
      <c r="AC342" s="25" t="s">
        <v>14</v>
      </c>
      <c r="AD342" s="25">
        <v>0</v>
      </c>
      <c r="AE342" s="25">
        <v>0</v>
      </c>
      <c r="AF342" s="25">
        <v>760</v>
      </c>
      <c r="AG342" s="25" t="s">
        <v>1233</v>
      </c>
    </row>
    <row r="343" spans="1:33">
      <c r="A343" s="25" t="s">
        <v>3243</v>
      </c>
      <c r="B343" s="25" t="s">
        <v>3244</v>
      </c>
      <c r="C343" s="25" t="s">
        <v>4034</v>
      </c>
      <c r="D343" s="25" t="s">
        <v>14</v>
      </c>
      <c r="E343" s="25" t="s">
        <v>14</v>
      </c>
      <c r="F343" s="25" t="s">
        <v>4511</v>
      </c>
      <c r="G343" s="25" t="s">
        <v>131</v>
      </c>
      <c r="H343" s="25" t="s">
        <v>3245</v>
      </c>
      <c r="I343" s="25" t="s">
        <v>1789</v>
      </c>
      <c r="J343" s="25" t="s">
        <v>1766</v>
      </c>
      <c r="K343" s="25" t="s">
        <v>1079</v>
      </c>
      <c r="L343" s="25" t="s">
        <v>1766</v>
      </c>
      <c r="M343" s="25" t="s">
        <v>14</v>
      </c>
      <c r="N343" s="25" t="s">
        <v>14</v>
      </c>
      <c r="O343" s="25" t="s">
        <v>14</v>
      </c>
      <c r="P343" s="25" t="s">
        <v>14</v>
      </c>
      <c r="Q343" s="25" t="s">
        <v>14</v>
      </c>
      <c r="R343" s="25" t="s">
        <v>14</v>
      </c>
      <c r="S343" s="25" t="s">
        <v>14</v>
      </c>
      <c r="T343" s="25" t="s">
        <v>1000</v>
      </c>
      <c r="U343" s="25" t="s">
        <v>13</v>
      </c>
      <c r="V343" s="25" t="s">
        <v>4051</v>
      </c>
      <c r="W343" s="25" t="s">
        <v>14</v>
      </c>
      <c r="X343" s="25">
        <v>0</v>
      </c>
      <c r="Y343" s="25" t="s">
        <v>14</v>
      </c>
      <c r="Z343" s="25" t="s">
        <v>4568</v>
      </c>
      <c r="AA343" s="25" t="s">
        <v>14</v>
      </c>
      <c r="AB343" s="25" t="s">
        <v>14</v>
      </c>
      <c r="AC343" s="25" t="s">
        <v>14</v>
      </c>
      <c r="AD343" s="25">
        <v>0</v>
      </c>
      <c r="AE343" s="25">
        <v>0</v>
      </c>
      <c r="AF343" s="25">
        <v>3316</v>
      </c>
      <c r="AG343" s="25" t="s">
        <v>1235</v>
      </c>
    </row>
    <row r="344" spans="1:33">
      <c r="A344" s="25" t="s">
        <v>3275</v>
      </c>
      <c r="B344" s="25" t="s">
        <v>3276</v>
      </c>
      <c r="C344" s="25" t="s">
        <v>4038</v>
      </c>
      <c r="D344" s="25" t="s">
        <v>14</v>
      </c>
      <c r="E344" s="25" t="s">
        <v>14</v>
      </c>
      <c r="F344" s="25" t="s">
        <v>4513</v>
      </c>
      <c r="G344" s="25" t="s">
        <v>131</v>
      </c>
      <c r="H344" s="25" t="s">
        <v>3277</v>
      </c>
      <c r="I344" s="25" t="s">
        <v>1773</v>
      </c>
      <c r="J344" s="25" t="s">
        <v>1766</v>
      </c>
      <c r="K344" s="25" t="s">
        <v>1079</v>
      </c>
      <c r="L344" s="25" t="s">
        <v>1766</v>
      </c>
      <c r="M344" s="25" t="s">
        <v>14</v>
      </c>
      <c r="N344" s="25" t="s">
        <v>14</v>
      </c>
      <c r="O344" s="25" t="s">
        <v>14</v>
      </c>
      <c r="P344" s="25" t="s">
        <v>14</v>
      </c>
      <c r="Q344" s="25" t="s">
        <v>14</v>
      </c>
      <c r="R344" s="25" t="s">
        <v>14</v>
      </c>
      <c r="S344" s="25" t="s">
        <v>14</v>
      </c>
      <c r="T344" s="25" t="s">
        <v>1000</v>
      </c>
      <c r="U344" s="25" t="s">
        <v>13</v>
      </c>
      <c r="V344" s="25" t="s">
        <v>14</v>
      </c>
      <c r="W344" s="25" t="s">
        <v>14</v>
      </c>
      <c r="X344" s="25">
        <v>0</v>
      </c>
      <c r="Y344" s="25" t="s">
        <v>14</v>
      </c>
      <c r="Z344" s="25" t="s">
        <v>4568</v>
      </c>
      <c r="AA344" s="25" t="s">
        <v>14</v>
      </c>
      <c r="AB344" s="25" t="s">
        <v>14</v>
      </c>
      <c r="AC344" s="25" t="s">
        <v>14</v>
      </c>
      <c r="AD344" s="25">
        <v>280</v>
      </c>
      <c r="AE344" s="25">
        <v>0</v>
      </c>
      <c r="AF344" s="25">
        <v>3316</v>
      </c>
      <c r="AG344" s="25" t="s">
        <v>1236</v>
      </c>
    </row>
    <row r="345" spans="1:33">
      <c r="A345" s="25" t="s">
        <v>2947</v>
      </c>
      <c r="B345" s="25" t="s">
        <v>2948</v>
      </c>
      <c r="C345" s="25" t="s">
        <v>4038</v>
      </c>
      <c r="D345" s="25" t="s">
        <v>14</v>
      </c>
      <c r="E345" s="25" t="s">
        <v>14</v>
      </c>
      <c r="F345" s="25" t="s">
        <v>4531</v>
      </c>
      <c r="G345" s="25" t="s">
        <v>130</v>
      </c>
      <c r="H345" s="25" t="s">
        <v>3373</v>
      </c>
      <c r="I345" s="25" t="s">
        <v>1811</v>
      </c>
      <c r="J345" s="25" t="s">
        <v>1766</v>
      </c>
      <c r="K345" s="25" t="s">
        <v>1079</v>
      </c>
      <c r="L345" s="25" t="s">
        <v>1766</v>
      </c>
      <c r="M345" s="25" t="s">
        <v>14</v>
      </c>
      <c r="N345" s="25" t="s">
        <v>14</v>
      </c>
      <c r="O345" s="25" t="s">
        <v>14</v>
      </c>
      <c r="P345" s="25" t="s">
        <v>14</v>
      </c>
      <c r="Q345" s="25" t="s">
        <v>14</v>
      </c>
      <c r="R345" s="25" t="s">
        <v>14</v>
      </c>
      <c r="S345" s="25" t="s">
        <v>14</v>
      </c>
      <c r="T345" s="25" t="s">
        <v>1000</v>
      </c>
      <c r="U345" s="25" t="s">
        <v>20</v>
      </c>
      <c r="V345" s="25" t="s">
        <v>4050</v>
      </c>
      <c r="W345" s="25" t="s">
        <v>14</v>
      </c>
      <c r="X345" s="25">
        <v>0</v>
      </c>
      <c r="Y345" s="25" t="s">
        <v>14</v>
      </c>
      <c r="Z345" s="25" t="s">
        <v>4568</v>
      </c>
      <c r="AA345" s="25" t="s">
        <v>14</v>
      </c>
      <c r="AB345" s="25" t="s">
        <v>14</v>
      </c>
      <c r="AC345" s="25" t="s">
        <v>14</v>
      </c>
      <c r="AD345" s="25">
        <v>0</v>
      </c>
      <c r="AE345" s="25">
        <v>0</v>
      </c>
      <c r="AF345" s="25">
        <v>3177.83</v>
      </c>
      <c r="AG345" s="25" t="s">
        <v>4636</v>
      </c>
    </row>
    <row r="346" spans="1:33">
      <c r="A346" s="25" t="s">
        <v>1762</v>
      </c>
      <c r="B346" s="25" t="s">
        <v>1763</v>
      </c>
      <c r="C346" s="25" t="s">
        <v>4038</v>
      </c>
      <c r="D346" s="25" t="s">
        <v>14</v>
      </c>
      <c r="E346" s="25" t="s">
        <v>14</v>
      </c>
      <c r="F346" s="25" t="s">
        <v>4535</v>
      </c>
      <c r="G346" s="25" t="s">
        <v>129</v>
      </c>
      <c r="H346" s="25" t="s">
        <v>3378</v>
      </c>
      <c r="I346" s="25" t="s">
        <v>1764</v>
      </c>
      <c r="J346" s="25" t="s">
        <v>1766</v>
      </c>
      <c r="K346" s="25" t="s">
        <v>1079</v>
      </c>
      <c r="L346" s="25" t="s">
        <v>1766</v>
      </c>
      <c r="M346" s="25" t="s">
        <v>14</v>
      </c>
      <c r="N346" s="25" t="s">
        <v>14</v>
      </c>
      <c r="O346" s="25" t="s">
        <v>14</v>
      </c>
      <c r="P346" s="25" t="s">
        <v>14</v>
      </c>
      <c r="Q346" s="25" t="s">
        <v>14</v>
      </c>
      <c r="R346" s="25" t="s">
        <v>14</v>
      </c>
      <c r="S346" s="25" t="s">
        <v>14</v>
      </c>
      <c r="T346" s="25" t="s">
        <v>1000</v>
      </c>
      <c r="U346" s="25" t="s">
        <v>20</v>
      </c>
      <c r="V346" s="25" t="s">
        <v>135</v>
      </c>
      <c r="W346" s="25" t="s">
        <v>14</v>
      </c>
      <c r="X346" s="25">
        <v>0</v>
      </c>
      <c r="Y346" s="25" t="s">
        <v>14</v>
      </c>
      <c r="Z346" s="25" t="s">
        <v>4568</v>
      </c>
      <c r="AA346" s="25" t="s">
        <v>14</v>
      </c>
      <c r="AB346" s="25" t="s">
        <v>14</v>
      </c>
      <c r="AC346" s="25" t="s">
        <v>14</v>
      </c>
      <c r="AD346" s="25">
        <v>280</v>
      </c>
      <c r="AE346" s="25">
        <v>0</v>
      </c>
      <c r="AF346" s="25">
        <v>3108.75</v>
      </c>
      <c r="AG346" s="25" t="s">
        <v>4818</v>
      </c>
    </row>
    <row r="347" spans="1:33">
      <c r="A347" s="25" t="s">
        <v>1985</v>
      </c>
      <c r="B347" s="25" t="s">
        <v>1986</v>
      </c>
      <c r="C347" s="25" t="s">
        <v>4034</v>
      </c>
      <c r="D347" s="25" t="s">
        <v>14</v>
      </c>
      <c r="E347" s="25" t="s">
        <v>14</v>
      </c>
      <c r="F347" s="25" t="s">
        <v>4537</v>
      </c>
      <c r="G347" s="25" t="s">
        <v>127</v>
      </c>
      <c r="H347" s="25" t="s">
        <v>3378</v>
      </c>
      <c r="I347" s="25" t="s">
        <v>1811</v>
      </c>
      <c r="J347" s="25" t="s">
        <v>1766</v>
      </c>
      <c r="K347" s="25" t="s">
        <v>1079</v>
      </c>
      <c r="L347" s="25" t="s">
        <v>1766</v>
      </c>
      <c r="M347" s="25" t="s">
        <v>14</v>
      </c>
      <c r="N347" s="25" t="s">
        <v>14</v>
      </c>
      <c r="O347" s="25" t="s">
        <v>14</v>
      </c>
      <c r="P347" s="25" t="s">
        <v>14</v>
      </c>
      <c r="Q347" s="25" t="s">
        <v>14</v>
      </c>
      <c r="R347" s="25" t="s">
        <v>14</v>
      </c>
      <c r="S347" s="25" t="s">
        <v>14</v>
      </c>
      <c r="T347" s="25" t="s">
        <v>3969</v>
      </c>
      <c r="U347" s="25" t="s">
        <v>1927</v>
      </c>
      <c r="V347" s="25" t="s">
        <v>14</v>
      </c>
      <c r="W347" s="25" t="s">
        <v>14</v>
      </c>
      <c r="X347" s="25">
        <v>0</v>
      </c>
      <c r="Y347" s="25" t="s">
        <v>14</v>
      </c>
      <c r="Z347" s="25" t="s">
        <v>4568</v>
      </c>
      <c r="AA347" s="25" t="s">
        <v>14</v>
      </c>
      <c r="AB347" s="25" t="s">
        <v>14</v>
      </c>
      <c r="AC347" s="25" t="s">
        <v>14</v>
      </c>
      <c r="AD347" s="25">
        <v>230</v>
      </c>
      <c r="AE347" s="25">
        <v>0</v>
      </c>
      <c r="AF347" s="25">
        <v>1200</v>
      </c>
      <c r="AG347" s="25" t="s">
        <v>4820</v>
      </c>
    </row>
    <row r="348" spans="1:33">
      <c r="A348" s="25" t="s">
        <v>3424</v>
      </c>
      <c r="B348" s="25" t="s">
        <v>3425</v>
      </c>
      <c r="C348" s="25" t="s">
        <v>4034</v>
      </c>
      <c r="D348" s="25" t="s">
        <v>14</v>
      </c>
      <c r="E348" s="25" t="s">
        <v>14</v>
      </c>
      <c r="F348" s="25" t="s">
        <v>4543</v>
      </c>
      <c r="G348" s="25" t="s">
        <v>127</v>
      </c>
      <c r="H348" s="25" t="s">
        <v>3426</v>
      </c>
      <c r="I348" s="25" t="s">
        <v>1824</v>
      </c>
      <c r="J348" s="25" t="s">
        <v>1766</v>
      </c>
      <c r="K348" s="25" t="s">
        <v>1079</v>
      </c>
      <c r="L348" s="25" t="s">
        <v>1766</v>
      </c>
      <c r="M348" s="25" t="s">
        <v>14</v>
      </c>
      <c r="N348" s="25" t="s">
        <v>14</v>
      </c>
      <c r="O348" s="25" t="s">
        <v>14</v>
      </c>
      <c r="P348" s="25" t="s">
        <v>14</v>
      </c>
      <c r="Q348" s="25" t="s">
        <v>14</v>
      </c>
      <c r="R348" s="25" t="s">
        <v>14</v>
      </c>
      <c r="S348" s="25" t="s">
        <v>14</v>
      </c>
      <c r="T348" s="25" t="s">
        <v>14</v>
      </c>
      <c r="U348" s="25" t="s">
        <v>1927</v>
      </c>
      <c r="V348" s="25" t="s">
        <v>14</v>
      </c>
      <c r="W348" s="25" t="s">
        <v>14</v>
      </c>
      <c r="X348" s="25">
        <v>0</v>
      </c>
      <c r="Y348" s="25" t="s">
        <v>14</v>
      </c>
      <c r="Z348" s="25" t="s">
        <v>4568</v>
      </c>
      <c r="AA348" s="25" t="s">
        <v>14</v>
      </c>
      <c r="AB348" s="25" t="s">
        <v>14</v>
      </c>
      <c r="AC348" s="25" t="s">
        <v>14</v>
      </c>
      <c r="AD348" s="25">
        <v>0</v>
      </c>
      <c r="AE348" s="25">
        <v>0</v>
      </c>
      <c r="AF348" s="25">
        <v>960</v>
      </c>
      <c r="AG348" s="25" t="s">
        <v>1231</v>
      </c>
    </row>
    <row r="349" spans="1:33">
      <c r="A349" s="25" t="s">
        <v>3367</v>
      </c>
      <c r="B349" s="25" t="s">
        <v>3368</v>
      </c>
      <c r="C349" s="25" t="s">
        <v>14</v>
      </c>
      <c r="D349" s="25" t="s">
        <v>14</v>
      </c>
      <c r="E349" s="25" t="s">
        <v>14</v>
      </c>
      <c r="F349" s="25" t="s">
        <v>14</v>
      </c>
      <c r="G349" s="25" t="s">
        <v>14</v>
      </c>
      <c r="H349" s="25" t="s">
        <v>3369</v>
      </c>
      <c r="I349" s="25" t="s">
        <v>4178</v>
      </c>
      <c r="J349" s="25" t="s">
        <v>1766</v>
      </c>
      <c r="K349" s="25" t="s">
        <v>1079</v>
      </c>
      <c r="L349" s="25" t="s">
        <v>1766</v>
      </c>
      <c r="M349" s="25" t="s">
        <v>14</v>
      </c>
      <c r="N349" s="25" t="s">
        <v>14</v>
      </c>
      <c r="O349" s="25" t="s">
        <v>14</v>
      </c>
      <c r="P349" s="25" t="s">
        <v>14</v>
      </c>
      <c r="Q349" s="25" t="s">
        <v>14</v>
      </c>
      <c r="R349" s="25" t="s">
        <v>14</v>
      </c>
      <c r="S349" s="25" t="s">
        <v>14</v>
      </c>
      <c r="T349" s="25" t="s">
        <v>14</v>
      </c>
      <c r="U349" s="25" t="s">
        <v>14</v>
      </c>
      <c r="V349" s="25" t="s">
        <v>14</v>
      </c>
      <c r="W349" s="25" t="s">
        <v>14</v>
      </c>
      <c r="X349" s="25">
        <v>0</v>
      </c>
      <c r="Y349" s="25" t="s">
        <v>14</v>
      </c>
      <c r="Z349" s="25" t="s">
        <v>4568</v>
      </c>
      <c r="AA349" s="25" t="s">
        <v>14</v>
      </c>
      <c r="AB349" s="25" t="s">
        <v>14</v>
      </c>
      <c r="AC349" s="25" t="s">
        <v>14</v>
      </c>
      <c r="AD349" s="25">
        <v>0</v>
      </c>
      <c r="AE349" s="25">
        <v>0</v>
      </c>
      <c r="AF349" s="25">
        <v>3316</v>
      </c>
      <c r="AG349" s="25" t="s">
        <v>1235</v>
      </c>
    </row>
    <row r="350" spans="1:33">
      <c r="A350" s="25" t="s">
        <v>3204</v>
      </c>
      <c r="B350" s="25" t="s">
        <v>3205</v>
      </c>
      <c r="C350" s="25" t="s">
        <v>4038</v>
      </c>
      <c r="D350" s="25" t="s">
        <v>14</v>
      </c>
      <c r="E350" s="25" t="s">
        <v>14</v>
      </c>
      <c r="F350" s="25" t="s">
        <v>4039</v>
      </c>
      <c r="G350" s="25" t="s">
        <v>130</v>
      </c>
      <c r="H350" s="25" t="s">
        <v>3206</v>
      </c>
      <c r="I350" s="25" t="s">
        <v>14</v>
      </c>
      <c r="J350" s="25" t="s">
        <v>14</v>
      </c>
      <c r="K350" s="25" t="s">
        <v>1123</v>
      </c>
      <c r="L350" s="25" t="s">
        <v>1766</v>
      </c>
      <c r="M350" s="25" t="s">
        <v>14</v>
      </c>
      <c r="N350" s="25" t="s">
        <v>14</v>
      </c>
      <c r="O350" s="25" t="s">
        <v>4040</v>
      </c>
      <c r="P350" s="25" t="s">
        <v>14</v>
      </c>
      <c r="Q350" s="25" t="s">
        <v>4041</v>
      </c>
      <c r="R350" s="25" t="s">
        <v>14</v>
      </c>
      <c r="S350" s="25" t="s">
        <v>14</v>
      </c>
      <c r="T350" s="25" t="s">
        <v>1000</v>
      </c>
      <c r="U350" s="25" t="s">
        <v>20</v>
      </c>
      <c r="V350" s="25" t="s">
        <v>4042</v>
      </c>
      <c r="W350" s="25" t="s">
        <v>14</v>
      </c>
      <c r="X350" s="25">
        <v>0</v>
      </c>
      <c r="Y350" s="25" t="s">
        <v>14</v>
      </c>
      <c r="Z350" s="25" t="s">
        <v>4568</v>
      </c>
      <c r="AA350" s="25" t="s">
        <v>14</v>
      </c>
      <c r="AB350" s="25" t="s">
        <v>14</v>
      </c>
      <c r="AC350" s="25" t="s">
        <v>14</v>
      </c>
      <c r="AD350" s="25">
        <v>0</v>
      </c>
      <c r="AE350" s="25">
        <v>0</v>
      </c>
      <c r="AF350" s="25">
        <v>3316</v>
      </c>
      <c r="AG350" s="25" t="s">
        <v>1235</v>
      </c>
    </row>
    <row r="351" spans="1:33">
      <c r="A351" s="25" t="s">
        <v>4669</v>
      </c>
      <c r="B351" s="25" t="s">
        <v>1288</v>
      </c>
      <c r="C351" s="25" t="s">
        <v>4038</v>
      </c>
      <c r="D351" s="25" t="s">
        <v>14</v>
      </c>
      <c r="E351" s="25" t="s">
        <v>14</v>
      </c>
      <c r="F351" s="25" t="s">
        <v>14</v>
      </c>
      <c r="G351" s="25" t="s">
        <v>14</v>
      </c>
      <c r="H351" s="25" t="s">
        <v>4670</v>
      </c>
      <c r="I351" s="25" t="s">
        <v>1782</v>
      </c>
      <c r="J351" s="25" t="s">
        <v>1094</v>
      </c>
      <c r="K351" s="25" t="s">
        <v>1123</v>
      </c>
      <c r="L351" s="25" t="s">
        <v>1766</v>
      </c>
      <c r="M351" s="25" t="s">
        <v>14</v>
      </c>
      <c r="N351" s="25" t="s">
        <v>14</v>
      </c>
      <c r="O351" s="25" t="s">
        <v>14</v>
      </c>
      <c r="P351" s="25" t="s">
        <v>14</v>
      </c>
      <c r="Q351" s="25" t="s">
        <v>14</v>
      </c>
      <c r="R351" s="25" t="s">
        <v>14</v>
      </c>
      <c r="S351" s="25" t="s">
        <v>14</v>
      </c>
      <c r="T351" s="25" t="s">
        <v>14</v>
      </c>
      <c r="U351" s="25" t="s">
        <v>1834</v>
      </c>
      <c r="V351" s="25" t="s">
        <v>14</v>
      </c>
      <c r="W351" s="25" t="s">
        <v>14</v>
      </c>
      <c r="X351" s="25">
        <v>0</v>
      </c>
      <c r="Y351" s="25" t="s">
        <v>14</v>
      </c>
      <c r="Z351" s="25" t="s">
        <v>4568</v>
      </c>
      <c r="AA351" s="25" t="s">
        <v>14</v>
      </c>
      <c r="AB351" s="25" t="s">
        <v>14</v>
      </c>
      <c r="AC351" s="25" t="s">
        <v>14</v>
      </c>
      <c r="AD351" s="25">
        <v>0</v>
      </c>
      <c r="AE351" s="25">
        <v>0</v>
      </c>
      <c r="AF351" s="25">
        <v>960</v>
      </c>
      <c r="AG351" s="25" t="s">
        <v>1231</v>
      </c>
    </row>
    <row r="352" spans="1:33">
      <c r="A352" s="25" t="s">
        <v>2313</v>
      </c>
      <c r="B352" s="25" t="s">
        <v>2314</v>
      </c>
      <c r="C352" s="25" t="s">
        <v>4034</v>
      </c>
      <c r="D352" s="25" t="s">
        <v>14</v>
      </c>
      <c r="E352" s="25" t="s">
        <v>14</v>
      </c>
      <c r="F352" s="25" t="s">
        <v>4069</v>
      </c>
      <c r="G352" s="25" t="s">
        <v>127</v>
      </c>
      <c r="H352" s="25" t="s">
        <v>3497</v>
      </c>
      <c r="I352" s="25" t="s">
        <v>1811</v>
      </c>
      <c r="J352" s="25" t="s">
        <v>1766</v>
      </c>
      <c r="K352" s="25" t="s">
        <v>1098</v>
      </c>
      <c r="L352" s="25" t="s">
        <v>1766</v>
      </c>
      <c r="M352" s="25" t="s">
        <v>14</v>
      </c>
      <c r="N352" s="25" t="s">
        <v>14</v>
      </c>
      <c r="O352" s="25" t="s">
        <v>14</v>
      </c>
      <c r="P352" s="25" t="s">
        <v>14</v>
      </c>
      <c r="Q352" s="25" t="s">
        <v>14</v>
      </c>
      <c r="R352" s="25" t="s">
        <v>14</v>
      </c>
      <c r="S352" s="25" t="s">
        <v>14</v>
      </c>
      <c r="T352" s="25" t="s">
        <v>14</v>
      </c>
      <c r="U352" s="25" t="s">
        <v>1927</v>
      </c>
      <c r="V352" s="25" t="s">
        <v>14</v>
      </c>
      <c r="W352" s="25" t="s">
        <v>14</v>
      </c>
      <c r="X352" s="25">
        <v>0</v>
      </c>
      <c r="Y352" s="25" t="s">
        <v>14</v>
      </c>
      <c r="Z352" s="25" t="s">
        <v>4568</v>
      </c>
      <c r="AA352" s="25" t="s">
        <v>14</v>
      </c>
      <c r="AB352" s="25" t="s">
        <v>14</v>
      </c>
      <c r="AC352" s="25" t="s">
        <v>14</v>
      </c>
      <c r="AD352" s="25">
        <v>230</v>
      </c>
      <c r="AE352" s="25">
        <v>0</v>
      </c>
      <c r="AF352" s="25">
        <v>810</v>
      </c>
      <c r="AG352" s="25" t="s">
        <v>4583</v>
      </c>
    </row>
    <row r="353" spans="1:33">
      <c r="A353" s="25" t="s">
        <v>3646</v>
      </c>
      <c r="B353" s="25" t="s">
        <v>3647</v>
      </c>
      <c r="C353" s="25" t="s">
        <v>4034</v>
      </c>
      <c r="D353" s="25" t="s">
        <v>14</v>
      </c>
      <c r="E353" s="25" t="s">
        <v>14</v>
      </c>
      <c r="F353" s="25" t="s">
        <v>4106</v>
      </c>
      <c r="G353" s="25" t="s">
        <v>133</v>
      </c>
      <c r="H353" s="25" t="s">
        <v>3648</v>
      </c>
      <c r="I353" s="25" t="s">
        <v>1773</v>
      </c>
      <c r="J353" s="25" t="s">
        <v>1766</v>
      </c>
      <c r="K353" s="25" t="s">
        <v>1098</v>
      </c>
      <c r="L353" s="25" t="s">
        <v>1105</v>
      </c>
      <c r="M353" s="25" t="s">
        <v>14</v>
      </c>
      <c r="N353" s="25" t="s">
        <v>14</v>
      </c>
      <c r="O353" s="25" t="s">
        <v>14</v>
      </c>
      <c r="P353" s="25" t="s">
        <v>14</v>
      </c>
      <c r="Q353" s="25" t="s">
        <v>14</v>
      </c>
      <c r="R353" s="25" t="s">
        <v>14</v>
      </c>
      <c r="S353" s="25" t="s">
        <v>14</v>
      </c>
      <c r="T353" s="25" t="s">
        <v>4107</v>
      </c>
      <c r="U353" s="25" t="s">
        <v>16</v>
      </c>
      <c r="V353" s="25" t="s">
        <v>14</v>
      </c>
      <c r="W353" s="25" t="s">
        <v>14</v>
      </c>
      <c r="X353" s="25">
        <v>0</v>
      </c>
      <c r="Y353" s="25" t="s">
        <v>14</v>
      </c>
      <c r="Z353" s="25" t="s">
        <v>4568</v>
      </c>
      <c r="AA353" s="25" t="s">
        <v>14</v>
      </c>
      <c r="AB353" s="25" t="s">
        <v>14</v>
      </c>
      <c r="AC353" s="25" t="s">
        <v>14</v>
      </c>
      <c r="AD353" s="25">
        <v>0</v>
      </c>
      <c r="AE353" s="25">
        <v>0</v>
      </c>
      <c r="AF353" s="25">
        <v>3316</v>
      </c>
      <c r="AG353" s="25" t="s">
        <v>1235</v>
      </c>
    </row>
    <row r="354" spans="1:33">
      <c r="A354" s="25" t="s">
        <v>1463</v>
      </c>
      <c r="B354" s="25" t="s">
        <v>1837</v>
      </c>
      <c r="C354" s="25" t="s">
        <v>4034</v>
      </c>
      <c r="D354" s="25" t="s">
        <v>14</v>
      </c>
      <c r="E354" s="25" t="s">
        <v>14</v>
      </c>
      <c r="F354" s="25" t="s">
        <v>4154</v>
      </c>
      <c r="G354" s="25" t="s">
        <v>128</v>
      </c>
      <c r="H354" s="25" t="s">
        <v>3485</v>
      </c>
      <c r="I354" s="25" t="s">
        <v>1773</v>
      </c>
      <c r="J354" s="25" t="s">
        <v>1766</v>
      </c>
      <c r="K354" s="25" t="s">
        <v>1098</v>
      </c>
      <c r="L354" s="25" t="s">
        <v>1766</v>
      </c>
      <c r="M354" s="25" t="s">
        <v>14</v>
      </c>
      <c r="N354" s="25" t="s">
        <v>14</v>
      </c>
      <c r="O354" s="25" t="s">
        <v>14</v>
      </c>
      <c r="P354" s="25" t="s">
        <v>14</v>
      </c>
      <c r="Q354" s="25" t="s">
        <v>14</v>
      </c>
      <c r="R354" s="25" t="s">
        <v>14</v>
      </c>
      <c r="S354" s="25" t="s">
        <v>14</v>
      </c>
      <c r="T354" s="25" t="s">
        <v>3924</v>
      </c>
      <c r="U354" s="25" t="s">
        <v>1834</v>
      </c>
      <c r="V354" s="25" t="s">
        <v>14</v>
      </c>
      <c r="W354" s="25" t="s">
        <v>14</v>
      </c>
      <c r="X354" s="25">
        <v>0</v>
      </c>
      <c r="Y354" s="25" t="s">
        <v>14</v>
      </c>
      <c r="Z354" s="25" t="s">
        <v>4568</v>
      </c>
      <c r="AA354" s="25" t="s">
        <v>14</v>
      </c>
      <c r="AB354" s="25" t="s">
        <v>14</v>
      </c>
      <c r="AC354" s="25" t="s">
        <v>14</v>
      </c>
      <c r="AD354" s="25">
        <v>0</v>
      </c>
      <c r="AE354" s="25">
        <v>0</v>
      </c>
      <c r="AF354" s="25">
        <v>900</v>
      </c>
      <c r="AG354" s="25" t="s">
        <v>4632</v>
      </c>
    </row>
    <row r="355" spans="1:33">
      <c r="A355" s="25" t="s">
        <v>2064</v>
      </c>
      <c r="B355" s="25" t="s">
        <v>2065</v>
      </c>
      <c r="C355" s="25" t="s">
        <v>4038</v>
      </c>
      <c r="D355" s="25" t="s">
        <v>14</v>
      </c>
      <c r="E355" s="25" t="s">
        <v>14</v>
      </c>
      <c r="F355" s="25" t="s">
        <v>14</v>
      </c>
      <c r="G355" s="25" t="s">
        <v>14</v>
      </c>
      <c r="H355" s="25" t="s">
        <v>3494</v>
      </c>
      <c r="I355" s="25" t="s">
        <v>2042</v>
      </c>
      <c r="J355" s="25" t="s">
        <v>1766</v>
      </c>
      <c r="K355" s="25" t="s">
        <v>1098</v>
      </c>
      <c r="L355" s="25" t="s">
        <v>1766</v>
      </c>
      <c r="M355" s="25" t="s">
        <v>14</v>
      </c>
      <c r="N355" s="25" t="s">
        <v>14</v>
      </c>
      <c r="O355" s="25" t="s">
        <v>14</v>
      </c>
      <c r="P355" s="25" t="s">
        <v>14</v>
      </c>
      <c r="Q355" s="25" t="s">
        <v>14</v>
      </c>
      <c r="R355" s="25" t="s">
        <v>14</v>
      </c>
      <c r="S355" s="25" t="s">
        <v>14</v>
      </c>
      <c r="T355" s="25" t="s">
        <v>14</v>
      </c>
      <c r="U355" s="25" t="s">
        <v>1834</v>
      </c>
      <c r="V355" s="25" t="s">
        <v>124</v>
      </c>
      <c r="W355" s="25" t="s">
        <v>14</v>
      </c>
      <c r="X355" s="25">
        <v>0</v>
      </c>
      <c r="Y355" s="25" t="s">
        <v>14</v>
      </c>
      <c r="Z355" s="25" t="s">
        <v>4568</v>
      </c>
      <c r="AA355" s="25" t="s">
        <v>14</v>
      </c>
      <c r="AB355" s="25" t="s">
        <v>14</v>
      </c>
      <c r="AC355" s="25" t="s">
        <v>14</v>
      </c>
      <c r="AD355" s="25">
        <v>230</v>
      </c>
      <c r="AE355" s="25">
        <v>0</v>
      </c>
      <c r="AF355" s="25">
        <v>840</v>
      </c>
      <c r="AG355" s="25" t="s">
        <v>4595</v>
      </c>
    </row>
    <row r="356" spans="1:33">
      <c r="A356" s="25" t="s">
        <v>3479</v>
      </c>
      <c r="B356" s="25" t="s">
        <v>3480</v>
      </c>
      <c r="C356" s="25" t="s">
        <v>4038</v>
      </c>
      <c r="D356" s="25" t="s">
        <v>14</v>
      </c>
      <c r="E356" s="25" t="s">
        <v>14</v>
      </c>
      <c r="F356" s="25" t="s">
        <v>4195</v>
      </c>
      <c r="G356" s="25" t="s">
        <v>127</v>
      </c>
      <c r="H356" s="25" t="s">
        <v>3257</v>
      </c>
      <c r="I356" s="25" t="s">
        <v>1811</v>
      </c>
      <c r="J356" s="25" t="s">
        <v>1766</v>
      </c>
      <c r="K356" s="25" t="s">
        <v>1098</v>
      </c>
      <c r="L356" s="25" t="s">
        <v>1766</v>
      </c>
      <c r="M356" s="25" t="s">
        <v>14</v>
      </c>
      <c r="N356" s="25" t="s">
        <v>14</v>
      </c>
      <c r="O356" s="25" t="s">
        <v>14</v>
      </c>
      <c r="P356" s="25" t="s">
        <v>14</v>
      </c>
      <c r="Q356" s="25" t="s">
        <v>14</v>
      </c>
      <c r="R356" s="25" t="s">
        <v>14</v>
      </c>
      <c r="S356" s="25" t="s">
        <v>14</v>
      </c>
      <c r="T356" s="25" t="s">
        <v>3819</v>
      </c>
      <c r="U356" s="25" t="s">
        <v>1834</v>
      </c>
      <c r="V356" s="25" t="s">
        <v>14</v>
      </c>
      <c r="W356" s="25" t="s">
        <v>14</v>
      </c>
      <c r="X356" s="25">
        <v>0</v>
      </c>
      <c r="Y356" s="25" t="s">
        <v>14</v>
      </c>
      <c r="Z356" s="25" t="s">
        <v>4568</v>
      </c>
      <c r="AA356" s="25" t="s">
        <v>14</v>
      </c>
      <c r="AB356" s="25" t="s">
        <v>14</v>
      </c>
      <c r="AC356" s="25" t="s">
        <v>14</v>
      </c>
      <c r="AD356" s="25">
        <v>0</v>
      </c>
      <c r="AE356" s="25">
        <v>0</v>
      </c>
      <c r="AF356" s="25">
        <v>960</v>
      </c>
      <c r="AG356" s="25" t="s">
        <v>1231</v>
      </c>
    </row>
    <row r="357" spans="1:33">
      <c r="A357" s="25" t="s">
        <v>3255</v>
      </c>
      <c r="B357" s="25" t="s">
        <v>3256</v>
      </c>
      <c r="C357" s="25" t="s">
        <v>4038</v>
      </c>
      <c r="D357" s="25" t="s">
        <v>14</v>
      </c>
      <c r="E357" s="25" t="s">
        <v>14</v>
      </c>
      <c r="F357" s="25" t="s">
        <v>14</v>
      </c>
      <c r="G357" s="25" t="s">
        <v>14</v>
      </c>
      <c r="H357" s="25" t="s">
        <v>3257</v>
      </c>
      <c r="I357" s="25" t="s">
        <v>1811</v>
      </c>
      <c r="J357" s="25" t="s">
        <v>1766</v>
      </c>
      <c r="K357" s="25" t="s">
        <v>1098</v>
      </c>
      <c r="L357" s="25" t="s">
        <v>1766</v>
      </c>
      <c r="M357" s="25" t="s">
        <v>14</v>
      </c>
      <c r="N357" s="25" t="s">
        <v>14</v>
      </c>
      <c r="O357" s="25" t="s">
        <v>14</v>
      </c>
      <c r="P357" s="25" t="s">
        <v>14</v>
      </c>
      <c r="Q357" s="25" t="s">
        <v>14</v>
      </c>
      <c r="R357" s="25" t="s">
        <v>14</v>
      </c>
      <c r="S357" s="25" t="s">
        <v>14</v>
      </c>
      <c r="T357" s="25" t="s">
        <v>1000</v>
      </c>
      <c r="U357" s="25" t="s">
        <v>13</v>
      </c>
      <c r="V357" s="25" t="s">
        <v>14</v>
      </c>
      <c r="W357" s="25" t="s">
        <v>14</v>
      </c>
      <c r="X357" s="25">
        <v>0</v>
      </c>
      <c r="Y357" s="25" t="s">
        <v>14</v>
      </c>
      <c r="Z357" s="25" t="s">
        <v>4568</v>
      </c>
      <c r="AA357" s="25" t="s">
        <v>14</v>
      </c>
      <c r="AB357" s="25" t="s">
        <v>14</v>
      </c>
      <c r="AC357" s="25" t="s">
        <v>14</v>
      </c>
      <c r="AD357" s="25">
        <v>0</v>
      </c>
      <c r="AE357" s="25">
        <v>0</v>
      </c>
      <c r="AF357" s="25">
        <v>3316</v>
      </c>
      <c r="AG357" s="25" t="s">
        <v>1235</v>
      </c>
    </row>
    <row r="358" spans="1:33">
      <c r="A358" s="25" t="s">
        <v>3457</v>
      </c>
      <c r="B358" s="25" t="s">
        <v>3458</v>
      </c>
      <c r="C358" s="25" t="s">
        <v>4038</v>
      </c>
      <c r="D358" s="25" t="s">
        <v>14</v>
      </c>
      <c r="E358" s="25" t="s">
        <v>14</v>
      </c>
      <c r="F358" s="25" t="s">
        <v>4236</v>
      </c>
      <c r="G358" s="25" t="s">
        <v>127</v>
      </c>
      <c r="H358" s="25" t="s">
        <v>3459</v>
      </c>
      <c r="I358" s="25" t="s">
        <v>2042</v>
      </c>
      <c r="J358" s="25" t="s">
        <v>1766</v>
      </c>
      <c r="K358" s="25" t="s">
        <v>1098</v>
      </c>
      <c r="L358" s="25" t="s">
        <v>4662</v>
      </c>
      <c r="M358" s="25" t="s">
        <v>14</v>
      </c>
      <c r="N358" s="25" t="s">
        <v>14</v>
      </c>
      <c r="O358" s="25" t="s">
        <v>14</v>
      </c>
      <c r="P358" s="25" t="s">
        <v>14</v>
      </c>
      <c r="Q358" s="25" t="s">
        <v>14</v>
      </c>
      <c r="R358" s="25" t="s">
        <v>14</v>
      </c>
      <c r="S358" s="25" t="s">
        <v>14</v>
      </c>
      <c r="T358" s="217" t="s">
        <v>4863</v>
      </c>
      <c r="U358" s="25" t="s">
        <v>1927</v>
      </c>
      <c r="V358" s="25" t="s">
        <v>14</v>
      </c>
      <c r="W358" s="25" t="s">
        <v>14</v>
      </c>
      <c r="X358" s="25">
        <v>0</v>
      </c>
      <c r="Y358" s="25" t="s">
        <v>14</v>
      </c>
      <c r="Z358" s="25" t="s">
        <v>4568</v>
      </c>
      <c r="AA358" s="25" t="s">
        <v>14</v>
      </c>
      <c r="AB358" s="25" t="s">
        <v>14</v>
      </c>
      <c r="AC358" s="25" t="s">
        <v>14</v>
      </c>
      <c r="AD358" s="25">
        <v>230</v>
      </c>
      <c r="AE358" s="25">
        <v>0</v>
      </c>
      <c r="AF358" s="25">
        <v>960</v>
      </c>
      <c r="AG358" s="25" t="s">
        <v>1569</v>
      </c>
    </row>
    <row r="359" spans="1:33">
      <c r="A359" s="25" t="s">
        <v>3411</v>
      </c>
      <c r="B359" s="25" t="s">
        <v>3412</v>
      </c>
      <c r="C359" s="25" t="s">
        <v>14</v>
      </c>
      <c r="D359" s="25" t="s">
        <v>14</v>
      </c>
      <c r="E359" s="25" t="s">
        <v>14</v>
      </c>
      <c r="F359" s="25" t="s">
        <v>14</v>
      </c>
      <c r="G359" s="25" t="s">
        <v>14</v>
      </c>
      <c r="H359" s="25" t="s">
        <v>3413</v>
      </c>
      <c r="I359" s="25" t="s">
        <v>1811</v>
      </c>
      <c r="J359" s="25" t="s">
        <v>1766</v>
      </c>
      <c r="K359" s="25" t="s">
        <v>1098</v>
      </c>
      <c r="L359" s="25" t="s">
        <v>1766</v>
      </c>
      <c r="M359" s="25" t="s">
        <v>14</v>
      </c>
      <c r="N359" s="25" t="s">
        <v>14</v>
      </c>
      <c r="O359" s="25" t="s">
        <v>14</v>
      </c>
      <c r="P359" s="25" t="s">
        <v>14</v>
      </c>
      <c r="Q359" s="25" t="s">
        <v>14</v>
      </c>
      <c r="R359" s="25" t="s">
        <v>14</v>
      </c>
      <c r="S359" s="25" t="s">
        <v>14</v>
      </c>
      <c r="T359" s="25" t="s">
        <v>14</v>
      </c>
      <c r="U359" s="25" t="s">
        <v>14</v>
      </c>
      <c r="V359" s="25" t="s">
        <v>14</v>
      </c>
      <c r="W359" s="25" t="s">
        <v>14</v>
      </c>
      <c r="X359" s="25">
        <v>0</v>
      </c>
      <c r="Y359" s="25" t="s">
        <v>14</v>
      </c>
      <c r="Z359" s="25" t="s">
        <v>4568</v>
      </c>
      <c r="AA359" s="25" t="s">
        <v>14</v>
      </c>
      <c r="AB359" s="25" t="s">
        <v>14</v>
      </c>
      <c r="AC359" s="25" t="s">
        <v>14</v>
      </c>
      <c r="AD359" s="25">
        <v>0</v>
      </c>
      <c r="AE359" s="25">
        <v>0</v>
      </c>
      <c r="AF359" s="25">
        <v>960</v>
      </c>
      <c r="AG359" s="25" t="s">
        <v>1231</v>
      </c>
    </row>
    <row r="360" spans="1:33">
      <c r="A360" s="25" t="s">
        <v>2883</v>
      </c>
      <c r="B360" s="25" t="s">
        <v>2884</v>
      </c>
      <c r="C360" s="25" t="s">
        <v>4034</v>
      </c>
      <c r="D360" s="25" t="s">
        <v>14</v>
      </c>
      <c r="E360" s="25" t="s">
        <v>14</v>
      </c>
      <c r="F360" s="25" t="s">
        <v>4324</v>
      </c>
      <c r="G360" s="25" t="s">
        <v>129</v>
      </c>
      <c r="H360" s="25" t="s">
        <v>3381</v>
      </c>
      <c r="I360" s="25" t="s">
        <v>1773</v>
      </c>
      <c r="J360" s="25" t="s">
        <v>1422</v>
      </c>
      <c r="K360" s="25" t="s">
        <v>1098</v>
      </c>
      <c r="L360" s="25" t="s">
        <v>1766</v>
      </c>
      <c r="M360" s="25" t="s">
        <v>14</v>
      </c>
      <c r="N360" s="25" t="s">
        <v>14</v>
      </c>
      <c r="O360" s="25" t="s">
        <v>14</v>
      </c>
      <c r="P360" s="25" t="s">
        <v>14</v>
      </c>
      <c r="Q360" s="25" t="s">
        <v>14</v>
      </c>
      <c r="R360" s="25" t="s">
        <v>14</v>
      </c>
      <c r="S360" s="25" t="s">
        <v>14</v>
      </c>
      <c r="T360" s="25" t="s">
        <v>1000</v>
      </c>
      <c r="U360" s="25" t="s">
        <v>20</v>
      </c>
      <c r="V360" s="25" t="s">
        <v>4050</v>
      </c>
      <c r="W360" s="25" t="s">
        <v>14</v>
      </c>
      <c r="X360" s="25">
        <v>0</v>
      </c>
      <c r="Y360" s="25" t="s">
        <v>14</v>
      </c>
      <c r="Z360" s="25" t="s">
        <v>4568</v>
      </c>
      <c r="AA360" s="25" t="s">
        <v>14</v>
      </c>
      <c r="AB360" s="25" t="s">
        <v>14</v>
      </c>
      <c r="AC360" s="25" t="s">
        <v>14</v>
      </c>
      <c r="AD360" s="25">
        <v>0</v>
      </c>
      <c r="AE360" s="25">
        <v>0</v>
      </c>
      <c r="AF360" s="25">
        <v>2901.5</v>
      </c>
      <c r="AG360" s="25" t="s">
        <v>4652</v>
      </c>
    </row>
    <row r="361" spans="1:33">
      <c r="A361" s="25" t="s">
        <v>1461</v>
      </c>
      <c r="B361" s="25" t="s">
        <v>1833</v>
      </c>
      <c r="C361" s="25" t="s">
        <v>4034</v>
      </c>
      <c r="D361" s="25" t="s">
        <v>14</v>
      </c>
      <c r="E361" s="25" t="s">
        <v>14</v>
      </c>
      <c r="F361" s="25" t="s">
        <v>4333</v>
      </c>
      <c r="G361" s="25" t="s">
        <v>128</v>
      </c>
      <c r="H361" s="25" t="s">
        <v>3483</v>
      </c>
      <c r="I361" s="25" t="s">
        <v>1773</v>
      </c>
      <c r="J361" s="25" t="s">
        <v>1766</v>
      </c>
      <c r="K361" s="25" t="s">
        <v>1098</v>
      </c>
      <c r="L361" s="25" t="s">
        <v>1766</v>
      </c>
      <c r="M361" s="25" t="s">
        <v>14</v>
      </c>
      <c r="N361" s="25" t="s">
        <v>14</v>
      </c>
      <c r="O361" s="25" t="s">
        <v>14</v>
      </c>
      <c r="P361" s="25" t="s">
        <v>14</v>
      </c>
      <c r="Q361" s="25" t="s">
        <v>14</v>
      </c>
      <c r="R361" s="25" t="s">
        <v>14</v>
      </c>
      <c r="S361" s="25" t="s">
        <v>14</v>
      </c>
      <c r="T361" s="25" t="s">
        <v>3924</v>
      </c>
      <c r="U361" s="25" t="s">
        <v>1834</v>
      </c>
      <c r="V361" s="25" t="s">
        <v>14</v>
      </c>
      <c r="W361" s="25" t="s">
        <v>14</v>
      </c>
      <c r="X361" s="25">
        <v>0</v>
      </c>
      <c r="Y361" s="25" t="s">
        <v>14</v>
      </c>
      <c r="Z361" s="25" t="s">
        <v>4568</v>
      </c>
      <c r="AA361" s="25" t="s">
        <v>14</v>
      </c>
      <c r="AB361" s="25" t="s">
        <v>14</v>
      </c>
      <c r="AC361" s="25" t="s">
        <v>14</v>
      </c>
      <c r="AD361" s="25">
        <v>0</v>
      </c>
      <c r="AE361" s="25">
        <v>0</v>
      </c>
      <c r="AF361" s="25">
        <v>900</v>
      </c>
      <c r="AG361" s="25" t="s">
        <v>4632</v>
      </c>
    </row>
    <row r="362" spans="1:33">
      <c r="A362" s="25" t="s">
        <v>2364</v>
      </c>
      <c r="B362" s="25" t="s">
        <v>2365</v>
      </c>
      <c r="C362" s="25" t="s">
        <v>4038</v>
      </c>
      <c r="D362" s="25" t="s">
        <v>14</v>
      </c>
      <c r="E362" s="25" t="s">
        <v>14</v>
      </c>
      <c r="F362" s="25" t="s">
        <v>4347</v>
      </c>
      <c r="G362" s="25" t="s">
        <v>126</v>
      </c>
      <c r="H362" s="25" t="s">
        <v>3502</v>
      </c>
      <c r="I362" s="25" t="s">
        <v>1773</v>
      </c>
      <c r="J362" s="25" t="s">
        <v>1766</v>
      </c>
      <c r="K362" s="25" t="s">
        <v>1098</v>
      </c>
      <c r="L362" s="25" t="s">
        <v>1766</v>
      </c>
      <c r="M362" s="25" t="s">
        <v>14</v>
      </c>
      <c r="N362" s="25" t="s">
        <v>14</v>
      </c>
      <c r="O362" s="25" t="s">
        <v>14</v>
      </c>
      <c r="P362" s="25" t="s">
        <v>14</v>
      </c>
      <c r="Q362" s="25" t="s">
        <v>14</v>
      </c>
      <c r="R362" s="25" t="s">
        <v>14</v>
      </c>
      <c r="S362" s="25" t="s">
        <v>14</v>
      </c>
      <c r="T362" s="25" t="s">
        <v>14</v>
      </c>
      <c r="U362" s="25" t="s">
        <v>1927</v>
      </c>
      <c r="V362" s="25" t="s">
        <v>124</v>
      </c>
      <c r="W362" s="25" t="s">
        <v>14</v>
      </c>
      <c r="X362" s="25">
        <v>0</v>
      </c>
      <c r="Y362" s="25" t="s">
        <v>14</v>
      </c>
      <c r="Z362" s="25" t="s">
        <v>4568</v>
      </c>
      <c r="AA362" s="25" t="s">
        <v>14</v>
      </c>
      <c r="AB362" s="25" t="s">
        <v>14</v>
      </c>
      <c r="AC362" s="25" t="s">
        <v>14</v>
      </c>
      <c r="AD362" s="25">
        <v>0</v>
      </c>
      <c r="AE362" s="25">
        <v>0</v>
      </c>
      <c r="AF362" s="25">
        <v>810</v>
      </c>
      <c r="AG362" s="25" t="s">
        <v>4721</v>
      </c>
    </row>
    <row r="363" spans="1:33">
      <c r="A363" s="25" t="s">
        <v>2356</v>
      </c>
      <c r="B363" s="25" t="s">
        <v>2357</v>
      </c>
      <c r="C363" s="25" t="s">
        <v>4038</v>
      </c>
      <c r="D363" s="25" t="s">
        <v>14</v>
      </c>
      <c r="E363" s="25" t="s">
        <v>14</v>
      </c>
      <c r="F363" s="25" t="s">
        <v>4347</v>
      </c>
      <c r="G363" s="25" t="s">
        <v>126</v>
      </c>
      <c r="H363" s="25" t="s">
        <v>3504</v>
      </c>
      <c r="I363" s="25" t="s">
        <v>1773</v>
      </c>
      <c r="J363" s="25" t="s">
        <v>1766</v>
      </c>
      <c r="K363" s="25" t="s">
        <v>1098</v>
      </c>
      <c r="L363" s="25" t="s">
        <v>1766</v>
      </c>
      <c r="M363" s="25" t="s">
        <v>14</v>
      </c>
      <c r="N363" s="25" t="s">
        <v>14</v>
      </c>
      <c r="O363" s="25" t="s">
        <v>14</v>
      </c>
      <c r="P363" s="25" t="s">
        <v>14</v>
      </c>
      <c r="Q363" s="25" t="s">
        <v>14</v>
      </c>
      <c r="R363" s="25" t="s">
        <v>14</v>
      </c>
      <c r="S363" s="25" t="s">
        <v>14</v>
      </c>
      <c r="T363" s="25" t="s">
        <v>14</v>
      </c>
      <c r="U363" s="25" t="s">
        <v>1927</v>
      </c>
      <c r="V363" s="25" t="s">
        <v>14</v>
      </c>
      <c r="W363" s="25" t="s">
        <v>14</v>
      </c>
      <c r="X363" s="25">
        <v>0</v>
      </c>
      <c r="Y363" s="25" t="s">
        <v>14</v>
      </c>
      <c r="Z363" s="25" t="s">
        <v>4568</v>
      </c>
      <c r="AA363" s="25" t="s">
        <v>14</v>
      </c>
      <c r="AB363" s="25" t="s">
        <v>14</v>
      </c>
      <c r="AC363" s="25" t="s">
        <v>14</v>
      </c>
      <c r="AD363" s="25">
        <v>0</v>
      </c>
      <c r="AE363" s="25">
        <v>0</v>
      </c>
      <c r="AF363" s="25">
        <v>810</v>
      </c>
      <c r="AG363" s="25" t="s">
        <v>4721</v>
      </c>
    </row>
    <row r="364" spans="1:33">
      <c r="A364" s="25" t="s">
        <v>1966</v>
      </c>
      <c r="B364" s="25" t="s">
        <v>1967</v>
      </c>
      <c r="C364" s="25" t="s">
        <v>4038</v>
      </c>
      <c r="D364" s="25" t="s">
        <v>14</v>
      </c>
      <c r="E364" s="25" t="s">
        <v>14</v>
      </c>
      <c r="F364" s="25" t="s">
        <v>14</v>
      </c>
      <c r="G364" s="25" t="s">
        <v>14</v>
      </c>
      <c r="H364" s="25" t="s">
        <v>3022</v>
      </c>
      <c r="I364" s="25" t="s">
        <v>1764</v>
      </c>
      <c r="J364" s="25" t="s">
        <v>1422</v>
      </c>
      <c r="K364" s="25" t="s">
        <v>1098</v>
      </c>
      <c r="L364" s="25" t="s">
        <v>1766</v>
      </c>
      <c r="M364" s="25" t="s">
        <v>14</v>
      </c>
      <c r="N364" s="25" t="s">
        <v>14</v>
      </c>
      <c r="O364" s="25" t="s">
        <v>14</v>
      </c>
      <c r="P364" s="25" t="s">
        <v>14</v>
      </c>
      <c r="Q364" s="25" t="s">
        <v>14</v>
      </c>
      <c r="R364" s="25" t="s">
        <v>14</v>
      </c>
      <c r="S364" s="25" t="s">
        <v>14</v>
      </c>
      <c r="T364" s="25" t="s">
        <v>14</v>
      </c>
      <c r="U364" s="25" t="s">
        <v>14</v>
      </c>
      <c r="V364" s="25" t="s">
        <v>14</v>
      </c>
      <c r="W364" s="25" t="s">
        <v>14</v>
      </c>
      <c r="X364" s="25">
        <v>0</v>
      </c>
      <c r="Y364" s="25" t="s">
        <v>14</v>
      </c>
      <c r="Z364" s="25" t="s">
        <v>4568</v>
      </c>
      <c r="AA364" s="25" t="s">
        <v>14</v>
      </c>
      <c r="AB364" s="25" t="s">
        <v>14</v>
      </c>
      <c r="AC364" s="25" t="s">
        <v>14</v>
      </c>
      <c r="AD364" s="25">
        <v>0</v>
      </c>
      <c r="AE364" s="25">
        <v>0</v>
      </c>
      <c r="AF364" s="25">
        <v>28316</v>
      </c>
      <c r="AG364" s="25" t="s">
        <v>4724</v>
      </c>
    </row>
    <row r="365" spans="1:33">
      <c r="A365" s="25" t="s">
        <v>2056</v>
      </c>
      <c r="B365" s="25" t="s">
        <v>2057</v>
      </c>
      <c r="C365" s="25" t="s">
        <v>4038</v>
      </c>
      <c r="D365" s="25" t="s">
        <v>14</v>
      </c>
      <c r="E365" s="25" t="s">
        <v>14</v>
      </c>
      <c r="F365" s="25" t="s">
        <v>14</v>
      </c>
      <c r="G365" s="25" t="s">
        <v>14</v>
      </c>
      <c r="H365" s="25" t="s">
        <v>3496</v>
      </c>
      <c r="I365" s="25" t="s">
        <v>2042</v>
      </c>
      <c r="J365" s="25" t="s">
        <v>1766</v>
      </c>
      <c r="K365" s="25" t="s">
        <v>1098</v>
      </c>
      <c r="L365" s="25" t="s">
        <v>1766</v>
      </c>
      <c r="M365" s="25" t="s">
        <v>14</v>
      </c>
      <c r="N365" s="25" t="s">
        <v>14</v>
      </c>
      <c r="O365" s="25" t="s">
        <v>14</v>
      </c>
      <c r="P365" s="25" t="s">
        <v>14</v>
      </c>
      <c r="Q365" s="25" t="s">
        <v>14</v>
      </c>
      <c r="R365" s="25" t="s">
        <v>14</v>
      </c>
      <c r="S365" s="25" t="s">
        <v>14</v>
      </c>
      <c r="T365" s="25" t="s">
        <v>14</v>
      </c>
      <c r="U365" s="25" t="s">
        <v>1834</v>
      </c>
      <c r="V365" s="25" t="s">
        <v>124</v>
      </c>
      <c r="W365" s="25" t="s">
        <v>14</v>
      </c>
      <c r="X365" s="25">
        <v>0</v>
      </c>
      <c r="Y365" s="25" t="s">
        <v>14</v>
      </c>
      <c r="Z365" s="25" t="s">
        <v>4568</v>
      </c>
      <c r="AA365" s="25" t="s">
        <v>14</v>
      </c>
      <c r="AB365" s="25" t="s">
        <v>14</v>
      </c>
      <c r="AC365" s="25" t="s">
        <v>14</v>
      </c>
      <c r="AD365" s="25">
        <v>230</v>
      </c>
      <c r="AE365" s="25">
        <v>0</v>
      </c>
      <c r="AF365" s="25">
        <v>840</v>
      </c>
      <c r="AG365" s="25" t="s">
        <v>4595</v>
      </c>
    </row>
    <row r="366" spans="1:33">
      <c r="A366" s="25" t="s">
        <v>3338</v>
      </c>
      <c r="B366" s="25" t="s">
        <v>3339</v>
      </c>
      <c r="C366" s="25" t="s">
        <v>14</v>
      </c>
      <c r="D366" s="25" t="s">
        <v>14</v>
      </c>
      <c r="E366" s="25" t="s">
        <v>14</v>
      </c>
      <c r="F366" s="25" t="s">
        <v>14</v>
      </c>
      <c r="G366" s="25" t="s">
        <v>14</v>
      </c>
      <c r="H366" s="25" t="s">
        <v>3340</v>
      </c>
      <c r="I366" s="25" t="s">
        <v>1811</v>
      </c>
      <c r="J366" s="25" t="s">
        <v>1766</v>
      </c>
      <c r="K366" s="25" t="s">
        <v>1098</v>
      </c>
      <c r="L366" s="25" t="s">
        <v>1766</v>
      </c>
      <c r="M366" s="25" t="s">
        <v>14</v>
      </c>
      <c r="N366" s="25" t="s">
        <v>14</v>
      </c>
      <c r="O366" s="25" t="s">
        <v>14</v>
      </c>
      <c r="P366" s="25" t="s">
        <v>14</v>
      </c>
      <c r="Q366" s="25" t="s">
        <v>14</v>
      </c>
      <c r="R366" s="25" t="s">
        <v>14</v>
      </c>
      <c r="S366" s="25" t="s">
        <v>14</v>
      </c>
      <c r="T366" s="25" t="s">
        <v>1000</v>
      </c>
      <c r="U366" s="25" t="s">
        <v>13</v>
      </c>
      <c r="V366" s="25" t="s">
        <v>14</v>
      </c>
      <c r="W366" s="25" t="s">
        <v>14</v>
      </c>
      <c r="X366" s="25">
        <v>0</v>
      </c>
      <c r="Y366" s="25" t="s">
        <v>14</v>
      </c>
      <c r="Z366" s="25" t="s">
        <v>4568</v>
      </c>
      <c r="AA366" s="25" t="s">
        <v>14</v>
      </c>
      <c r="AB366" s="25" t="s">
        <v>14</v>
      </c>
      <c r="AC366" s="25" t="s">
        <v>14</v>
      </c>
      <c r="AD366" s="25">
        <v>0</v>
      </c>
      <c r="AE366" s="25">
        <v>0</v>
      </c>
      <c r="AF366" s="25">
        <v>3316</v>
      </c>
      <c r="AG366" s="25" t="s">
        <v>1235</v>
      </c>
    </row>
    <row r="367" spans="1:33">
      <c r="A367" s="25" t="s">
        <v>2051</v>
      </c>
      <c r="B367" s="25" t="s">
        <v>2052</v>
      </c>
      <c r="C367" s="25" t="s">
        <v>4038</v>
      </c>
      <c r="D367" s="25" t="s">
        <v>14</v>
      </c>
      <c r="E367" s="25" t="s">
        <v>14</v>
      </c>
      <c r="F367" s="25" t="s">
        <v>14</v>
      </c>
      <c r="G367" s="25" t="s">
        <v>14</v>
      </c>
      <c r="H367" s="25" t="s">
        <v>3492</v>
      </c>
      <c r="I367" s="25" t="s">
        <v>2042</v>
      </c>
      <c r="J367" s="25" t="s">
        <v>1766</v>
      </c>
      <c r="K367" s="25" t="s">
        <v>1098</v>
      </c>
      <c r="L367" s="25" t="s">
        <v>1766</v>
      </c>
      <c r="M367" s="25" t="s">
        <v>14</v>
      </c>
      <c r="N367" s="25" t="s">
        <v>14</v>
      </c>
      <c r="O367" s="25" t="s">
        <v>14</v>
      </c>
      <c r="P367" s="25" t="s">
        <v>14</v>
      </c>
      <c r="Q367" s="25" t="s">
        <v>14</v>
      </c>
      <c r="R367" s="25" t="s">
        <v>14</v>
      </c>
      <c r="S367" s="25" t="s">
        <v>14</v>
      </c>
      <c r="T367" s="25" t="s">
        <v>14</v>
      </c>
      <c r="U367" s="25" t="s">
        <v>1834</v>
      </c>
      <c r="V367" s="25" t="s">
        <v>124</v>
      </c>
      <c r="W367" s="25" t="s">
        <v>14</v>
      </c>
      <c r="X367" s="25">
        <v>0</v>
      </c>
      <c r="Y367" s="25" t="s">
        <v>14</v>
      </c>
      <c r="Z367" s="25" t="s">
        <v>4568</v>
      </c>
      <c r="AA367" s="25" t="s">
        <v>14</v>
      </c>
      <c r="AB367" s="25" t="s">
        <v>14</v>
      </c>
      <c r="AC367" s="25" t="s">
        <v>14</v>
      </c>
      <c r="AD367" s="25">
        <v>230</v>
      </c>
      <c r="AE367" s="25">
        <v>0</v>
      </c>
      <c r="AF367" s="25">
        <v>840</v>
      </c>
      <c r="AG367" s="25" t="s">
        <v>4595</v>
      </c>
    </row>
    <row r="368" spans="1:33">
      <c r="A368" s="25" t="s">
        <v>2534</v>
      </c>
      <c r="B368" s="25" t="s">
        <v>2535</v>
      </c>
      <c r="C368" s="25" t="s">
        <v>4038</v>
      </c>
      <c r="D368" s="25" t="s">
        <v>14</v>
      </c>
      <c r="E368" s="25" t="s">
        <v>14</v>
      </c>
      <c r="F368" s="25" t="s">
        <v>14</v>
      </c>
      <c r="G368" s="25" t="s">
        <v>14</v>
      </c>
      <c r="H368" s="25" t="s">
        <v>3495</v>
      </c>
      <c r="I368" s="25" t="s">
        <v>2042</v>
      </c>
      <c r="J368" s="25" t="s">
        <v>1766</v>
      </c>
      <c r="K368" s="25" t="s">
        <v>1098</v>
      </c>
      <c r="L368" s="25" t="s">
        <v>1766</v>
      </c>
      <c r="M368" s="25" t="s">
        <v>14</v>
      </c>
      <c r="N368" s="25" t="s">
        <v>14</v>
      </c>
      <c r="O368" s="25" t="s">
        <v>14</v>
      </c>
      <c r="P368" s="25" t="s">
        <v>14</v>
      </c>
      <c r="Q368" s="25" t="s">
        <v>14</v>
      </c>
      <c r="R368" s="25" t="s">
        <v>14</v>
      </c>
      <c r="S368" s="25" t="s">
        <v>14</v>
      </c>
      <c r="T368" s="25" t="s">
        <v>14</v>
      </c>
      <c r="U368" s="25" t="s">
        <v>1834</v>
      </c>
      <c r="V368" s="25" t="s">
        <v>124</v>
      </c>
      <c r="W368" s="25" t="s">
        <v>14</v>
      </c>
      <c r="X368" s="25">
        <v>0</v>
      </c>
      <c r="Y368" s="25" t="s">
        <v>14</v>
      </c>
      <c r="Z368" s="25" t="s">
        <v>4568</v>
      </c>
      <c r="AA368" s="25" t="s">
        <v>14</v>
      </c>
      <c r="AB368" s="25" t="s">
        <v>14</v>
      </c>
      <c r="AC368" s="25" t="s">
        <v>14</v>
      </c>
      <c r="AD368" s="25">
        <v>0</v>
      </c>
      <c r="AE368" s="25">
        <v>0</v>
      </c>
      <c r="AF368" s="25">
        <v>840</v>
      </c>
      <c r="AG368" s="25" t="s">
        <v>1401</v>
      </c>
    </row>
    <row r="369" spans="1:33">
      <c r="A369" s="25" t="s">
        <v>3418</v>
      </c>
      <c r="B369" s="25" t="s">
        <v>3419</v>
      </c>
      <c r="C369" s="25" t="s">
        <v>4034</v>
      </c>
      <c r="D369" s="25" t="s">
        <v>14</v>
      </c>
      <c r="E369" s="25" t="s">
        <v>14</v>
      </c>
      <c r="F369" s="25" t="s">
        <v>4410</v>
      </c>
      <c r="G369" s="25" t="s">
        <v>128</v>
      </c>
      <c r="H369" s="25" t="s">
        <v>3420</v>
      </c>
      <c r="I369" s="25" t="s">
        <v>1811</v>
      </c>
      <c r="J369" s="25" t="s">
        <v>1766</v>
      </c>
      <c r="K369" s="25" t="s">
        <v>1098</v>
      </c>
      <c r="L369" s="25" t="s">
        <v>1766</v>
      </c>
      <c r="M369" s="25" t="s">
        <v>14</v>
      </c>
      <c r="N369" s="25" t="s">
        <v>14</v>
      </c>
      <c r="O369" s="25" t="s">
        <v>14</v>
      </c>
      <c r="P369" s="25" t="s">
        <v>14</v>
      </c>
      <c r="Q369" s="25" t="s">
        <v>14</v>
      </c>
      <c r="R369" s="25" t="s">
        <v>14</v>
      </c>
      <c r="S369" s="25" t="s">
        <v>14</v>
      </c>
      <c r="T369" s="25" t="s">
        <v>14</v>
      </c>
      <c r="U369" s="25" t="s">
        <v>1834</v>
      </c>
      <c r="V369" s="25" t="s">
        <v>14</v>
      </c>
      <c r="W369" s="25" t="s">
        <v>14</v>
      </c>
      <c r="X369" s="25">
        <v>0</v>
      </c>
      <c r="Y369" s="25" t="s">
        <v>14</v>
      </c>
      <c r="Z369" s="25" t="s">
        <v>4568</v>
      </c>
      <c r="AA369" s="25" t="s">
        <v>14</v>
      </c>
      <c r="AB369" s="25" t="s">
        <v>14</v>
      </c>
      <c r="AC369" s="25" t="s">
        <v>14</v>
      </c>
      <c r="AD369" s="25">
        <v>0</v>
      </c>
      <c r="AE369" s="25">
        <v>0</v>
      </c>
      <c r="AF369" s="25">
        <v>960</v>
      </c>
      <c r="AG369" s="25" t="s">
        <v>1231</v>
      </c>
    </row>
    <row r="370" spans="1:33">
      <c r="A370" s="25" t="s">
        <v>3316</v>
      </c>
      <c r="B370" s="25" t="s">
        <v>3317</v>
      </c>
      <c r="C370" s="25" t="s">
        <v>4034</v>
      </c>
      <c r="D370" s="25" t="s">
        <v>14</v>
      </c>
      <c r="E370" s="25" t="s">
        <v>14</v>
      </c>
      <c r="F370" s="25" t="s">
        <v>14</v>
      </c>
      <c r="G370" s="25" t="s">
        <v>14</v>
      </c>
      <c r="H370" s="25" t="s">
        <v>3318</v>
      </c>
      <c r="I370" s="25" t="s">
        <v>1789</v>
      </c>
      <c r="J370" s="25" t="s">
        <v>1766</v>
      </c>
      <c r="K370" s="25" t="s">
        <v>1098</v>
      </c>
      <c r="L370" s="25" t="s">
        <v>1426</v>
      </c>
      <c r="M370" s="25" t="s">
        <v>14</v>
      </c>
      <c r="N370" s="25" t="s">
        <v>14</v>
      </c>
      <c r="O370" s="25" t="s">
        <v>14</v>
      </c>
      <c r="P370" s="25" t="s">
        <v>14</v>
      </c>
      <c r="Q370" s="25" t="s">
        <v>14</v>
      </c>
      <c r="R370" s="25" t="s">
        <v>14</v>
      </c>
      <c r="S370" s="25" t="s">
        <v>14</v>
      </c>
      <c r="T370" s="25" t="s">
        <v>4572</v>
      </c>
      <c r="U370" s="25" t="s">
        <v>14</v>
      </c>
      <c r="V370" s="25" t="s">
        <v>14</v>
      </c>
      <c r="W370" s="25" t="s">
        <v>14</v>
      </c>
      <c r="X370" s="25">
        <v>0</v>
      </c>
      <c r="Y370" s="25" t="s">
        <v>14</v>
      </c>
      <c r="Z370" s="25" t="s">
        <v>4568</v>
      </c>
      <c r="AA370" s="25" t="s">
        <v>14</v>
      </c>
      <c r="AB370" s="25" t="s">
        <v>14</v>
      </c>
      <c r="AC370" s="25" t="s">
        <v>14</v>
      </c>
      <c r="AD370" s="25">
        <v>0</v>
      </c>
      <c r="AE370" s="25">
        <v>0</v>
      </c>
      <c r="AF370" s="25">
        <v>3316</v>
      </c>
      <c r="AG370" s="25" t="s">
        <v>1235</v>
      </c>
    </row>
    <row r="371" spans="1:33">
      <c r="A371" s="25" t="s">
        <v>3299</v>
      </c>
      <c r="B371" s="25" t="s">
        <v>3300</v>
      </c>
      <c r="C371" s="25" t="s">
        <v>4038</v>
      </c>
      <c r="D371" s="25" t="s">
        <v>14</v>
      </c>
      <c r="E371" s="25" t="s">
        <v>14</v>
      </c>
      <c r="F371" s="25" t="s">
        <v>4430</v>
      </c>
      <c r="G371" s="25" t="s">
        <v>132</v>
      </c>
      <c r="H371" s="25" t="s">
        <v>3301</v>
      </c>
      <c r="I371" s="25" t="s">
        <v>1811</v>
      </c>
      <c r="J371" s="25" t="s">
        <v>1766</v>
      </c>
      <c r="K371" s="25" t="s">
        <v>1098</v>
      </c>
      <c r="L371" s="25" t="s">
        <v>1766</v>
      </c>
      <c r="M371" s="25" t="s">
        <v>14</v>
      </c>
      <c r="N371" s="25" t="s">
        <v>14</v>
      </c>
      <c r="O371" s="25" t="s">
        <v>14</v>
      </c>
      <c r="P371" s="25" t="s">
        <v>14</v>
      </c>
      <c r="Q371" s="25" t="s">
        <v>14</v>
      </c>
      <c r="R371" s="25" t="s">
        <v>14</v>
      </c>
      <c r="S371" s="25" t="s">
        <v>14</v>
      </c>
      <c r="T371" s="25" t="s">
        <v>14</v>
      </c>
      <c r="U371" s="25" t="s">
        <v>18</v>
      </c>
      <c r="V371" s="25" t="s">
        <v>14</v>
      </c>
      <c r="W371" s="25" t="s">
        <v>14</v>
      </c>
      <c r="X371" s="25">
        <v>0</v>
      </c>
      <c r="Y371" s="25" t="s">
        <v>14</v>
      </c>
      <c r="Z371" s="25" t="s">
        <v>4568</v>
      </c>
      <c r="AA371" s="25" t="s">
        <v>14</v>
      </c>
      <c r="AB371" s="25" t="s">
        <v>14</v>
      </c>
      <c r="AC371" s="25" t="s">
        <v>14</v>
      </c>
      <c r="AD371" s="25">
        <v>0</v>
      </c>
      <c r="AE371" s="25">
        <v>0</v>
      </c>
      <c r="AF371" s="25">
        <v>3316</v>
      </c>
      <c r="AG371" s="25" t="s">
        <v>1235</v>
      </c>
    </row>
    <row r="372" spans="1:33">
      <c r="A372" s="25" t="s">
        <v>2937</v>
      </c>
      <c r="B372" s="25" t="s">
        <v>2938</v>
      </c>
      <c r="C372" s="25" t="s">
        <v>14</v>
      </c>
      <c r="D372" s="25" t="s">
        <v>14</v>
      </c>
      <c r="E372" s="25" t="s">
        <v>14</v>
      </c>
      <c r="F372" s="25" t="s">
        <v>4431</v>
      </c>
      <c r="G372" s="25" t="s">
        <v>126</v>
      </c>
      <c r="H372" s="25" t="s">
        <v>3301</v>
      </c>
      <c r="I372" s="25" t="s">
        <v>1811</v>
      </c>
      <c r="J372" s="25" t="s">
        <v>1766</v>
      </c>
      <c r="K372" s="25" t="s">
        <v>1098</v>
      </c>
      <c r="L372" s="25" t="s">
        <v>1766</v>
      </c>
      <c r="M372" s="25" t="s">
        <v>14</v>
      </c>
      <c r="N372" s="25" t="s">
        <v>14</v>
      </c>
      <c r="O372" s="25" t="s">
        <v>14</v>
      </c>
      <c r="P372" s="25" t="s">
        <v>14</v>
      </c>
      <c r="Q372" s="25" t="s">
        <v>14</v>
      </c>
      <c r="R372" s="25" t="s">
        <v>14</v>
      </c>
      <c r="S372" s="25" t="s">
        <v>14</v>
      </c>
      <c r="T372" s="25" t="s">
        <v>14</v>
      </c>
      <c r="U372" s="25" t="s">
        <v>1821</v>
      </c>
      <c r="V372" s="25" t="s">
        <v>14</v>
      </c>
      <c r="W372" s="25" t="s">
        <v>14</v>
      </c>
      <c r="X372" s="25">
        <v>0</v>
      </c>
      <c r="Y372" s="25" t="s">
        <v>14</v>
      </c>
      <c r="Z372" s="25" t="s">
        <v>4568</v>
      </c>
      <c r="AA372" s="25" t="s">
        <v>14</v>
      </c>
      <c r="AB372" s="25" t="s">
        <v>14</v>
      </c>
      <c r="AC372" s="25" t="s">
        <v>14</v>
      </c>
      <c r="AD372" s="25">
        <v>0</v>
      </c>
      <c r="AE372" s="25">
        <v>0</v>
      </c>
      <c r="AF372" s="25">
        <v>840</v>
      </c>
      <c r="AG372" s="25" t="s">
        <v>1401</v>
      </c>
    </row>
    <row r="373" spans="1:33">
      <c r="A373" s="25" t="s">
        <v>3252</v>
      </c>
      <c r="B373" s="25" t="s">
        <v>3253</v>
      </c>
      <c r="C373" s="25" t="s">
        <v>4038</v>
      </c>
      <c r="D373" s="25" t="s">
        <v>14</v>
      </c>
      <c r="E373" s="25" t="s">
        <v>14</v>
      </c>
      <c r="F373" s="25" t="s">
        <v>14</v>
      </c>
      <c r="G373" s="25" t="s">
        <v>14</v>
      </c>
      <c r="H373" s="25" t="s">
        <v>3254</v>
      </c>
      <c r="I373" s="25" t="s">
        <v>2042</v>
      </c>
      <c r="J373" s="25" t="s">
        <v>1422</v>
      </c>
      <c r="K373" s="25" t="s">
        <v>1098</v>
      </c>
      <c r="L373" s="25" t="s">
        <v>1766</v>
      </c>
      <c r="M373" s="25" t="s">
        <v>14</v>
      </c>
      <c r="N373" s="25" t="s">
        <v>14</v>
      </c>
      <c r="O373" s="25" t="s">
        <v>14</v>
      </c>
      <c r="P373" s="25" t="s">
        <v>14</v>
      </c>
      <c r="Q373" s="25" t="s">
        <v>14</v>
      </c>
      <c r="R373" s="25" t="s">
        <v>14</v>
      </c>
      <c r="S373" s="25" t="s">
        <v>14</v>
      </c>
      <c r="T373" s="25" t="s">
        <v>14</v>
      </c>
      <c r="U373" s="25" t="s">
        <v>14</v>
      </c>
      <c r="V373" s="25" t="s">
        <v>14</v>
      </c>
      <c r="W373" s="25" t="s">
        <v>14</v>
      </c>
      <c r="X373" s="25">
        <v>0</v>
      </c>
      <c r="Y373" s="25" t="s">
        <v>14</v>
      </c>
      <c r="Z373" s="25" t="s">
        <v>4568</v>
      </c>
      <c r="AA373" s="25" t="s">
        <v>14</v>
      </c>
      <c r="AB373" s="25" t="s">
        <v>14</v>
      </c>
      <c r="AC373" s="25" t="s">
        <v>14</v>
      </c>
      <c r="AD373" s="25">
        <v>0</v>
      </c>
      <c r="AE373" s="25">
        <v>0</v>
      </c>
      <c r="AF373" s="25">
        <v>3316</v>
      </c>
      <c r="AG373" s="25" t="s">
        <v>1235</v>
      </c>
    </row>
    <row r="374" spans="1:33">
      <c r="A374" s="25" t="s">
        <v>3427</v>
      </c>
      <c r="B374" s="25" t="s">
        <v>3428</v>
      </c>
      <c r="C374" s="25" t="s">
        <v>14</v>
      </c>
      <c r="D374" s="25" t="s">
        <v>14</v>
      </c>
      <c r="E374" s="25" t="s">
        <v>14</v>
      </c>
      <c r="F374" s="25" t="s">
        <v>4478</v>
      </c>
      <c r="G374" s="25" t="s">
        <v>125</v>
      </c>
      <c r="H374" s="25" t="s">
        <v>3401</v>
      </c>
      <c r="I374" s="25" t="s">
        <v>1811</v>
      </c>
      <c r="J374" s="25" t="s">
        <v>1766</v>
      </c>
      <c r="K374" s="25" t="s">
        <v>1098</v>
      </c>
      <c r="L374" s="25" t="s">
        <v>1766</v>
      </c>
      <c r="M374" s="25" t="s">
        <v>14</v>
      </c>
      <c r="N374" s="25" t="s">
        <v>14</v>
      </c>
      <c r="O374" s="25" t="s">
        <v>14</v>
      </c>
      <c r="P374" s="25" t="s">
        <v>14</v>
      </c>
      <c r="Q374" s="25" t="s">
        <v>14</v>
      </c>
      <c r="R374" s="25" t="s">
        <v>14</v>
      </c>
      <c r="S374" s="25" t="s">
        <v>14</v>
      </c>
      <c r="T374" s="25" t="s">
        <v>14</v>
      </c>
      <c r="U374" s="25" t="s">
        <v>14</v>
      </c>
      <c r="V374" s="25" t="s">
        <v>14</v>
      </c>
      <c r="W374" s="25" t="s">
        <v>14</v>
      </c>
      <c r="X374" s="25">
        <v>0</v>
      </c>
      <c r="Y374" s="25" t="s">
        <v>14</v>
      </c>
      <c r="Z374" s="25" t="s">
        <v>4568</v>
      </c>
      <c r="AA374" s="25" t="s">
        <v>14</v>
      </c>
      <c r="AB374" s="25" t="s">
        <v>14</v>
      </c>
      <c r="AC374" s="25" t="s">
        <v>14</v>
      </c>
      <c r="AD374" s="25">
        <v>0</v>
      </c>
      <c r="AE374" s="25">
        <v>0</v>
      </c>
      <c r="AF374" s="25">
        <v>960</v>
      </c>
      <c r="AG374" s="25" t="s">
        <v>1231</v>
      </c>
    </row>
    <row r="375" spans="1:33">
      <c r="A375" s="25" t="s">
        <v>3399</v>
      </c>
      <c r="B375" s="25" t="s">
        <v>3400</v>
      </c>
      <c r="C375" s="25" t="s">
        <v>4034</v>
      </c>
      <c r="D375" s="25" t="s">
        <v>14</v>
      </c>
      <c r="E375" s="25" t="s">
        <v>14</v>
      </c>
      <c r="F375" s="25" t="s">
        <v>4479</v>
      </c>
      <c r="G375" s="25" t="s">
        <v>128</v>
      </c>
      <c r="H375" s="25" t="s">
        <v>3401</v>
      </c>
      <c r="I375" s="25" t="s">
        <v>1811</v>
      </c>
      <c r="J375" s="25" t="s">
        <v>1766</v>
      </c>
      <c r="K375" s="25" t="s">
        <v>1098</v>
      </c>
      <c r="L375" s="25" t="s">
        <v>1766</v>
      </c>
      <c r="M375" s="25" t="s">
        <v>14</v>
      </c>
      <c r="N375" s="25" t="s">
        <v>14</v>
      </c>
      <c r="O375" s="25" t="s">
        <v>14</v>
      </c>
      <c r="P375" s="25" t="s">
        <v>14</v>
      </c>
      <c r="Q375" s="25" t="s">
        <v>14</v>
      </c>
      <c r="R375" s="25" t="s">
        <v>14</v>
      </c>
      <c r="S375" s="25" t="s">
        <v>14</v>
      </c>
      <c r="T375" s="25" t="s">
        <v>14</v>
      </c>
      <c r="U375" s="25" t="s">
        <v>1834</v>
      </c>
      <c r="V375" s="25" t="s">
        <v>14</v>
      </c>
      <c r="W375" s="25" t="s">
        <v>14</v>
      </c>
      <c r="X375" s="25">
        <v>0</v>
      </c>
      <c r="Y375" s="25" t="s">
        <v>14</v>
      </c>
      <c r="Z375" s="25" t="s">
        <v>4568</v>
      </c>
      <c r="AA375" s="25" t="s">
        <v>14</v>
      </c>
      <c r="AB375" s="25" t="s">
        <v>14</v>
      </c>
      <c r="AC375" s="25" t="s">
        <v>14</v>
      </c>
      <c r="AD375" s="25">
        <v>0</v>
      </c>
      <c r="AE375" s="25">
        <v>0</v>
      </c>
      <c r="AF375" s="25">
        <v>960</v>
      </c>
      <c r="AG375" s="25" t="s">
        <v>1231</v>
      </c>
    </row>
    <row r="376" spans="1:33">
      <c r="A376" s="25" t="s">
        <v>3355</v>
      </c>
      <c r="B376" s="25" t="s">
        <v>3356</v>
      </c>
      <c r="C376" s="25" t="s">
        <v>4038</v>
      </c>
      <c r="D376" s="25" t="s">
        <v>14</v>
      </c>
      <c r="E376" s="25" t="s">
        <v>14</v>
      </c>
      <c r="F376" s="25" t="s">
        <v>1573</v>
      </c>
      <c r="G376" s="25" t="s">
        <v>130</v>
      </c>
      <c r="H376" s="25" t="s">
        <v>3357</v>
      </c>
      <c r="I376" s="25" t="s">
        <v>1811</v>
      </c>
      <c r="J376" s="25" t="s">
        <v>1766</v>
      </c>
      <c r="K376" s="25" t="s">
        <v>1098</v>
      </c>
      <c r="L376" s="25" t="s">
        <v>1766</v>
      </c>
      <c r="M376" s="25" t="s">
        <v>14</v>
      </c>
      <c r="N376" s="25" t="s">
        <v>14</v>
      </c>
      <c r="O376" s="25" t="s">
        <v>14</v>
      </c>
      <c r="P376" s="25" t="s">
        <v>14</v>
      </c>
      <c r="Q376" s="25" t="s">
        <v>14</v>
      </c>
      <c r="R376" s="25" t="s">
        <v>14</v>
      </c>
      <c r="S376" s="25" t="s">
        <v>14</v>
      </c>
      <c r="T376" s="25" t="s">
        <v>3707</v>
      </c>
      <c r="U376" s="25" t="s">
        <v>20</v>
      </c>
      <c r="V376" s="25" t="s">
        <v>14</v>
      </c>
      <c r="W376" s="25" t="s">
        <v>14</v>
      </c>
      <c r="X376" s="25">
        <v>0</v>
      </c>
      <c r="Y376" s="25" t="s">
        <v>14</v>
      </c>
      <c r="Z376" s="25" t="s">
        <v>4568</v>
      </c>
      <c r="AA376" s="25" t="s">
        <v>14</v>
      </c>
      <c r="AB376" s="25" t="s">
        <v>14</v>
      </c>
      <c r="AC376" s="25" t="s">
        <v>14</v>
      </c>
      <c r="AD376" s="25">
        <v>0</v>
      </c>
      <c r="AE376" s="25">
        <v>0</v>
      </c>
      <c r="AF376" s="25">
        <v>3316</v>
      </c>
      <c r="AG376" s="25" t="s">
        <v>1235</v>
      </c>
    </row>
    <row r="377" spans="1:33">
      <c r="A377" s="25" t="s">
        <v>3440</v>
      </c>
      <c r="B377" s="25" t="s">
        <v>3441</v>
      </c>
      <c r="C377" s="25" t="s">
        <v>4038</v>
      </c>
      <c r="D377" s="25" t="s">
        <v>14</v>
      </c>
      <c r="E377" s="25" t="s">
        <v>14</v>
      </c>
      <c r="F377" s="25" t="s">
        <v>14</v>
      </c>
      <c r="G377" s="25" t="s">
        <v>14</v>
      </c>
      <c r="H377" s="25" t="s">
        <v>3442</v>
      </c>
      <c r="I377" s="25" t="s">
        <v>1811</v>
      </c>
      <c r="J377" s="25" t="s">
        <v>1766</v>
      </c>
      <c r="K377" s="25" t="s">
        <v>1098</v>
      </c>
      <c r="L377" s="25" t="s">
        <v>1766</v>
      </c>
      <c r="M377" s="25" t="s">
        <v>14</v>
      </c>
      <c r="N377" s="25" t="s">
        <v>14</v>
      </c>
      <c r="O377" s="25" t="s">
        <v>14</v>
      </c>
      <c r="P377" s="25" t="s">
        <v>14</v>
      </c>
      <c r="Q377" s="25" t="s">
        <v>14</v>
      </c>
      <c r="R377" s="25" t="s">
        <v>14</v>
      </c>
      <c r="S377" s="25" t="s">
        <v>14</v>
      </c>
      <c r="T377" s="25" t="s">
        <v>14</v>
      </c>
      <c r="U377" s="25" t="s">
        <v>1834</v>
      </c>
      <c r="V377" s="25" t="s">
        <v>14</v>
      </c>
      <c r="W377" s="25" t="s">
        <v>14</v>
      </c>
      <c r="X377" s="25">
        <v>0</v>
      </c>
      <c r="Y377" s="25" t="s">
        <v>14</v>
      </c>
      <c r="Z377" s="25" t="s">
        <v>4568</v>
      </c>
      <c r="AA377" s="25" t="s">
        <v>14</v>
      </c>
      <c r="AB377" s="25" t="s">
        <v>14</v>
      </c>
      <c r="AC377" s="25" t="s">
        <v>14</v>
      </c>
      <c r="AD377" s="25">
        <v>0</v>
      </c>
      <c r="AE377" s="25">
        <v>0</v>
      </c>
      <c r="AF377" s="25">
        <v>960</v>
      </c>
      <c r="AG377" s="25" t="s">
        <v>1231</v>
      </c>
    </row>
    <row r="378" spans="1:33">
      <c r="A378" s="25" t="s">
        <v>3221</v>
      </c>
      <c r="B378" s="25" t="s">
        <v>3222</v>
      </c>
      <c r="C378" s="25" t="s">
        <v>4038</v>
      </c>
      <c r="D378" s="25" t="s">
        <v>14</v>
      </c>
      <c r="E378" s="25" t="s">
        <v>14</v>
      </c>
      <c r="F378" s="25" t="s">
        <v>4045</v>
      </c>
      <c r="G378" s="25" t="s">
        <v>129</v>
      </c>
      <c r="H378" s="25" t="s">
        <v>3223</v>
      </c>
      <c r="I378" s="25" t="s">
        <v>1811</v>
      </c>
      <c r="J378" s="25" t="s">
        <v>1766</v>
      </c>
      <c r="K378" s="25" t="s">
        <v>1115</v>
      </c>
      <c r="L378" s="25" t="s">
        <v>1766</v>
      </c>
      <c r="M378" s="25" t="s">
        <v>14</v>
      </c>
      <c r="N378" s="25" t="s">
        <v>14</v>
      </c>
      <c r="O378" s="25" t="s">
        <v>14</v>
      </c>
      <c r="P378" s="25" t="s">
        <v>14</v>
      </c>
      <c r="Q378" s="25" t="s">
        <v>14</v>
      </c>
      <c r="R378" s="25" t="s">
        <v>14</v>
      </c>
      <c r="S378" s="25" t="s">
        <v>14</v>
      </c>
      <c r="T378" s="25" t="s">
        <v>14</v>
      </c>
      <c r="U378" s="25" t="s">
        <v>14</v>
      </c>
      <c r="V378" s="25" t="s">
        <v>14</v>
      </c>
      <c r="W378" s="25" t="s">
        <v>14</v>
      </c>
      <c r="X378" s="25">
        <v>0</v>
      </c>
      <c r="Y378" s="25" t="s">
        <v>14</v>
      </c>
      <c r="Z378" s="25" t="s">
        <v>4568</v>
      </c>
      <c r="AA378" s="25" t="s">
        <v>14</v>
      </c>
      <c r="AB378" s="25" t="s">
        <v>14</v>
      </c>
      <c r="AC378" s="25" t="s">
        <v>14</v>
      </c>
      <c r="AD378" s="25">
        <v>0</v>
      </c>
      <c r="AE378" s="25">
        <v>0</v>
      </c>
      <c r="AF378" s="25">
        <v>3316</v>
      </c>
      <c r="AG378" s="25" t="s">
        <v>1235</v>
      </c>
    </row>
    <row r="379" spans="1:33">
      <c r="A379" s="25" t="s">
        <v>3463</v>
      </c>
      <c r="B379" s="25" t="s">
        <v>3464</v>
      </c>
      <c r="C379" s="25" t="s">
        <v>4038</v>
      </c>
      <c r="D379" s="25" t="s">
        <v>14</v>
      </c>
      <c r="E379" s="25" t="s">
        <v>14</v>
      </c>
      <c r="F379" s="25" t="s">
        <v>4055</v>
      </c>
      <c r="G379" s="25" t="s">
        <v>127</v>
      </c>
      <c r="H379" s="25" t="s">
        <v>3465</v>
      </c>
      <c r="I379" s="25" t="s">
        <v>1773</v>
      </c>
      <c r="J379" s="25" t="s">
        <v>1766</v>
      </c>
      <c r="K379" s="25" t="s">
        <v>1115</v>
      </c>
      <c r="L379" s="25" t="s">
        <v>1766</v>
      </c>
      <c r="M379" s="25" t="s">
        <v>14</v>
      </c>
      <c r="N379" s="25" t="s">
        <v>14</v>
      </c>
      <c r="O379" s="25" t="s">
        <v>14</v>
      </c>
      <c r="P379" s="25" t="s">
        <v>14</v>
      </c>
      <c r="Q379" s="25" t="s">
        <v>14</v>
      </c>
      <c r="R379" s="25" t="s">
        <v>14</v>
      </c>
      <c r="S379" s="25" t="s">
        <v>14</v>
      </c>
      <c r="T379" s="25" t="s">
        <v>14</v>
      </c>
      <c r="U379" s="25" t="s">
        <v>1927</v>
      </c>
      <c r="V379" s="25" t="s">
        <v>14</v>
      </c>
      <c r="W379" s="25" t="s">
        <v>14</v>
      </c>
      <c r="X379" s="25">
        <v>0</v>
      </c>
      <c r="Y379" s="25" t="s">
        <v>14</v>
      </c>
      <c r="Z379" s="25" t="s">
        <v>4568</v>
      </c>
      <c r="AA379" s="25" t="s">
        <v>14</v>
      </c>
      <c r="AB379" s="25" t="s">
        <v>14</v>
      </c>
      <c r="AC379" s="25" t="s">
        <v>14</v>
      </c>
      <c r="AD379" s="25">
        <v>0</v>
      </c>
      <c r="AE379" s="25">
        <v>0</v>
      </c>
      <c r="AF379" s="25">
        <v>960</v>
      </c>
      <c r="AG379" s="25" t="s">
        <v>1231</v>
      </c>
    </row>
    <row r="380" spans="1:33">
      <c r="A380" s="25" t="s">
        <v>3211</v>
      </c>
      <c r="B380" s="25" t="s">
        <v>3212</v>
      </c>
      <c r="C380" s="25" t="s">
        <v>4038</v>
      </c>
      <c r="D380" s="25" t="s">
        <v>14</v>
      </c>
      <c r="E380" s="25" t="s">
        <v>14</v>
      </c>
      <c r="F380" s="25" t="s">
        <v>4092</v>
      </c>
      <c r="G380" s="25" t="s">
        <v>128</v>
      </c>
      <c r="H380" s="25" t="s">
        <v>3213</v>
      </c>
      <c r="I380" s="25" t="s">
        <v>1811</v>
      </c>
      <c r="J380" s="25" t="s">
        <v>1766</v>
      </c>
      <c r="K380" s="25" t="s">
        <v>1115</v>
      </c>
      <c r="L380" s="25" t="s">
        <v>1766</v>
      </c>
      <c r="M380" s="25" t="s">
        <v>14</v>
      </c>
      <c r="N380" s="25" t="s">
        <v>14</v>
      </c>
      <c r="O380" s="25" t="s">
        <v>14</v>
      </c>
      <c r="P380" s="25" t="s">
        <v>14</v>
      </c>
      <c r="Q380" s="25" t="s">
        <v>14</v>
      </c>
      <c r="R380" s="25" t="s">
        <v>14</v>
      </c>
      <c r="S380" s="25" t="s">
        <v>14</v>
      </c>
      <c r="T380" s="25" t="s">
        <v>14</v>
      </c>
      <c r="U380" s="25" t="s">
        <v>14</v>
      </c>
      <c r="V380" s="25" t="s">
        <v>14</v>
      </c>
      <c r="W380" s="25" t="s">
        <v>14</v>
      </c>
      <c r="X380" s="25">
        <v>0</v>
      </c>
      <c r="Y380" s="25" t="s">
        <v>14</v>
      </c>
      <c r="Z380" s="25" t="s">
        <v>4568</v>
      </c>
      <c r="AA380" s="25" t="s">
        <v>14</v>
      </c>
      <c r="AB380" s="25" t="s">
        <v>14</v>
      </c>
      <c r="AC380" s="25" t="s">
        <v>14</v>
      </c>
      <c r="AD380" s="25">
        <v>0</v>
      </c>
      <c r="AE380" s="25">
        <v>0</v>
      </c>
      <c r="AF380" s="25">
        <v>3316</v>
      </c>
      <c r="AG380" s="25" t="s">
        <v>1235</v>
      </c>
    </row>
    <row r="381" spans="1:33">
      <c r="A381" s="25" t="s">
        <v>2071</v>
      </c>
      <c r="B381" s="25" t="s">
        <v>2072</v>
      </c>
      <c r="C381" s="25" t="s">
        <v>4038</v>
      </c>
      <c r="D381" s="25" t="s">
        <v>14</v>
      </c>
      <c r="E381" s="25" t="s">
        <v>14</v>
      </c>
      <c r="F381" s="25" t="s">
        <v>14</v>
      </c>
      <c r="G381" s="25" t="s">
        <v>14</v>
      </c>
      <c r="H381" s="25" t="s">
        <v>3493</v>
      </c>
      <c r="I381" s="25" t="s">
        <v>2042</v>
      </c>
      <c r="J381" s="25" t="s">
        <v>1766</v>
      </c>
      <c r="K381" s="25" t="s">
        <v>1115</v>
      </c>
      <c r="L381" s="25" t="s">
        <v>1766</v>
      </c>
      <c r="M381" s="25" t="s">
        <v>14</v>
      </c>
      <c r="N381" s="25" t="s">
        <v>14</v>
      </c>
      <c r="O381" s="25" t="s">
        <v>14</v>
      </c>
      <c r="P381" s="25" t="s">
        <v>14</v>
      </c>
      <c r="Q381" s="25" t="s">
        <v>14</v>
      </c>
      <c r="R381" s="25" t="s">
        <v>14</v>
      </c>
      <c r="S381" s="25" t="s">
        <v>14</v>
      </c>
      <c r="T381" s="25" t="s">
        <v>14</v>
      </c>
      <c r="U381" s="25" t="s">
        <v>1927</v>
      </c>
      <c r="V381" s="25" t="s">
        <v>14</v>
      </c>
      <c r="W381" s="25" t="s">
        <v>14</v>
      </c>
      <c r="X381" s="25">
        <v>0</v>
      </c>
      <c r="Y381" s="25" t="s">
        <v>14</v>
      </c>
      <c r="Z381" s="25" t="s">
        <v>4568</v>
      </c>
      <c r="AA381" s="25" t="s">
        <v>14</v>
      </c>
      <c r="AB381" s="25" t="s">
        <v>14</v>
      </c>
      <c r="AC381" s="25" t="s">
        <v>14</v>
      </c>
      <c r="AD381" s="25">
        <v>230</v>
      </c>
      <c r="AE381" s="25">
        <v>0</v>
      </c>
      <c r="AF381" s="25">
        <v>840</v>
      </c>
      <c r="AG381" s="25" t="s">
        <v>4595</v>
      </c>
    </row>
    <row r="382" spans="1:33">
      <c r="A382" s="25" t="s">
        <v>2068</v>
      </c>
      <c r="B382" s="25" t="s">
        <v>2069</v>
      </c>
      <c r="C382" s="25" t="s">
        <v>4034</v>
      </c>
      <c r="D382" s="25" t="s">
        <v>14</v>
      </c>
      <c r="E382" s="25" t="s">
        <v>14</v>
      </c>
      <c r="F382" s="25" t="s">
        <v>14</v>
      </c>
      <c r="G382" s="25" t="s">
        <v>14</v>
      </c>
      <c r="H382" s="25" t="s">
        <v>3493</v>
      </c>
      <c r="I382" s="25" t="s">
        <v>2042</v>
      </c>
      <c r="J382" s="25" t="s">
        <v>1766</v>
      </c>
      <c r="K382" s="25" t="s">
        <v>1115</v>
      </c>
      <c r="L382" s="25" t="s">
        <v>1766</v>
      </c>
      <c r="M382" s="25" t="s">
        <v>14</v>
      </c>
      <c r="N382" s="25" t="s">
        <v>14</v>
      </c>
      <c r="O382" s="25" t="s">
        <v>14</v>
      </c>
      <c r="P382" s="25" t="s">
        <v>14</v>
      </c>
      <c r="Q382" s="25" t="s">
        <v>14</v>
      </c>
      <c r="R382" s="25" t="s">
        <v>14</v>
      </c>
      <c r="S382" s="25" t="s">
        <v>14</v>
      </c>
      <c r="T382" s="25" t="s">
        <v>14</v>
      </c>
      <c r="U382" s="25" t="s">
        <v>1927</v>
      </c>
      <c r="V382" s="25" t="s">
        <v>14</v>
      </c>
      <c r="W382" s="25" t="s">
        <v>14</v>
      </c>
      <c r="X382" s="25">
        <v>0</v>
      </c>
      <c r="Y382" s="25" t="s">
        <v>14</v>
      </c>
      <c r="Z382" s="25" t="s">
        <v>4568</v>
      </c>
      <c r="AA382" s="25" t="s">
        <v>14</v>
      </c>
      <c r="AB382" s="25" t="s">
        <v>14</v>
      </c>
      <c r="AC382" s="25" t="s">
        <v>14</v>
      </c>
      <c r="AD382" s="25">
        <v>230</v>
      </c>
      <c r="AE382" s="25">
        <v>0</v>
      </c>
      <c r="AF382" s="25">
        <v>840</v>
      </c>
      <c r="AG382" s="25" t="s">
        <v>4595</v>
      </c>
    </row>
    <row r="383" spans="1:33">
      <c r="A383" s="25" t="s">
        <v>2781</v>
      </c>
      <c r="B383" s="25" t="s">
        <v>2782</v>
      </c>
      <c r="C383" s="25" t="s">
        <v>4034</v>
      </c>
      <c r="D383" s="25" t="s">
        <v>14</v>
      </c>
      <c r="E383" s="25" t="s">
        <v>14</v>
      </c>
      <c r="F383" s="25" t="s">
        <v>14</v>
      </c>
      <c r="G383" s="25" t="s">
        <v>14</v>
      </c>
      <c r="H383" s="25" t="s">
        <v>3386</v>
      </c>
      <c r="I383" s="25" t="s">
        <v>1811</v>
      </c>
      <c r="J383" s="25" t="s">
        <v>1766</v>
      </c>
      <c r="K383" s="25" t="s">
        <v>1115</v>
      </c>
      <c r="L383" s="25" t="s">
        <v>1766</v>
      </c>
      <c r="M383" s="25" t="s">
        <v>14</v>
      </c>
      <c r="N383" s="25" t="s">
        <v>14</v>
      </c>
      <c r="O383" s="25" t="s">
        <v>3386</v>
      </c>
      <c r="P383" s="25" t="s">
        <v>14</v>
      </c>
      <c r="Q383" s="25" t="s">
        <v>14</v>
      </c>
      <c r="R383" s="25" t="s">
        <v>14</v>
      </c>
      <c r="S383" s="25" t="s">
        <v>14</v>
      </c>
      <c r="T383" s="25" t="s">
        <v>1000</v>
      </c>
      <c r="U383" s="25" t="s">
        <v>13</v>
      </c>
      <c r="V383" s="25" t="s">
        <v>14</v>
      </c>
      <c r="W383" s="25" t="s">
        <v>14</v>
      </c>
      <c r="X383" s="25">
        <v>0</v>
      </c>
      <c r="Y383" s="25" t="s">
        <v>14</v>
      </c>
      <c r="Z383" s="25" t="s">
        <v>4568</v>
      </c>
      <c r="AA383" s="25" t="s">
        <v>14</v>
      </c>
      <c r="AB383" s="25" t="s">
        <v>14</v>
      </c>
      <c r="AC383" s="25" t="s">
        <v>14</v>
      </c>
      <c r="AD383" s="25">
        <v>280</v>
      </c>
      <c r="AE383" s="25">
        <v>0</v>
      </c>
      <c r="AF383" s="25">
        <v>2901.5</v>
      </c>
      <c r="AG383" s="25" t="s">
        <v>1572</v>
      </c>
    </row>
    <row r="384" spans="1:33">
      <c r="A384" s="25" t="s">
        <v>3237</v>
      </c>
      <c r="B384" s="25" t="s">
        <v>3238</v>
      </c>
      <c r="C384" s="25" t="s">
        <v>4038</v>
      </c>
      <c r="D384" s="25" t="s">
        <v>14</v>
      </c>
      <c r="E384" s="25" t="s">
        <v>14</v>
      </c>
      <c r="F384" s="25" t="s">
        <v>4140</v>
      </c>
      <c r="G384" s="25" t="s">
        <v>128</v>
      </c>
      <c r="H384" s="25" t="s">
        <v>3239</v>
      </c>
      <c r="I384" s="25" t="s">
        <v>1789</v>
      </c>
      <c r="J384" s="25" t="s">
        <v>1766</v>
      </c>
      <c r="K384" s="25" t="s">
        <v>1115</v>
      </c>
      <c r="L384" s="25" t="s">
        <v>1766</v>
      </c>
      <c r="M384" s="25" t="s">
        <v>14</v>
      </c>
      <c r="N384" s="25" t="s">
        <v>14</v>
      </c>
      <c r="O384" s="25" t="s">
        <v>14</v>
      </c>
      <c r="P384" s="25" t="s">
        <v>14</v>
      </c>
      <c r="Q384" s="25" t="s">
        <v>14</v>
      </c>
      <c r="R384" s="25" t="s">
        <v>14</v>
      </c>
      <c r="S384" s="25" t="s">
        <v>14</v>
      </c>
      <c r="T384" s="25" t="s">
        <v>14</v>
      </c>
      <c r="U384" s="25" t="s">
        <v>14</v>
      </c>
      <c r="V384" s="25" t="s">
        <v>14</v>
      </c>
      <c r="W384" s="25" t="s">
        <v>14</v>
      </c>
      <c r="X384" s="25">
        <v>0</v>
      </c>
      <c r="Y384" s="25" t="s">
        <v>14</v>
      </c>
      <c r="Z384" s="25" t="s">
        <v>4568</v>
      </c>
      <c r="AA384" s="25" t="s">
        <v>14</v>
      </c>
      <c r="AB384" s="25" t="s">
        <v>14</v>
      </c>
      <c r="AC384" s="25" t="s">
        <v>14</v>
      </c>
      <c r="AD384" s="25">
        <v>0</v>
      </c>
      <c r="AE384" s="25">
        <v>0</v>
      </c>
      <c r="AF384" s="25">
        <v>3316</v>
      </c>
      <c r="AG384" s="25" t="s">
        <v>1235</v>
      </c>
    </row>
    <row r="385" spans="1:33">
      <c r="A385" s="25" t="s">
        <v>3416</v>
      </c>
      <c r="B385" s="25" t="s">
        <v>3417</v>
      </c>
      <c r="C385" s="25" t="s">
        <v>4034</v>
      </c>
      <c r="D385" s="25" t="s">
        <v>14</v>
      </c>
      <c r="E385" s="25" t="s">
        <v>14</v>
      </c>
      <c r="F385" s="25" t="s">
        <v>4158</v>
      </c>
      <c r="G385" s="25" t="s">
        <v>124</v>
      </c>
      <c r="H385" s="25" t="s">
        <v>3161</v>
      </c>
      <c r="I385" s="25" t="s">
        <v>1811</v>
      </c>
      <c r="J385" s="25" t="s">
        <v>1766</v>
      </c>
      <c r="K385" s="25" t="s">
        <v>1115</v>
      </c>
      <c r="L385" s="25" t="s">
        <v>1766</v>
      </c>
      <c r="M385" s="25" t="s">
        <v>14</v>
      </c>
      <c r="N385" s="25" t="s">
        <v>14</v>
      </c>
      <c r="O385" s="25" t="s">
        <v>14</v>
      </c>
      <c r="P385" s="25" t="s">
        <v>14</v>
      </c>
      <c r="Q385" s="25" t="s">
        <v>14</v>
      </c>
      <c r="R385" s="25" t="s">
        <v>14</v>
      </c>
      <c r="S385" s="25" t="s">
        <v>14</v>
      </c>
      <c r="T385" s="25" t="s">
        <v>14</v>
      </c>
      <c r="U385" s="25" t="s">
        <v>14</v>
      </c>
      <c r="V385" s="25" t="s">
        <v>14</v>
      </c>
      <c r="W385" s="25" t="s">
        <v>14</v>
      </c>
      <c r="X385" s="25">
        <v>0</v>
      </c>
      <c r="Y385" s="25" t="s">
        <v>14</v>
      </c>
      <c r="Z385" s="25" t="s">
        <v>4568</v>
      </c>
      <c r="AA385" s="25" t="s">
        <v>14</v>
      </c>
      <c r="AB385" s="25" t="s">
        <v>14</v>
      </c>
      <c r="AC385" s="25" t="s">
        <v>14</v>
      </c>
      <c r="AD385" s="25">
        <v>0</v>
      </c>
      <c r="AE385" s="25">
        <v>0</v>
      </c>
      <c r="AF385" s="25">
        <v>960</v>
      </c>
      <c r="AG385" s="25" t="s">
        <v>1231</v>
      </c>
    </row>
    <row r="386" spans="1:33">
      <c r="A386" s="25" t="s">
        <v>3468</v>
      </c>
      <c r="B386" s="25" t="s">
        <v>3469</v>
      </c>
      <c r="C386" s="25" t="s">
        <v>4034</v>
      </c>
      <c r="D386" s="25" t="s">
        <v>14</v>
      </c>
      <c r="E386" s="25" t="s">
        <v>14</v>
      </c>
      <c r="F386" s="25" t="s">
        <v>4205</v>
      </c>
      <c r="G386" s="25" t="s">
        <v>128</v>
      </c>
      <c r="H386" s="25" t="s">
        <v>3470</v>
      </c>
      <c r="I386" s="25" t="s">
        <v>2042</v>
      </c>
      <c r="J386" s="25" t="s">
        <v>1766</v>
      </c>
      <c r="K386" s="25" t="s">
        <v>1115</v>
      </c>
      <c r="L386" s="25" t="s">
        <v>1766</v>
      </c>
      <c r="M386" s="25" t="s">
        <v>14</v>
      </c>
      <c r="N386" s="25" t="s">
        <v>14</v>
      </c>
      <c r="O386" s="25" t="s">
        <v>14</v>
      </c>
      <c r="P386" s="25" t="s">
        <v>14</v>
      </c>
      <c r="Q386" s="25" t="s">
        <v>14</v>
      </c>
      <c r="R386" s="25" t="s">
        <v>14</v>
      </c>
      <c r="S386" s="25" t="s">
        <v>14</v>
      </c>
      <c r="T386" s="25" t="s">
        <v>14</v>
      </c>
      <c r="U386" s="25" t="s">
        <v>1927</v>
      </c>
      <c r="V386" s="25" t="s">
        <v>14</v>
      </c>
      <c r="W386" s="25" t="s">
        <v>14</v>
      </c>
      <c r="X386" s="25">
        <v>0</v>
      </c>
      <c r="Y386" s="25" t="s">
        <v>14</v>
      </c>
      <c r="Z386" s="25" t="s">
        <v>4568</v>
      </c>
      <c r="AA386" s="25" t="s">
        <v>14</v>
      </c>
      <c r="AB386" s="25" t="s">
        <v>14</v>
      </c>
      <c r="AC386" s="25" t="s">
        <v>14</v>
      </c>
      <c r="AD386" s="25">
        <v>0</v>
      </c>
      <c r="AE386" s="25">
        <v>0</v>
      </c>
      <c r="AF386" s="25">
        <v>960</v>
      </c>
      <c r="AG386" s="25" t="s">
        <v>1231</v>
      </c>
    </row>
    <row r="387" spans="1:33">
      <c r="A387" s="25" t="s">
        <v>3246</v>
      </c>
      <c r="B387" s="25" t="s">
        <v>3247</v>
      </c>
      <c r="C387" s="25" t="s">
        <v>4034</v>
      </c>
      <c r="D387" s="25" t="s">
        <v>14</v>
      </c>
      <c r="E387" s="25" t="s">
        <v>14</v>
      </c>
      <c r="F387" s="25" t="s">
        <v>4276</v>
      </c>
      <c r="G387" s="25" t="s">
        <v>131</v>
      </c>
      <c r="H387" s="25" t="s">
        <v>3248</v>
      </c>
      <c r="I387" s="25" t="s">
        <v>2042</v>
      </c>
      <c r="J387" s="25" t="s">
        <v>1766</v>
      </c>
      <c r="K387" s="25" t="s">
        <v>1115</v>
      </c>
      <c r="L387" s="25" t="s">
        <v>1766</v>
      </c>
      <c r="M387" s="25" t="s">
        <v>14</v>
      </c>
      <c r="N387" s="25" t="s">
        <v>14</v>
      </c>
      <c r="O387" s="25" t="s">
        <v>14</v>
      </c>
      <c r="P387" s="25" t="s">
        <v>14</v>
      </c>
      <c r="Q387" s="25" t="s">
        <v>14</v>
      </c>
      <c r="R387" s="25" t="s">
        <v>14</v>
      </c>
      <c r="S387" s="25" t="s">
        <v>14</v>
      </c>
      <c r="T387" s="25" t="s">
        <v>1000</v>
      </c>
      <c r="U387" s="25" t="s">
        <v>13</v>
      </c>
      <c r="V387" s="25" t="s">
        <v>14</v>
      </c>
      <c r="W387" s="25" t="s">
        <v>14</v>
      </c>
      <c r="X387" s="25">
        <v>0</v>
      </c>
      <c r="Y387" s="25" t="s">
        <v>14</v>
      </c>
      <c r="Z387" s="25" t="s">
        <v>4568</v>
      </c>
      <c r="AA387" s="25" t="s">
        <v>14</v>
      </c>
      <c r="AB387" s="25" t="s">
        <v>14</v>
      </c>
      <c r="AC387" s="25" t="s">
        <v>14</v>
      </c>
      <c r="AD387" s="25">
        <v>0</v>
      </c>
      <c r="AE387" s="25">
        <v>0</v>
      </c>
      <c r="AF387" s="25">
        <v>3316</v>
      </c>
      <c r="AG387" s="25" t="s">
        <v>1235</v>
      </c>
    </row>
    <row r="388" spans="1:33">
      <c r="A388" s="25" t="s">
        <v>3421</v>
      </c>
      <c r="B388" s="25" t="s">
        <v>3422</v>
      </c>
      <c r="C388" s="25" t="s">
        <v>4034</v>
      </c>
      <c r="D388" s="25" t="s">
        <v>14</v>
      </c>
      <c r="E388" s="25" t="s">
        <v>14</v>
      </c>
      <c r="F388" s="25" t="s">
        <v>4329</v>
      </c>
      <c r="G388" s="25" t="s">
        <v>127</v>
      </c>
      <c r="H388" s="25" t="s">
        <v>3423</v>
      </c>
      <c r="I388" s="25" t="s">
        <v>2042</v>
      </c>
      <c r="J388" s="25" t="s">
        <v>1766</v>
      </c>
      <c r="K388" s="25" t="s">
        <v>1115</v>
      </c>
      <c r="L388" s="25" t="s">
        <v>1766</v>
      </c>
      <c r="M388" s="25" t="s">
        <v>14</v>
      </c>
      <c r="N388" s="25" t="s">
        <v>14</v>
      </c>
      <c r="O388" s="25" t="s">
        <v>14</v>
      </c>
      <c r="P388" s="25" t="s">
        <v>14</v>
      </c>
      <c r="Q388" s="25" t="s">
        <v>14</v>
      </c>
      <c r="R388" s="25" t="s">
        <v>14</v>
      </c>
      <c r="S388" s="25" t="s">
        <v>14</v>
      </c>
      <c r="T388" s="25" t="s">
        <v>14</v>
      </c>
      <c r="U388" s="25" t="s">
        <v>1927</v>
      </c>
      <c r="V388" s="25" t="s">
        <v>14</v>
      </c>
      <c r="W388" s="25" t="s">
        <v>14</v>
      </c>
      <c r="X388" s="25">
        <v>0</v>
      </c>
      <c r="Y388" s="25" t="s">
        <v>14</v>
      </c>
      <c r="Z388" s="25" t="s">
        <v>4568</v>
      </c>
      <c r="AA388" s="25" t="s">
        <v>14</v>
      </c>
      <c r="AB388" s="25" t="s">
        <v>14</v>
      </c>
      <c r="AC388" s="25" t="s">
        <v>14</v>
      </c>
      <c r="AD388" s="25">
        <v>0</v>
      </c>
      <c r="AE388" s="25">
        <v>0</v>
      </c>
      <c r="AF388" s="25">
        <v>960</v>
      </c>
      <c r="AG388" s="25" t="s">
        <v>1231</v>
      </c>
    </row>
    <row r="389" spans="1:33">
      <c r="A389" s="25" t="s">
        <v>3270</v>
      </c>
      <c r="B389" s="25" t="s">
        <v>3271</v>
      </c>
      <c r="C389" s="25" t="s">
        <v>4038</v>
      </c>
      <c r="D389" s="25" t="s">
        <v>14</v>
      </c>
      <c r="E389" s="25" t="s">
        <v>14</v>
      </c>
      <c r="F389" s="25" t="s">
        <v>4458</v>
      </c>
      <c r="G389" s="25" t="s">
        <v>131</v>
      </c>
      <c r="H389" s="25" t="s">
        <v>3226</v>
      </c>
      <c r="I389" s="25" t="s">
        <v>1811</v>
      </c>
      <c r="J389" s="25" t="s">
        <v>1766</v>
      </c>
      <c r="K389" s="25" t="s">
        <v>1115</v>
      </c>
      <c r="L389" s="25" t="s">
        <v>1766</v>
      </c>
      <c r="M389" s="25" t="s">
        <v>14</v>
      </c>
      <c r="N389" s="25" t="s">
        <v>14</v>
      </c>
      <c r="O389" s="25" t="s">
        <v>14</v>
      </c>
      <c r="P389" s="25" t="s">
        <v>14</v>
      </c>
      <c r="Q389" s="25" t="s">
        <v>14</v>
      </c>
      <c r="R389" s="25" t="s">
        <v>14</v>
      </c>
      <c r="S389" s="25" t="s">
        <v>14</v>
      </c>
      <c r="T389" s="25" t="s">
        <v>1000</v>
      </c>
      <c r="U389" s="25" t="s">
        <v>13</v>
      </c>
      <c r="V389" s="25" t="s">
        <v>14</v>
      </c>
      <c r="W389" s="25" t="s">
        <v>14</v>
      </c>
      <c r="X389" s="25">
        <v>0</v>
      </c>
      <c r="Y389" s="25" t="s">
        <v>14</v>
      </c>
      <c r="Z389" s="25" t="s">
        <v>4568</v>
      </c>
      <c r="AA389" s="25" t="s">
        <v>14</v>
      </c>
      <c r="AB389" s="25" t="s">
        <v>14</v>
      </c>
      <c r="AC389" s="25" t="s">
        <v>14</v>
      </c>
      <c r="AD389" s="25">
        <v>0</v>
      </c>
      <c r="AE389" s="25">
        <v>0</v>
      </c>
      <c r="AF389" s="25">
        <v>3316</v>
      </c>
      <c r="AG389" s="25" t="s">
        <v>1235</v>
      </c>
    </row>
    <row r="390" spans="1:33">
      <c r="A390" s="25" t="s">
        <v>3224</v>
      </c>
      <c r="B390" s="25" t="s">
        <v>3225</v>
      </c>
      <c r="C390" s="25" t="s">
        <v>4038</v>
      </c>
      <c r="D390" s="25" t="s">
        <v>14</v>
      </c>
      <c r="E390" s="25" t="s">
        <v>14</v>
      </c>
      <c r="F390" s="25" t="s">
        <v>4458</v>
      </c>
      <c r="G390" s="25" t="s">
        <v>131</v>
      </c>
      <c r="H390" s="25" t="s">
        <v>3226</v>
      </c>
      <c r="I390" s="25" t="s">
        <v>1811</v>
      </c>
      <c r="J390" s="25" t="s">
        <v>1766</v>
      </c>
      <c r="K390" s="25" t="s">
        <v>1115</v>
      </c>
      <c r="L390" s="25" t="s">
        <v>1766</v>
      </c>
      <c r="M390" s="25" t="s">
        <v>14</v>
      </c>
      <c r="N390" s="25" t="s">
        <v>14</v>
      </c>
      <c r="O390" s="25" t="s">
        <v>14</v>
      </c>
      <c r="P390" s="25" t="s">
        <v>14</v>
      </c>
      <c r="Q390" s="25" t="s">
        <v>14</v>
      </c>
      <c r="R390" s="25" t="s">
        <v>14</v>
      </c>
      <c r="S390" s="25" t="s">
        <v>14</v>
      </c>
      <c r="T390" s="25" t="s">
        <v>1000</v>
      </c>
      <c r="U390" s="25" t="s">
        <v>13</v>
      </c>
      <c r="V390" s="25" t="s">
        <v>14</v>
      </c>
      <c r="W390" s="25" t="s">
        <v>14</v>
      </c>
      <c r="X390" s="25">
        <v>0</v>
      </c>
      <c r="Y390" s="25" t="s">
        <v>14</v>
      </c>
      <c r="Z390" s="25" t="s">
        <v>4568</v>
      </c>
      <c r="AA390" s="25" t="s">
        <v>14</v>
      </c>
      <c r="AB390" s="25" t="s">
        <v>14</v>
      </c>
      <c r="AC390" s="25" t="s">
        <v>14</v>
      </c>
      <c r="AD390" s="25">
        <v>0</v>
      </c>
      <c r="AE390" s="25">
        <v>0</v>
      </c>
      <c r="AF390" s="25">
        <v>3316</v>
      </c>
      <c r="AG390" s="25" t="s">
        <v>1235</v>
      </c>
    </row>
    <row r="391" spans="1:33">
      <c r="A391" s="25" t="s">
        <v>3322</v>
      </c>
      <c r="B391" s="25" t="s">
        <v>3323</v>
      </c>
      <c r="C391" s="25" t="s">
        <v>4034</v>
      </c>
      <c r="D391" s="25" t="s">
        <v>14</v>
      </c>
      <c r="E391" s="25" t="s">
        <v>14</v>
      </c>
      <c r="F391" s="25" t="s">
        <v>4499</v>
      </c>
      <c r="G391" s="25" t="s">
        <v>130</v>
      </c>
      <c r="H391" s="25" t="s">
        <v>3324</v>
      </c>
      <c r="I391" s="25" t="s">
        <v>2042</v>
      </c>
      <c r="J391" s="25" t="s">
        <v>1422</v>
      </c>
      <c r="K391" s="25" t="s">
        <v>1115</v>
      </c>
      <c r="L391" s="25" t="s">
        <v>1426</v>
      </c>
      <c r="M391" s="25" t="s">
        <v>14</v>
      </c>
      <c r="N391" s="25" t="s">
        <v>14</v>
      </c>
      <c r="O391" s="25" t="s">
        <v>14</v>
      </c>
      <c r="P391" s="25" t="s">
        <v>14</v>
      </c>
      <c r="Q391" s="25" t="s">
        <v>14</v>
      </c>
      <c r="R391" s="25" t="s">
        <v>14</v>
      </c>
      <c r="S391" s="25" t="s">
        <v>14</v>
      </c>
      <c r="T391" s="25" t="s">
        <v>1002</v>
      </c>
      <c r="U391" s="25" t="s">
        <v>20</v>
      </c>
      <c r="V391" s="25" t="s">
        <v>4500</v>
      </c>
      <c r="W391" s="25" t="s">
        <v>14</v>
      </c>
      <c r="X391" s="25">
        <v>0</v>
      </c>
      <c r="Y391" s="25" t="s">
        <v>14</v>
      </c>
      <c r="Z391" s="25" t="s">
        <v>4568</v>
      </c>
      <c r="AA391" s="25" t="s">
        <v>14</v>
      </c>
      <c r="AB391" s="25" t="s">
        <v>14</v>
      </c>
      <c r="AC391" s="25" t="s">
        <v>14</v>
      </c>
      <c r="AD391" s="25">
        <v>0</v>
      </c>
      <c r="AE391" s="25">
        <v>0</v>
      </c>
      <c r="AF391" s="25">
        <v>3316</v>
      </c>
      <c r="AG391" s="25" t="s">
        <v>1235</v>
      </c>
    </row>
    <row r="392" spans="1:33">
      <c r="A392" s="25" t="s">
        <v>1780</v>
      </c>
      <c r="B392" s="25" t="s">
        <v>1781</v>
      </c>
      <c r="C392" s="25" t="s">
        <v>4038</v>
      </c>
      <c r="D392" s="25" t="s">
        <v>14</v>
      </c>
      <c r="E392" s="25" t="s">
        <v>14</v>
      </c>
      <c r="F392" s="25" t="s">
        <v>14</v>
      </c>
      <c r="G392" s="25" t="s">
        <v>14</v>
      </c>
      <c r="H392" s="25" t="s">
        <v>3377</v>
      </c>
      <c r="I392" s="25" t="s">
        <v>1782</v>
      </c>
      <c r="J392" s="25" t="s">
        <v>4822</v>
      </c>
      <c r="K392" s="25" t="s">
        <v>1115</v>
      </c>
      <c r="L392" s="25" t="s">
        <v>1766</v>
      </c>
      <c r="M392" s="25" t="s">
        <v>14</v>
      </c>
      <c r="N392" s="25" t="s">
        <v>14</v>
      </c>
      <c r="O392" s="25" t="s">
        <v>14</v>
      </c>
      <c r="P392" s="25" t="s">
        <v>14</v>
      </c>
      <c r="Q392" s="25" t="s">
        <v>14</v>
      </c>
      <c r="R392" s="25" t="s">
        <v>14</v>
      </c>
      <c r="S392" s="25" t="s">
        <v>14</v>
      </c>
      <c r="T392" s="25" t="s">
        <v>3973</v>
      </c>
      <c r="U392" s="25" t="s">
        <v>17</v>
      </c>
      <c r="V392" s="25" t="s">
        <v>14</v>
      </c>
      <c r="W392" s="25" t="s">
        <v>14</v>
      </c>
      <c r="X392" s="25">
        <v>0</v>
      </c>
      <c r="Y392" s="25" t="s">
        <v>14</v>
      </c>
      <c r="Z392" s="25" t="s">
        <v>4568</v>
      </c>
      <c r="AA392" s="25" t="s">
        <v>14</v>
      </c>
      <c r="AB392" s="25" t="s">
        <v>14</v>
      </c>
      <c r="AC392" s="25" t="s">
        <v>14</v>
      </c>
      <c r="AD392" s="25">
        <v>0</v>
      </c>
      <c r="AE392" s="25">
        <v>0</v>
      </c>
      <c r="AF392" s="25">
        <v>3108.75</v>
      </c>
      <c r="AG392" s="25" t="s">
        <v>4823</v>
      </c>
    </row>
    <row r="393" spans="1:33">
      <c r="A393" s="25" t="s">
        <v>3305</v>
      </c>
      <c r="B393" s="25" t="s">
        <v>3306</v>
      </c>
      <c r="C393" s="25" t="s">
        <v>4034</v>
      </c>
      <c r="D393" s="25" t="s">
        <v>14</v>
      </c>
      <c r="E393" s="25" t="s">
        <v>14</v>
      </c>
      <c r="F393" s="25" t="s">
        <v>4403</v>
      </c>
      <c r="G393" s="25" t="s">
        <v>130</v>
      </c>
      <c r="H393" s="25" t="s">
        <v>3307</v>
      </c>
      <c r="I393" s="25" t="s">
        <v>1811</v>
      </c>
      <c r="J393" s="25" t="s">
        <v>1766</v>
      </c>
      <c r="K393" s="25" t="s">
        <v>1109</v>
      </c>
      <c r="L393" s="25" t="s">
        <v>1766</v>
      </c>
      <c r="M393" s="25" t="s">
        <v>14</v>
      </c>
      <c r="N393" s="25" t="s">
        <v>14</v>
      </c>
      <c r="O393" s="25" t="s">
        <v>14</v>
      </c>
      <c r="P393" s="25" t="s">
        <v>14</v>
      </c>
      <c r="Q393" s="25" t="s">
        <v>14</v>
      </c>
      <c r="R393" s="25" t="s">
        <v>14</v>
      </c>
      <c r="S393" s="25" t="s">
        <v>14</v>
      </c>
      <c r="T393" s="25" t="s">
        <v>1000</v>
      </c>
      <c r="U393" s="25" t="s">
        <v>14</v>
      </c>
      <c r="V393" s="25" t="s">
        <v>14</v>
      </c>
      <c r="W393" s="25" t="s">
        <v>14</v>
      </c>
      <c r="X393" s="25">
        <v>0</v>
      </c>
      <c r="Y393" s="25" t="s">
        <v>14</v>
      </c>
      <c r="Z393" s="25" t="s">
        <v>4568</v>
      </c>
      <c r="AA393" s="25" t="s">
        <v>14</v>
      </c>
      <c r="AB393" s="25" t="s">
        <v>14</v>
      </c>
      <c r="AC393" s="25" t="s">
        <v>14</v>
      </c>
      <c r="AD393" s="25">
        <v>0</v>
      </c>
      <c r="AE393" s="25">
        <v>0</v>
      </c>
      <c r="AF393" s="25">
        <v>3316</v>
      </c>
      <c r="AG393" s="25" t="s">
        <v>1235</v>
      </c>
    </row>
    <row r="394" spans="1:33">
      <c r="A394" s="25" t="s">
        <v>3302</v>
      </c>
      <c r="B394" s="25" t="s">
        <v>3303</v>
      </c>
      <c r="C394" s="25" t="s">
        <v>4038</v>
      </c>
      <c r="D394" s="25" t="s">
        <v>14</v>
      </c>
      <c r="E394" s="25" t="s">
        <v>14</v>
      </c>
      <c r="F394" s="25" t="s">
        <v>4483</v>
      </c>
      <c r="G394" s="25" t="s">
        <v>129</v>
      </c>
      <c r="H394" s="25" t="s">
        <v>3213</v>
      </c>
      <c r="I394" s="25" t="s">
        <v>1789</v>
      </c>
      <c r="J394" s="25" t="s">
        <v>1766</v>
      </c>
      <c r="K394" s="25" t="s">
        <v>1109</v>
      </c>
      <c r="L394" s="25" t="s">
        <v>1766</v>
      </c>
      <c r="M394" s="25" t="s">
        <v>14</v>
      </c>
      <c r="N394" s="25" t="s">
        <v>14</v>
      </c>
      <c r="O394" s="25" t="s">
        <v>14</v>
      </c>
      <c r="P394" s="25" t="s">
        <v>14</v>
      </c>
      <c r="Q394" s="25" t="s">
        <v>14</v>
      </c>
      <c r="R394" s="25" t="s">
        <v>14</v>
      </c>
      <c r="S394" s="25" t="s">
        <v>14</v>
      </c>
      <c r="T394" s="25" t="s">
        <v>14</v>
      </c>
      <c r="U394" s="25" t="s">
        <v>14</v>
      </c>
      <c r="V394" s="25" t="s">
        <v>14</v>
      </c>
      <c r="W394" s="25" t="s">
        <v>14</v>
      </c>
      <c r="X394" s="25">
        <v>0</v>
      </c>
      <c r="Y394" s="25" t="s">
        <v>14</v>
      </c>
      <c r="Z394" s="25" t="s">
        <v>4568</v>
      </c>
      <c r="AA394" s="25" t="s">
        <v>14</v>
      </c>
      <c r="AB394" s="25" t="s">
        <v>14</v>
      </c>
      <c r="AC394" s="25" t="s">
        <v>14</v>
      </c>
      <c r="AD394" s="25">
        <v>0</v>
      </c>
      <c r="AE394" s="25">
        <v>0</v>
      </c>
      <c r="AF394" s="25">
        <v>3316</v>
      </c>
      <c r="AG394" s="25" t="s">
        <v>1235</v>
      </c>
    </row>
    <row r="395" spans="1:33">
      <c r="A395" s="25" t="s">
        <v>2398</v>
      </c>
      <c r="B395" s="25" t="s">
        <v>2399</v>
      </c>
      <c r="C395" s="25" t="s">
        <v>4034</v>
      </c>
      <c r="D395" s="25" t="s">
        <v>14</v>
      </c>
      <c r="E395" s="25" t="s">
        <v>14</v>
      </c>
      <c r="F395" s="25" t="s">
        <v>4512</v>
      </c>
      <c r="G395" s="25" t="s">
        <v>127</v>
      </c>
      <c r="H395" s="25" t="s">
        <v>3498</v>
      </c>
      <c r="I395" s="25" t="s">
        <v>1773</v>
      </c>
      <c r="J395" s="25" t="s">
        <v>1766</v>
      </c>
      <c r="K395" s="25" t="s">
        <v>1109</v>
      </c>
      <c r="L395" s="25" t="s">
        <v>1766</v>
      </c>
      <c r="M395" s="25" t="s">
        <v>14</v>
      </c>
      <c r="N395" s="25" t="s">
        <v>14</v>
      </c>
      <c r="O395" s="25" t="s">
        <v>14</v>
      </c>
      <c r="P395" s="25" t="s">
        <v>14</v>
      </c>
      <c r="Q395" s="25" t="s">
        <v>14</v>
      </c>
      <c r="R395" s="25" t="s">
        <v>14</v>
      </c>
      <c r="S395" s="25" t="s">
        <v>14</v>
      </c>
      <c r="T395" s="25" t="s">
        <v>3924</v>
      </c>
      <c r="U395" s="25" t="s">
        <v>1927</v>
      </c>
      <c r="V395" s="25" t="s">
        <v>14</v>
      </c>
      <c r="W395" s="25" t="s">
        <v>14</v>
      </c>
      <c r="X395" s="25">
        <v>0</v>
      </c>
      <c r="Y395" s="25" t="s">
        <v>14</v>
      </c>
      <c r="Z395" s="25" t="s">
        <v>4568</v>
      </c>
      <c r="AA395" s="25" t="s">
        <v>14</v>
      </c>
      <c r="AB395" s="25" t="s">
        <v>14</v>
      </c>
      <c r="AC395" s="25" t="s">
        <v>14</v>
      </c>
      <c r="AD395" s="25">
        <v>0</v>
      </c>
      <c r="AE395" s="25">
        <v>0</v>
      </c>
      <c r="AF395" s="25">
        <v>810</v>
      </c>
      <c r="AG395" s="25" t="s">
        <v>4721</v>
      </c>
    </row>
    <row r="396" spans="1:33">
      <c r="A396" s="25" t="s">
        <v>2503</v>
      </c>
      <c r="B396" s="25" t="s">
        <v>2504</v>
      </c>
      <c r="C396" s="25" t="s">
        <v>4034</v>
      </c>
      <c r="D396" s="25" t="s">
        <v>14</v>
      </c>
      <c r="E396" s="25" t="s">
        <v>14</v>
      </c>
      <c r="F396" s="25" t="s">
        <v>4251</v>
      </c>
      <c r="G396" s="25" t="s">
        <v>133</v>
      </c>
      <c r="H396" s="25" t="s">
        <v>3121</v>
      </c>
      <c r="I396" s="25" t="s">
        <v>1811</v>
      </c>
      <c r="J396" s="25" t="s">
        <v>1766</v>
      </c>
      <c r="K396" s="25" t="s">
        <v>1104</v>
      </c>
      <c r="L396" s="25" t="s">
        <v>1766</v>
      </c>
      <c r="M396" s="25" t="s">
        <v>14</v>
      </c>
      <c r="N396" s="25" t="s">
        <v>4252</v>
      </c>
      <c r="O396" s="25" t="s">
        <v>3121</v>
      </c>
      <c r="P396" s="25" t="s">
        <v>4253</v>
      </c>
      <c r="Q396" s="25" t="s">
        <v>3975</v>
      </c>
      <c r="R396" s="25" t="s">
        <v>14</v>
      </c>
      <c r="S396" s="25" t="s">
        <v>14</v>
      </c>
      <c r="T396" s="25" t="s">
        <v>14</v>
      </c>
      <c r="U396" s="25" t="s">
        <v>16</v>
      </c>
      <c r="V396" s="25" t="s">
        <v>124</v>
      </c>
      <c r="W396" s="25" t="s">
        <v>14</v>
      </c>
      <c r="X396" s="25">
        <v>0</v>
      </c>
      <c r="Y396" s="25" t="s">
        <v>14</v>
      </c>
      <c r="Z396" s="25" t="s">
        <v>4568</v>
      </c>
      <c r="AA396" s="25" t="s">
        <v>14</v>
      </c>
      <c r="AB396" s="25" t="s">
        <v>14</v>
      </c>
      <c r="AC396" s="25" t="s">
        <v>14</v>
      </c>
      <c r="AD396" s="25">
        <v>280</v>
      </c>
      <c r="AE396" s="25">
        <v>0</v>
      </c>
      <c r="AF396" s="25">
        <v>17632.419999999998</v>
      </c>
      <c r="AG396" s="25" t="s">
        <v>4664</v>
      </c>
    </row>
    <row r="397" spans="1:33">
      <c r="A397" s="25" t="s">
        <v>3466</v>
      </c>
      <c r="B397" s="25" t="s">
        <v>3467</v>
      </c>
      <c r="C397" s="25" t="s">
        <v>4038</v>
      </c>
      <c r="D397" s="25" t="s">
        <v>14</v>
      </c>
      <c r="E397" s="25" t="s">
        <v>14</v>
      </c>
      <c r="F397" s="25" t="s">
        <v>4259</v>
      </c>
      <c r="G397" s="25" t="s">
        <v>142</v>
      </c>
      <c r="H397" s="25" t="s">
        <v>3395</v>
      </c>
      <c r="I397" s="25" t="s">
        <v>2042</v>
      </c>
      <c r="J397" s="25" t="s">
        <v>1766</v>
      </c>
      <c r="K397" s="25" t="s">
        <v>1104</v>
      </c>
      <c r="L397" s="25" t="s">
        <v>1766</v>
      </c>
      <c r="M397" s="25" t="s">
        <v>14</v>
      </c>
      <c r="N397" s="25" t="s">
        <v>14</v>
      </c>
      <c r="O397" s="25" t="s">
        <v>14</v>
      </c>
      <c r="P397" s="25" t="s">
        <v>14</v>
      </c>
      <c r="Q397" s="25" t="s">
        <v>14</v>
      </c>
      <c r="R397" s="25" t="s">
        <v>14</v>
      </c>
      <c r="S397" s="25" t="s">
        <v>14</v>
      </c>
      <c r="T397" s="25" t="s">
        <v>14</v>
      </c>
      <c r="U397" s="25" t="s">
        <v>1927</v>
      </c>
      <c r="V397" s="25" t="s">
        <v>14</v>
      </c>
      <c r="W397" s="25" t="s">
        <v>14</v>
      </c>
      <c r="X397" s="25">
        <v>0</v>
      </c>
      <c r="Y397" s="25" t="s">
        <v>14</v>
      </c>
      <c r="Z397" s="25" t="s">
        <v>4568</v>
      </c>
      <c r="AA397" s="25" t="s">
        <v>14</v>
      </c>
      <c r="AB397" s="25" t="s">
        <v>14</v>
      </c>
      <c r="AC397" s="25" t="s">
        <v>14</v>
      </c>
      <c r="AD397" s="25">
        <v>0</v>
      </c>
      <c r="AE397" s="25">
        <v>0</v>
      </c>
      <c r="AF397" s="25">
        <v>960</v>
      </c>
      <c r="AG397" s="25" t="s">
        <v>1231</v>
      </c>
    </row>
    <row r="398" spans="1:33">
      <c r="A398" s="25" t="s">
        <v>2423</v>
      </c>
      <c r="B398" s="25" t="s">
        <v>2424</v>
      </c>
      <c r="C398" s="25" t="s">
        <v>4038</v>
      </c>
      <c r="D398" s="25" t="s">
        <v>14</v>
      </c>
      <c r="E398" s="25" t="s">
        <v>14</v>
      </c>
      <c r="F398" s="25" t="s">
        <v>4264</v>
      </c>
      <c r="G398" s="25" t="s">
        <v>132</v>
      </c>
      <c r="H398" s="25" t="s">
        <v>3119</v>
      </c>
      <c r="I398" s="25" t="s">
        <v>1811</v>
      </c>
      <c r="J398" s="25" t="s">
        <v>1766</v>
      </c>
      <c r="K398" s="25" t="s">
        <v>1104</v>
      </c>
      <c r="L398" s="25" t="s">
        <v>1766</v>
      </c>
      <c r="M398" s="25" t="s">
        <v>14</v>
      </c>
      <c r="N398" s="25" t="s">
        <v>14</v>
      </c>
      <c r="O398" s="25" t="s">
        <v>14</v>
      </c>
      <c r="P398" s="25" t="s">
        <v>4265</v>
      </c>
      <c r="Q398" s="25" t="s">
        <v>3119</v>
      </c>
      <c r="R398" s="25" t="s">
        <v>14</v>
      </c>
      <c r="S398" s="25" t="s">
        <v>14</v>
      </c>
      <c r="T398" s="25" t="s">
        <v>3977</v>
      </c>
      <c r="U398" s="25" t="s">
        <v>16</v>
      </c>
      <c r="V398" s="25" t="s">
        <v>14</v>
      </c>
      <c r="W398" s="25" t="s">
        <v>14</v>
      </c>
      <c r="X398" s="25">
        <v>0</v>
      </c>
      <c r="Y398" s="25" t="s">
        <v>14</v>
      </c>
      <c r="Z398" s="25" t="s">
        <v>4568</v>
      </c>
      <c r="AA398" s="25" t="s">
        <v>14</v>
      </c>
      <c r="AB398" s="25" t="s">
        <v>14</v>
      </c>
      <c r="AC398" s="25" t="s">
        <v>14</v>
      </c>
      <c r="AD398" s="25">
        <v>280</v>
      </c>
      <c r="AE398" s="25">
        <v>0</v>
      </c>
      <c r="AF398" s="25">
        <v>17632.419999999998</v>
      </c>
      <c r="AG398" s="25" t="s">
        <v>4664</v>
      </c>
    </row>
    <row r="399" spans="1:33">
      <c r="A399" s="25" t="s">
        <v>3198</v>
      </c>
      <c r="B399" s="25" t="s">
        <v>3199</v>
      </c>
      <c r="C399" s="25" t="s">
        <v>4038</v>
      </c>
      <c r="D399" s="25" t="s">
        <v>14</v>
      </c>
      <c r="E399" s="25" t="s">
        <v>14</v>
      </c>
      <c r="F399" s="25" t="s">
        <v>14</v>
      </c>
      <c r="G399" s="25" t="s">
        <v>14</v>
      </c>
      <c r="H399" s="25" t="s">
        <v>3200</v>
      </c>
      <c r="I399" s="25" t="s">
        <v>1773</v>
      </c>
      <c r="J399" s="25" t="s">
        <v>1766</v>
      </c>
      <c r="K399" s="25" t="s">
        <v>1104</v>
      </c>
      <c r="L399" s="25" t="s">
        <v>1766</v>
      </c>
      <c r="M399" s="25" t="s">
        <v>14</v>
      </c>
      <c r="N399" s="25" t="s">
        <v>14</v>
      </c>
      <c r="O399" s="25" t="s">
        <v>14</v>
      </c>
      <c r="P399" s="25" t="s">
        <v>14</v>
      </c>
      <c r="Q399" s="25" t="s">
        <v>14</v>
      </c>
      <c r="R399" s="25" t="s">
        <v>14</v>
      </c>
      <c r="S399" s="25" t="s">
        <v>14</v>
      </c>
      <c r="T399" s="25" t="s">
        <v>1000</v>
      </c>
      <c r="U399" s="25" t="s">
        <v>18</v>
      </c>
      <c r="V399" s="25" t="s">
        <v>14</v>
      </c>
      <c r="W399" s="25" t="s">
        <v>14</v>
      </c>
      <c r="X399" s="25">
        <v>0</v>
      </c>
      <c r="Y399" s="25" t="s">
        <v>14</v>
      </c>
      <c r="Z399" s="25" t="s">
        <v>4568</v>
      </c>
      <c r="AA399" s="25" t="s">
        <v>14</v>
      </c>
      <c r="AB399" s="25" t="s">
        <v>14</v>
      </c>
      <c r="AC399" s="25" t="s">
        <v>14</v>
      </c>
      <c r="AD399" s="25">
        <v>0</v>
      </c>
      <c r="AE399" s="25">
        <v>0</v>
      </c>
      <c r="AF399" s="25">
        <v>3316</v>
      </c>
      <c r="AG399" s="25" t="s">
        <v>1235</v>
      </c>
    </row>
    <row r="400" spans="1:33">
      <c r="A400" s="25" t="s">
        <v>2377</v>
      </c>
      <c r="B400" s="25" t="s">
        <v>2378</v>
      </c>
      <c r="C400" s="25" t="s">
        <v>4034</v>
      </c>
      <c r="D400" s="25" t="s">
        <v>14</v>
      </c>
      <c r="E400" s="25" t="s">
        <v>14</v>
      </c>
      <c r="F400" s="25" t="s">
        <v>14</v>
      </c>
      <c r="G400" s="25" t="s">
        <v>14</v>
      </c>
      <c r="H400" s="25" t="s">
        <v>3117</v>
      </c>
      <c r="I400" s="25" t="s">
        <v>1811</v>
      </c>
      <c r="J400" s="25" t="s">
        <v>1766</v>
      </c>
      <c r="K400" s="25" t="s">
        <v>1104</v>
      </c>
      <c r="L400" s="25" t="s">
        <v>1766</v>
      </c>
      <c r="M400" s="25" t="s">
        <v>14</v>
      </c>
      <c r="N400" s="25" t="s">
        <v>14</v>
      </c>
      <c r="O400" s="25" t="s">
        <v>14</v>
      </c>
      <c r="P400" s="25" t="s">
        <v>4325</v>
      </c>
      <c r="Q400" s="25" t="s">
        <v>3117</v>
      </c>
      <c r="R400" s="25" t="s">
        <v>14</v>
      </c>
      <c r="S400" s="25" t="s">
        <v>14</v>
      </c>
      <c r="T400" s="25" t="s">
        <v>3977</v>
      </c>
      <c r="U400" s="25" t="s">
        <v>16</v>
      </c>
      <c r="V400" s="25" t="s">
        <v>124</v>
      </c>
      <c r="W400" s="25" t="s">
        <v>14</v>
      </c>
      <c r="X400" s="25">
        <v>0</v>
      </c>
      <c r="Y400" s="25" t="s">
        <v>14</v>
      </c>
      <c r="Z400" s="25" t="s">
        <v>4568</v>
      </c>
      <c r="AA400" s="25" t="s">
        <v>14</v>
      </c>
      <c r="AB400" s="25" t="s">
        <v>14</v>
      </c>
      <c r="AC400" s="25" t="s">
        <v>14</v>
      </c>
      <c r="AD400" s="25">
        <v>280</v>
      </c>
      <c r="AE400" s="25">
        <v>0</v>
      </c>
      <c r="AF400" s="25">
        <v>17632.419999999998</v>
      </c>
      <c r="AG400" s="25" t="s">
        <v>4664</v>
      </c>
    </row>
    <row r="401" spans="1:33">
      <c r="A401" s="25" t="s">
        <v>2403</v>
      </c>
      <c r="B401" s="25" t="s">
        <v>2404</v>
      </c>
      <c r="C401" s="25" t="s">
        <v>4038</v>
      </c>
      <c r="D401" s="25" t="s">
        <v>14</v>
      </c>
      <c r="E401" s="25" t="s">
        <v>14</v>
      </c>
      <c r="F401" s="25" t="s">
        <v>4355</v>
      </c>
      <c r="G401" s="25" t="s">
        <v>133</v>
      </c>
      <c r="H401" s="25" t="s">
        <v>3126</v>
      </c>
      <c r="I401" s="25" t="s">
        <v>1811</v>
      </c>
      <c r="J401" s="25" t="s">
        <v>1766</v>
      </c>
      <c r="K401" s="25" t="s">
        <v>1104</v>
      </c>
      <c r="L401" s="25" t="s">
        <v>1766</v>
      </c>
      <c r="M401" s="25" t="s">
        <v>14</v>
      </c>
      <c r="N401" s="25" t="s">
        <v>14</v>
      </c>
      <c r="O401" s="25" t="s">
        <v>14</v>
      </c>
      <c r="P401" s="25" t="s">
        <v>14</v>
      </c>
      <c r="Q401" s="25" t="s">
        <v>14</v>
      </c>
      <c r="R401" s="25" t="s">
        <v>14</v>
      </c>
      <c r="S401" s="25" t="s">
        <v>14</v>
      </c>
      <c r="T401" s="25" t="s">
        <v>3977</v>
      </c>
      <c r="U401" s="25" t="s">
        <v>14</v>
      </c>
      <c r="V401" s="25" t="s">
        <v>14</v>
      </c>
      <c r="W401" s="25" t="s">
        <v>14</v>
      </c>
      <c r="X401" s="25">
        <v>0</v>
      </c>
      <c r="Y401" s="25" t="s">
        <v>14</v>
      </c>
      <c r="Z401" s="25" t="s">
        <v>4568</v>
      </c>
      <c r="AA401" s="25" t="s">
        <v>14</v>
      </c>
      <c r="AB401" s="25" t="s">
        <v>14</v>
      </c>
      <c r="AC401" s="25" t="s">
        <v>14</v>
      </c>
      <c r="AD401" s="25">
        <v>280</v>
      </c>
      <c r="AE401" s="25">
        <v>0</v>
      </c>
      <c r="AF401" s="25">
        <v>17632.419999999998</v>
      </c>
      <c r="AG401" s="25" t="s">
        <v>4664</v>
      </c>
    </row>
    <row r="402" spans="1:33">
      <c r="A402" s="25" t="s">
        <v>1215</v>
      </c>
      <c r="B402" s="25" t="s">
        <v>1216</v>
      </c>
      <c r="C402" s="25" t="s">
        <v>4034</v>
      </c>
      <c r="D402" s="25" t="s">
        <v>14</v>
      </c>
      <c r="E402" s="25" t="s">
        <v>14</v>
      </c>
      <c r="F402" s="25" t="s">
        <v>14</v>
      </c>
      <c r="G402" s="25" t="s">
        <v>14</v>
      </c>
      <c r="H402" s="25" t="s">
        <v>1217</v>
      </c>
      <c r="I402" s="25" t="s">
        <v>1811</v>
      </c>
      <c r="J402" s="25" t="s">
        <v>4808</v>
      </c>
      <c r="K402" s="25" t="s">
        <v>1104</v>
      </c>
      <c r="L402" s="25" t="s">
        <v>1766</v>
      </c>
      <c r="M402" s="25" t="s">
        <v>14</v>
      </c>
      <c r="N402" s="25" t="s">
        <v>14</v>
      </c>
      <c r="O402" s="25" t="s">
        <v>14</v>
      </c>
      <c r="P402" s="25" t="s">
        <v>14</v>
      </c>
      <c r="Q402" s="25" t="s">
        <v>14</v>
      </c>
      <c r="R402" s="25" t="s">
        <v>14</v>
      </c>
      <c r="S402" s="25" t="s">
        <v>14</v>
      </c>
      <c r="T402" s="25" t="s">
        <v>4520</v>
      </c>
      <c r="U402" s="25" t="s">
        <v>13</v>
      </c>
      <c r="V402" s="25" t="s">
        <v>133</v>
      </c>
      <c r="W402" s="25" t="s">
        <v>4809</v>
      </c>
      <c r="X402" s="25">
        <v>0</v>
      </c>
      <c r="Y402" s="25" t="s">
        <v>14</v>
      </c>
      <c r="Z402" s="25" t="s">
        <v>4568</v>
      </c>
      <c r="AA402" s="25" t="s">
        <v>14</v>
      </c>
      <c r="AB402" s="25" t="s">
        <v>14</v>
      </c>
      <c r="AC402" s="25" t="s">
        <v>14</v>
      </c>
      <c r="AD402" s="25">
        <v>840</v>
      </c>
      <c r="AE402" s="25">
        <v>0</v>
      </c>
      <c r="AF402" s="25">
        <v>3316</v>
      </c>
      <c r="AG402" s="25" t="s">
        <v>1234</v>
      </c>
    </row>
    <row r="403" spans="1:33">
      <c r="A403" s="25" t="s">
        <v>3227</v>
      </c>
      <c r="B403" s="25" t="s">
        <v>3228</v>
      </c>
      <c r="C403" s="25" t="s">
        <v>4034</v>
      </c>
      <c r="D403" s="25" t="s">
        <v>14</v>
      </c>
      <c r="E403" s="25" t="s">
        <v>14</v>
      </c>
      <c r="F403" s="25" t="s">
        <v>4404</v>
      </c>
      <c r="G403" s="25" t="s">
        <v>130</v>
      </c>
      <c r="H403" s="25" t="s">
        <v>3229</v>
      </c>
      <c r="I403" s="25" t="s">
        <v>1789</v>
      </c>
      <c r="J403" s="25" t="s">
        <v>1766</v>
      </c>
      <c r="K403" s="25" t="s">
        <v>1104</v>
      </c>
      <c r="L403" s="25" t="s">
        <v>1766</v>
      </c>
      <c r="M403" s="25" t="s">
        <v>14</v>
      </c>
      <c r="N403" s="25" t="s">
        <v>14</v>
      </c>
      <c r="O403" s="25" t="s">
        <v>14</v>
      </c>
      <c r="P403" s="25" t="s">
        <v>14</v>
      </c>
      <c r="Q403" s="25" t="s">
        <v>14</v>
      </c>
      <c r="R403" s="25" t="s">
        <v>14</v>
      </c>
      <c r="S403" s="25" t="s">
        <v>14</v>
      </c>
      <c r="T403" s="25" t="s">
        <v>1000</v>
      </c>
      <c r="U403" s="25" t="s">
        <v>20</v>
      </c>
      <c r="V403" s="25" t="s">
        <v>4042</v>
      </c>
      <c r="W403" s="25" t="s">
        <v>14</v>
      </c>
      <c r="X403" s="25">
        <v>0</v>
      </c>
      <c r="Y403" s="25" t="s">
        <v>14</v>
      </c>
      <c r="Z403" s="25" t="s">
        <v>4568</v>
      </c>
      <c r="AA403" s="25" t="s">
        <v>14</v>
      </c>
      <c r="AB403" s="25" t="s">
        <v>14</v>
      </c>
      <c r="AC403" s="25" t="s">
        <v>14</v>
      </c>
      <c r="AD403" s="25">
        <v>840</v>
      </c>
      <c r="AE403" s="25">
        <v>0</v>
      </c>
      <c r="AF403" s="25">
        <v>3316</v>
      </c>
      <c r="AG403" s="25" t="s">
        <v>1234</v>
      </c>
    </row>
    <row r="404" spans="1:33">
      <c r="A404" s="25" t="s">
        <v>3352</v>
      </c>
      <c r="B404" s="25" t="s">
        <v>3353</v>
      </c>
      <c r="C404" s="25" t="s">
        <v>4038</v>
      </c>
      <c r="D404" s="25" t="s">
        <v>14</v>
      </c>
      <c r="E404" s="25" t="s">
        <v>14</v>
      </c>
      <c r="F404" s="25" t="s">
        <v>14</v>
      </c>
      <c r="G404" s="25" t="s">
        <v>14</v>
      </c>
      <c r="H404" s="25" t="s">
        <v>3354</v>
      </c>
      <c r="I404" s="25" t="s">
        <v>1773</v>
      </c>
      <c r="J404" s="25" t="s">
        <v>1422</v>
      </c>
      <c r="K404" s="25" t="s">
        <v>1104</v>
      </c>
      <c r="L404" s="25" t="s">
        <v>1766</v>
      </c>
      <c r="M404" s="25" t="s">
        <v>14</v>
      </c>
      <c r="N404" s="25" t="s">
        <v>14</v>
      </c>
      <c r="O404" s="25" t="s">
        <v>14</v>
      </c>
      <c r="P404" s="25" t="s">
        <v>14</v>
      </c>
      <c r="Q404" s="25" t="s">
        <v>14</v>
      </c>
      <c r="R404" s="25" t="s">
        <v>14</v>
      </c>
      <c r="S404" s="25" t="s">
        <v>14</v>
      </c>
      <c r="T404" s="25" t="s">
        <v>4520</v>
      </c>
      <c r="U404" s="25" t="s">
        <v>20</v>
      </c>
      <c r="V404" s="25" t="s">
        <v>14</v>
      </c>
      <c r="W404" s="25" t="s">
        <v>14</v>
      </c>
      <c r="X404" s="25">
        <v>0</v>
      </c>
      <c r="Y404" s="25" t="s">
        <v>14</v>
      </c>
      <c r="Z404" s="25" t="s">
        <v>4568</v>
      </c>
      <c r="AA404" s="25" t="s">
        <v>14</v>
      </c>
      <c r="AB404" s="25" t="s">
        <v>14</v>
      </c>
      <c r="AC404" s="25" t="s">
        <v>14</v>
      </c>
      <c r="AD404" s="25">
        <v>0</v>
      </c>
      <c r="AE404" s="25">
        <v>0</v>
      </c>
      <c r="AF404" s="25">
        <v>3316</v>
      </c>
      <c r="AG404" s="25" t="s">
        <v>1235</v>
      </c>
    </row>
    <row r="405" spans="1:33">
      <c r="A405" s="25" t="s">
        <v>3414</v>
      </c>
      <c r="B405" s="25" t="s">
        <v>3415</v>
      </c>
      <c r="C405" s="25" t="s">
        <v>4038</v>
      </c>
      <c r="D405" s="25" t="s">
        <v>14</v>
      </c>
      <c r="E405" s="25" t="s">
        <v>14</v>
      </c>
      <c r="F405" s="25" t="s">
        <v>4522</v>
      </c>
      <c r="G405" s="25" t="s">
        <v>128</v>
      </c>
      <c r="H405" s="25" t="s">
        <v>3229</v>
      </c>
      <c r="I405" s="25" t="s">
        <v>1811</v>
      </c>
      <c r="J405" s="25" t="s">
        <v>1766</v>
      </c>
      <c r="K405" s="25" t="s">
        <v>1104</v>
      </c>
      <c r="L405" s="25" t="s">
        <v>1766</v>
      </c>
      <c r="M405" s="25" t="s">
        <v>14</v>
      </c>
      <c r="N405" s="25" t="s">
        <v>14</v>
      </c>
      <c r="O405" s="25" t="s">
        <v>14</v>
      </c>
      <c r="P405" s="25" t="s">
        <v>14</v>
      </c>
      <c r="Q405" s="25" t="s">
        <v>14</v>
      </c>
      <c r="R405" s="25" t="s">
        <v>14</v>
      </c>
      <c r="S405" s="25" t="s">
        <v>14</v>
      </c>
      <c r="T405" s="25" t="s">
        <v>3686</v>
      </c>
      <c r="U405" s="25" t="s">
        <v>1821</v>
      </c>
      <c r="V405" s="25" t="s">
        <v>14</v>
      </c>
      <c r="W405" s="25" t="s">
        <v>4814</v>
      </c>
      <c r="X405" s="25">
        <v>0</v>
      </c>
      <c r="Y405" s="25" t="s">
        <v>14</v>
      </c>
      <c r="Z405" s="25" t="s">
        <v>4568</v>
      </c>
      <c r="AA405" s="25" t="s">
        <v>14</v>
      </c>
      <c r="AB405" s="25" t="s">
        <v>14</v>
      </c>
      <c r="AC405" s="25" t="s">
        <v>14</v>
      </c>
      <c r="AD405" s="25">
        <v>460</v>
      </c>
      <c r="AE405" s="25">
        <v>0</v>
      </c>
      <c r="AF405" s="25">
        <v>960</v>
      </c>
      <c r="AG405" s="25" t="s">
        <v>1232</v>
      </c>
    </row>
    <row r="406" spans="1:33">
      <c r="A406" s="25" t="s">
        <v>3310</v>
      </c>
      <c r="B406" s="25" t="s">
        <v>3311</v>
      </c>
      <c r="C406" s="25" t="s">
        <v>4034</v>
      </c>
      <c r="D406" s="25" t="s">
        <v>14</v>
      </c>
      <c r="E406" s="25" t="s">
        <v>14</v>
      </c>
      <c r="F406" s="25" t="s">
        <v>14</v>
      </c>
      <c r="G406" s="25" t="s">
        <v>14</v>
      </c>
      <c r="H406" s="25" t="s">
        <v>3312</v>
      </c>
      <c r="I406" s="25" t="s">
        <v>1773</v>
      </c>
      <c r="J406" s="25" t="s">
        <v>1766</v>
      </c>
      <c r="K406" s="25" t="s">
        <v>1140</v>
      </c>
      <c r="L406" s="25" t="s">
        <v>1766</v>
      </c>
      <c r="M406" s="25" t="s">
        <v>14</v>
      </c>
      <c r="N406" s="25" t="s">
        <v>14</v>
      </c>
      <c r="O406" s="25" t="s">
        <v>14</v>
      </c>
      <c r="P406" s="25" t="s">
        <v>14</v>
      </c>
      <c r="Q406" s="25" t="s">
        <v>14</v>
      </c>
      <c r="R406" s="25" t="s">
        <v>14</v>
      </c>
      <c r="S406" s="25" t="s">
        <v>14</v>
      </c>
      <c r="T406" s="25" t="s">
        <v>1000</v>
      </c>
      <c r="U406" s="25" t="s">
        <v>20</v>
      </c>
      <c r="V406" s="25" t="s">
        <v>14</v>
      </c>
      <c r="W406" s="25" t="s">
        <v>14</v>
      </c>
      <c r="X406" s="25">
        <v>0</v>
      </c>
      <c r="Y406" s="25" t="s">
        <v>14</v>
      </c>
      <c r="Z406" s="25" t="s">
        <v>4568</v>
      </c>
      <c r="AA406" s="25" t="s">
        <v>14</v>
      </c>
      <c r="AB406" s="25" t="s">
        <v>14</v>
      </c>
      <c r="AC406" s="25" t="s">
        <v>14</v>
      </c>
      <c r="AD406" s="25">
        <v>0</v>
      </c>
      <c r="AE406" s="25">
        <v>0</v>
      </c>
      <c r="AF406" s="25">
        <v>3316</v>
      </c>
      <c r="AG406" s="25" t="s">
        <v>1235</v>
      </c>
    </row>
    <row r="407" spans="1:33">
      <c r="A407" s="25" t="s">
        <v>3240</v>
      </c>
      <c r="B407" s="25" t="s">
        <v>3241</v>
      </c>
      <c r="C407" s="25" t="s">
        <v>4038</v>
      </c>
      <c r="D407" s="25" t="s">
        <v>14</v>
      </c>
      <c r="E407" s="25" t="s">
        <v>14</v>
      </c>
      <c r="F407" s="25" t="s">
        <v>1574</v>
      </c>
      <c r="G407" s="25" t="s">
        <v>130</v>
      </c>
      <c r="H407" s="25" t="s">
        <v>3242</v>
      </c>
      <c r="I407" s="25" t="s">
        <v>1811</v>
      </c>
      <c r="J407" s="25" t="s">
        <v>1766</v>
      </c>
      <c r="K407" s="25" t="s">
        <v>1140</v>
      </c>
      <c r="L407" s="25" t="s">
        <v>1766</v>
      </c>
      <c r="M407" s="25" t="s">
        <v>14</v>
      </c>
      <c r="N407" s="25" t="s">
        <v>14</v>
      </c>
      <c r="O407" s="25" t="s">
        <v>14</v>
      </c>
      <c r="P407" s="25" t="s">
        <v>14</v>
      </c>
      <c r="Q407" s="25" t="s">
        <v>14</v>
      </c>
      <c r="R407" s="25" t="s">
        <v>14</v>
      </c>
      <c r="S407" s="25" t="s">
        <v>14</v>
      </c>
      <c r="T407" s="25" t="s">
        <v>1000</v>
      </c>
      <c r="U407" s="25" t="s">
        <v>20</v>
      </c>
      <c r="V407" s="25" t="s">
        <v>14</v>
      </c>
      <c r="W407" s="25" t="s">
        <v>14</v>
      </c>
      <c r="X407" s="25">
        <v>0</v>
      </c>
      <c r="Y407" s="25" t="s">
        <v>14</v>
      </c>
      <c r="Z407" s="25" t="s">
        <v>4568</v>
      </c>
      <c r="AA407" s="25" t="s">
        <v>14</v>
      </c>
      <c r="AB407" s="25" t="s">
        <v>14</v>
      </c>
      <c r="AC407" s="25" t="s">
        <v>14</v>
      </c>
      <c r="AD407" s="25">
        <v>0</v>
      </c>
      <c r="AE407" s="25">
        <v>0</v>
      </c>
      <c r="AF407" s="25">
        <v>3316</v>
      </c>
      <c r="AG407" s="25" t="s">
        <v>1235</v>
      </c>
    </row>
    <row r="408" spans="1:33">
      <c r="A408" s="25" t="s">
        <v>3361</v>
      </c>
      <c r="B408" s="25" t="s">
        <v>3362</v>
      </c>
      <c r="C408" s="25" t="s">
        <v>4038</v>
      </c>
      <c r="D408" s="25" t="s">
        <v>14</v>
      </c>
      <c r="E408" s="25" t="s">
        <v>14</v>
      </c>
      <c r="F408" s="25" t="s">
        <v>4348</v>
      </c>
      <c r="G408" s="25" t="s">
        <v>129</v>
      </c>
      <c r="H408" s="25" t="s">
        <v>3363</v>
      </c>
      <c r="I408" s="25" t="s">
        <v>1811</v>
      </c>
      <c r="J408" s="25" t="s">
        <v>1766</v>
      </c>
      <c r="K408" s="25" t="s">
        <v>1140</v>
      </c>
      <c r="L408" s="25" t="s">
        <v>1766</v>
      </c>
      <c r="M408" s="25" t="s">
        <v>14</v>
      </c>
      <c r="N408" s="25" t="s">
        <v>14</v>
      </c>
      <c r="O408" s="25" t="s">
        <v>14</v>
      </c>
      <c r="P408" s="25" t="s">
        <v>14</v>
      </c>
      <c r="Q408" s="25" t="s">
        <v>14</v>
      </c>
      <c r="R408" s="25" t="s">
        <v>14</v>
      </c>
      <c r="S408" s="25" t="s">
        <v>14</v>
      </c>
      <c r="T408" s="25" t="s">
        <v>1000</v>
      </c>
      <c r="U408" s="25" t="s">
        <v>20</v>
      </c>
      <c r="V408" s="25" t="s">
        <v>14</v>
      </c>
      <c r="W408" s="25" t="s">
        <v>14</v>
      </c>
      <c r="X408" s="25">
        <v>0</v>
      </c>
      <c r="Y408" s="25" t="s">
        <v>14</v>
      </c>
      <c r="Z408" s="25" t="s">
        <v>4568</v>
      </c>
      <c r="AA408" s="25" t="s">
        <v>14</v>
      </c>
      <c r="AB408" s="25" t="s">
        <v>14</v>
      </c>
      <c r="AC408" s="25" t="s">
        <v>14</v>
      </c>
      <c r="AD408" s="25">
        <v>0</v>
      </c>
      <c r="AE408" s="25">
        <v>0</v>
      </c>
      <c r="AF408" s="25">
        <v>3316</v>
      </c>
      <c r="AG408" s="25" t="s">
        <v>1235</v>
      </c>
    </row>
    <row r="409" spans="1:33">
      <c r="A409" s="25" t="s">
        <v>3434</v>
      </c>
      <c r="B409" s="25" t="s">
        <v>3435</v>
      </c>
      <c r="C409" s="25" t="s">
        <v>4034</v>
      </c>
      <c r="D409" s="25" t="s">
        <v>14</v>
      </c>
      <c r="E409" s="25" t="s">
        <v>14</v>
      </c>
      <c r="F409" s="25" t="s">
        <v>4557</v>
      </c>
      <c r="G409" s="25" t="s">
        <v>126</v>
      </c>
      <c r="H409" s="25" t="s">
        <v>3436</v>
      </c>
      <c r="I409" s="25" t="s">
        <v>1811</v>
      </c>
      <c r="J409" s="25" t="s">
        <v>1766</v>
      </c>
      <c r="K409" s="25" t="s">
        <v>1140</v>
      </c>
      <c r="L409" s="25" t="s">
        <v>1419</v>
      </c>
      <c r="M409" s="25" t="s">
        <v>14</v>
      </c>
      <c r="N409" s="25" t="s">
        <v>14</v>
      </c>
      <c r="O409" s="25" t="s">
        <v>14</v>
      </c>
      <c r="P409" s="25" t="s">
        <v>14</v>
      </c>
      <c r="Q409" s="25" t="s">
        <v>14</v>
      </c>
      <c r="R409" s="25" t="s">
        <v>14</v>
      </c>
      <c r="S409" s="25" t="s">
        <v>14</v>
      </c>
      <c r="T409" s="215" t="s">
        <v>4863</v>
      </c>
      <c r="U409" s="217" t="s">
        <v>4864</v>
      </c>
      <c r="V409" s="25" t="s">
        <v>14</v>
      </c>
      <c r="W409" s="25" t="s">
        <v>14</v>
      </c>
      <c r="X409" s="25">
        <v>0</v>
      </c>
      <c r="Y409" s="25" t="s">
        <v>14</v>
      </c>
      <c r="Z409" s="25" t="s">
        <v>4568</v>
      </c>
      <c r="AA409" s="25" t="s">
        <v>14</v>
      </c>
      <c r="AB409" s="25" t="s">
        <v>14</v>
      </c>
      <c r="AC409" s="25" t="s">
        <v>14</v>
      </c>
      <c r="AD409" s="25">
        <v>0</v>
      </c>
      <c r="AE409" s="25">
        <v>0</v>
      </c>
      <c r="AF409" s="25">
        <v>960</v>
      </c>
      <c r="AG409" s="25" t="s">
        <v>1231</v>
      </c>
    </row>
    <row r="410" spans="1:33">
      <c r="A410" s="25" t="s">
        <v>3193</v>
      </c>
      <c r="B410" s="25" t="s">
        <v>3194</v>
      </c>
      <c r="C410" s="25" t="s">
        <v>4034</v>
      </c>
      <c r="D410" s="25" t="s">
        <v>14</v>
      </c>
      <c r="E410" s="25" t="s">
        <v>14</v>
      </c>
      <c r="F410" s="25" t="s">
        <v>4462</v>
      </c>
      <c r="G410" s="25" t="s">
        <v>131</v>
      </c>
      <c r="H410" s="25" t="s">
        <v>3195</v>
      </c>
      <c r="I410" s="25" t="s">
        <v>1773</v>
      </c>
      <c r="J410" s="25" t="s">
        <v>1766</v>
      </c>
      <c r="K410" s="25" t="s">
        <v>1214</v>
      </c>
      <c r="L410" s="25" t="s">
        <v>1766</v>
      </c>
      <c r="M410" s="25" t="s">
        <v>14</v>
      </c>
      <c r="N410" s="25" t="s">
        <v>14</v>
      </c>
      <c r="O410" s="25" t="s">
        <v>14</v>
      </c>
      <c r="P410" s="25" t="s">
        <v>14</v>
      </c>
      <c r="Q410" s="25" t="s">
        <v>14</v>
      </c>
      <c r="R410" s="25" t="s">
        <v>14</v>
      </c>
      <c r="S410" s="25" t="s">
        <v>14</v>
      </c>
      <c r="T410" s="25" t="s">
        <v>1000</v>
      </c>
      <c r="U410" s="25" t="s">
        <v>20</v>
      </c>
      <c r="V410" s="25" t="s">
        <v>14</v>
      </c>
      <c r="W410" s="25" t="s">
        <v>14</v>
      </c>
      <c r="X410" s="25">
        <v>0</v>
      </c>
      <c r="Y410" s="25" t="s">
        <v>14</v>
      </c>
      <c r="Z410" s="25" t="s">
        <v>4568</v>
      </c>
      <c r="AA410" s="25" t="s">
        <v>14</v>
      </c>
      <c r="AB410" s="25" t="s">
        <v>14</v>
      </c>
      <c r="AC410" s="25" t="s">
        <v>14</v>
      </c>
      <c r="AD410" s="25">
        <v>0</v>
      </c>
      <c r="AE410" s="25">
        <v>0</v>
      </c>
      <c r="AF410" s="25">
        <v>3316</v>
      </c>
      <c r="AG410" s="25" t="s">
        <v>1235</v>
      </c>
    </row>
    <row r="411" spans="1:33">
      <c r="A411" s="25" t="s">
        <v>2040</v>
      </c>
      <c r="B411" s="25" t="s">
        <v>2041</v>
      </c>
      <c r="C411" s="25" t="s">
        <v>4038</v>
      </c>
      <c r="D411" s="25" t="s">
        <v>14</v>
      </c>
      <c r="E411" s="25" t="s">
        <v>14</v>
      </c>
      <c r="F411" s="25" t="s">
        <v>4582</v>
      </c>
      <c r="G411" s="25" t="s">
        <v>127</v>
      </c>
      <c r="H411" s="25" t="s">
        <v>3549</v>
      </c>
      <c r="I411" s="25" t="s">
        <v>2042</v>
      </c>
      <c r="J411" s="25" t="s">
        <v>1766</v>
      </c>
      <c r="K411" s="25" t="s">
        <v>1485</v>
      </c>
      <c r="L411" s="25" t="s">
        <v>1766</v>
      </c>
      <c r="M411" s="25" t="s">
        <v>14</v>
      </c>
      <c r="N411" s="25" t="s">
        <v>14</v>
      </c>
      <c r="O411" s="25" t="s">
        <v>14</v>
      </c>
      <c r="P411" s="25" t="s">
        <v>14</v>
      </c>
      <c r="Q411" s="25" t="s">
        <v>14</v>
      </c>
      <c r="R411" s="25" t="s">
        <v>14</v>
      </c>
      <c r="S411" s="25" t="s">
        <v>14</v>
      </c>
      <c r="T411" s="217" t="s">
        <v>4863</v>
      </c>
      <c r="U411" s="25" t="s">
        <v>1927</v>
      </c>
      <c r="V411" s="25" t="s">
        <v>14</v>
      </c>
      <c r="W411" s="25" t="s">
        <v>14</v>
      </c>
      <c r="X411" s="25">
        <v>0</v>
      </c>
      <c r="Y411" s="25" t="s">
        <v>14</v>
      </c>
      <c r="Z411" s="25" t="s">
        <v>4568</v>
      </c>
      <c r="AA411" s="25" t="s">
        <v>14</v>
      </c>
      <c r="AB411" s="25" t="s">
        <v>14</v>
      </c>
      <c r="AC411" s="25" t="s">
        <v>14</v>
      </c>
      <c r="AD411" s="25">
        <v>230</v>
      </c>
      <c r="AE411" s="25">
        <v>0</v>
      </c>
      <c r="AF411" s="25">
        <v>980</v>
      </c>
      <c r="AG411" s="25" t="s">
        <v>1567</v>
      </c>
    </row>
    <row r="412" spans="1:33">
      <c r="A412" s="25" t="s">
        <v>1972</v>
      </c>
      <c r="B412" s="25" t="s">
        <v>1973</v>
      </c>
      <c r="C412" s="25" t="s">
        <v>4034</v>
      </c>
      <c r="D412" s="25" t="s">
        <v>14</v>
      </c>
      <c r="E412" s="25" t="s">
        <v>14</v>
      </c>
      <c r="F412" s="25" t="s">
        <v>4607</v>
      </c>
      <c r="G412" s="25" t="s">
        <v>130</v>
      </c>
      <c r="H412" s="25" t="s">
        <v>3106</v>
      </c>
      <c r="I412" s="25" t="s">
        <v>1811</v>
      </c>
      <c r="J412" s="25" t="s">
        <v>1766</v>
      </c>
      <c r="K412" s="25" t="s">
        <v>1467</v>
      </c>
      <c r="L412" s="25" t="s">
        <v>1766</v>
      </c>
      <c r="M412" s="25" t="s">
        <v>14</v>
      </c>
      <c r="N412" s="25" t="s">
        <v>14</v>
      </c>
      <c r="O412" s="25" t="s">
        <v>14</v>
      </c>
      <c r="P412" s="25" t="s">
        <v>4608</v>
      </c>
      <c r="Q412" s="25" t="s">
        <v>14</v>
      </c>
      <c r="R412" s="25" t="s">
        <v>14</v>
      </c>
      <c r="S412" s="25" t="s">
        <v>14</v>
      </c>
      <c r="T412" s="25" t="s">
        <v>4609</v>
      </c>
      <c r="U412" s="25" t="s">
        <v>13</v>
      </c>
      <c r="V412" s="25" t="s">
        <v>4610</v>
      </c>
      <c r="W412" s="25" t="s">
        <v>14</v>
      </c>
      <c r="X412" s="25">
        <v>0</v>
      </c>
      <c r="Y412" s="25" t="s">
        <v>14</v>
      </c>
      <c r="Z412" s="25" t="s">
        <v>4568</v>
      </c>
      <c r="AA412" s="25" t="s">
        <v>14</v>
      </c>
      <c r="AB412" s="25" t="s">
        <v>14</v>
      </c>
      <c r="AC412" s="25" t="s">
        <v>14</v>
      </c>
      <c r="AD412" s="25">
        <v>280</v>
      </c>
      <c r="AE412" s="25">
        <v>2100</v>
      </c>
      <c r="AF412" s="25">
        <v>18460</v>
      </c>
      <c r="AG412" s="25" t="s">
        <v>4611</v>
      </c>
    </row>
    <row r="413" spans="1:33">
      <c r="A413" s="25" t="s">
        <v>1957</v>
      </c>
      <c r="B413" s="25" t="s">
        <v>1958</v>
      </c>
      <c r="C413" s="25" t="s">
        <v>4034</v>
      </c>
      <c r="D413" s="25" t="s">
        <v>14</v>
      </c>
      <c r="E413" s="25" t="s">
        <v>14</v>
      </c>
      <c r="F413" s="25" t="s">
        <v>4697</v>
      </c>
      <c r="G413" s="25" t="s">
        <v>130</v>
      </c>
      <c r="H413" s="25" t="s">
        <v>3107</v>
      </c>
      <c r="I413" s="25" t="s">
        <v>1811</v>
      </c>
      <c r="J413" s="25" t="s">
        <v>1766</v>
      </c>
      <c r="K413" s="25" t="s">
        <v>1483</v>
      </c>
      <c r="L413" s="25" t="s">
        <v>1766</v>
      </c>
      <c r="M413" s="25" t="s">
        <v>14</v>
      </c>
      <c r="N413" s="25" t="s">
        <v>14</v>
      </c>
      <c r="O413" s="25" t="s">
        <v>14</v>
      </c>
      <c r="P413" s="25" t="s">
        <v>4698</v>
      </c>
      <c r="Q413" s="25" t="s">
        <v>14</v>
      </c>
      <c r="R413" s="25" t="s">
        <v>14</v>
      </c>
      <c r="S413" s="25" t="s">
        <v>14</v>
      </c>
      <c r="T413" s="212" t="s">
        <v>4609</v>
      </c>
      <c r="U413" s="25" t="s">
        <v>20</v>
      </c>
      <c r="V413" s="25" t="s">
        <v>4088</v>
      </c>
      <c r="W413" s="25" t="s">
        <v>14</v>
      </c>
      <c r="X413" s="25">
        <v>0</v>
      </c>
      <c r="Y413" s="25" t="s">
        <v>14</v>
      </c>
      <c r="Z413" s="25" t="s">
        <v>4568</v>
      </c>
      <c r="AA413" s="25" t="s">
        <v>14</v>
      </c>
      <c r="AB413" s="25" t="s">
        <v>14</v>
      </c>
      <c r="AC413" s="25" t="s">
        <v>14</v>
      </c>
      <c r="AD413" s="25">
        <v>0</v>
      </c>
      <c r="AE413" s="25">
        <v>0</v>
      </c>
      <c r="AF413" s="25">
        <v>18460</v>
      </c>
      <c r="AG413" s="25" t="s">
        <v>4592</v>
      </c>
    </row>
    <row r="414" spans="1:33">
      <c r="A414" s="25" t="s">
        <v>1926</v>
      </c>
      <c r="B414" s="25" t="s">
        <v>4728</v>
      </c>
      <c r="C414" s="25" t="s">
        <v>4038</v>
      </c>
      <c r="D414" s="25" t="s">
        <v>14</v>
      </c>
      <c r="E414" s="25" t="s">
        <v>14</v>
      </c>
      <c r="F414" s="25" t="s">
        <v>14</v>
      </c>
      <c r="G414" s="25" t="s">
        <v>14</v>
      </c>
      <c r="H414" s="25" t="s">
        <v>4729</v>
      </c>
      <c r="I414" s="25" t="s">
        <v>1824</v>
      </c>
      <c r="J414" s="25" t="s">
        <v>1766</v>
      </c>
      <c r="K414" s="25" t="s">
        <v>1484</v>
      </c>
      <c r="L414" s="25" t="s">
        <v>1766</v>
      </c>
      <c r="M414" s="25" t="s">
        <v>14</v>
      </c>
      <c r="N414" s="25" t="s">
        <v>4730</v>
      </c>
      <c r="O414" s="25" t="s">
        <v>14</v>
      </c>
      <c r="P414" s="25" t="s">
        <v>4731</v>
      </c>
      <c r="Q414" s="25" t="s">
        <v>4729</v>
      </c>
      <c r="R414" s="25" t="s">
        <v>14</v>
      </c>
      <c r="S414" s="25" t="s">
        <v>14</v>
      </c>
      <c r="T414" s="217" t="s">
        <v>4863</v>
      </c>
      <c r="U414" s="25" t="s">
        <v>1927</v>
      </c>
      <c r="V414" s="25" t="s">
        <v>14</v>
      </c>
      <c r="W414" s="25" t="s">
        <v>14</v>
      </c>
      <c r="X414" s="25">
        <v>0</v>
      </c>
      <c r="Y414" s="25" t="s">
        <v>14</v>
      </c>
      <c r="Z414" s="25" t="s">
        <v>4568</v>
      </c>
      <c r="AA414" s="25" t="s">
        <v>14</v>
      </c>
      <c r="AB414" s="25" t="s">
        <v>14</v>
      </c>
      <c r="AC414" s="25" t="s">
        <v>14</v>
      </c>
      <c r="AD414" s="25">
        <v>5780</v>
      </c>
      <c r="AE414" s="25">
        <v>0</v>
      </c>
      <c r="AF414" s="25">
        <v>0</v>
      </c>
      <c r="AG414" s="25" t="s">
        <v>1571</v>
      </c>
    </row>
    <row r="415" spans="1:33">
      <c r="A415" s="25" t="s">
        <v>3102</v>
      </c>
      <c r="B415" s="25" t="s">
        <v>3103</v>
      </c>
      <c r="C415" s="25" t="s">
        <v>4038</v>
      </c>
      <c r="D415" s="25" t="s">
        <v>14</v>
      </c>
      <c r="E415" s="25" t="s">
        <v>14</v>
      </c>
      <c r="F415" s="25" t="s">
        <v>14</v>
      </c>
      <c r="G415" s="25" t="s">
        <v>14</v>
      </c>
      <c r="H415" s="25" t="s">
        <v>3104</v>
      </c>
      <c r="I415" s="25" t="s">
        <v>1773</v>
      </c>
      <c r="J415" s="25" t="s">
        <v>1766</v>
      </c>
      <c r="K415" s="25" t="s">
        <v>1476</v>
      </c>
      <c r="L415" s="25" t="s">
        <v>1766</v>
      </c>
      <c r="M415" s="25" t="s">
        <v>14</v>
      </c>
      <c r="N415" s="25" t="s">
        <v>14</v>
      </c>
      <c r="O415" s="25" t="s">
        <v>14</v>
      </c>
      <c r="P415" s="25" t="s">
        <v>14</v>
      </c>
      <c r="Q415" s="25" t="s">
        <v>14</v>
      </c>
      <c r="R415" s="25" t="s">
        <v>14</v>
      </c>
      <c r="S415" s="25" t="s">
        <v>14</v>
      </c>
      <c r="T415" s="25" t="s">
        <v>14</v>
      </c>
      <c r="U415" s="25" t="s">
        <v>13</v>
      </c>
      <c r="V415" s="25" t="s">
        <v>14</v>
      </c>
      <c r="W415" s="25" t="s">
        <v>14</v>
      </c>
      <c r="X415" s="25">
        <v>0</v>
      </c>
      <c r="Y415" s="25" t="s">
        <v>14</v>
      </c>
      <c r="Z415" s="25" t="s">
        <v>4568</v>
      </c>
      <c r="AA415" s="25" t="s">
        <v>14</v>
      </c>
      <c r="AB415" s="25" t="s">
        <v>14</v>
      </c>
      <c r="AC415" s="25" t="s">
        <v>14</v>
      </c>
      <c r="AD415" s="25">
        <v>0</v>
      </c>
      <c r="AE415" s="25">
        <v>0</v>
      </c>
      <c r="AF415" s="25">
        <v>18460</v>
      </c>
      <c r="AG415" s="25" t="s">
        <v>4592</v>
      </c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>
    <filterColumn colId="11"/>
    <filterColumn colId="26"/>
    <filterColumn colId="27"/>
    <filterColumn colId="28"/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AQ159"/>
  <sheetViews>
    <sheetView workbookViewId="0">
      <pane xSplit="5" ySplit="3" topLeftCell="F4" activePane="bottomRight" state="frozen"/>
      <selection pane="topRight" activeCell="E1" sqref="E1"/>
      <selection pane="bottomLeft" activeCell="A4" sqref="A4"/>
      <selection pane="bottomRight" activeCell="H22" sqref="H22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2966</v>
      </c>
      <c r="B1" s="23" t="s">
        <v>2156</v>
      </c>
      <c r="C1" s="23" t="s">
        <v>507</v>
      </c>
      <c r="D1" s="23" t="s">
        <v>2157</v>
      </c>
      <c r="E1" s="23" t="s">
        <v>3980</v>
      </c>
      <c r="F1" s="23" t="s">
        <v>3981</v>
      </c>
      <c r="G1" s="23" t="s">
        <v>60</v>
      </c>
      <c r="H1" s="23" t="s">
        <v>4014</v>
      </c>
      <c r="I1" s="23" t="s">
        <v>4015</v>
      </c>
      <c r="J1" s="23" t="s">
        <v>4016</v>
      </c>
      <c r="K1" s="23" t="s">
        <v>2161</v>
      </c>
      <c r="L1" s="23" t="s">
        <v>1742</v>
      </c>
      <c r="M1" s="23" t="s">
        <v>2154</v>
      </c>
      <c r="N1" s="23" t="s">
        <v>3982</v>
      </c>
      <c r="O1" s="23" t="s">
        <v>3983</v>
      </c>
      <c r="P1" s="23" t="s">
        <v>3984</v>
      </c>
      <c r="Q1" s="23" t="s">
        <v>3985</v>
      </c>
      <c r="R1" s="23" t="s">
        <v>3986</v>
      </c>
      <c r="S1" s="23" t="s">
        <v>3987</v>
      </c>
      <c r="T1" s="23" t="s">
        <v>3988</v>
      </c>
      <c r="U1" s="23" t="s">
        <v>4017</v>
      </c>
      <c r="V1" s="23" t="s">
        <v>4018</v>
      </c>
      <c r="W1" t="s">
        <v>788</v>
      </c>
      <c r="X1" t="s">
        <v>789</v>
      </c>
      <c r="Y1" t="s">
        <v>790</v>
      </c>
      <c r="Z1" t="s">
        <v>791</v>
      </c>
      <c r="AA1" t="s">
        <v>783</v>
      </c>
      <c r="AB1" t="s">
        <v>784</v>
      </c>
      <c r="AC1" t="s">
        <v>785</v>
      </c>
      <c r="AD1" t="s">
        <v>786</v>
      </c>
      <c r="AE1" t="s">
        <v>787</v>
      </c>
      <c r="AH1" t="s">
        <v>798</v>
      </c>
      <c r="AI1" t="s">
        <v>799</v>
      </c>
      <c r="AJ1" t="s">
        <v>800</v>
      </c>
      <c r="AK1" t="s">
        <v>801</v>
      </c>
    </row>
    <row r="2" spans="1:43" hidden="1">
      <c r="A2" s="23" t="s">
        <v>3908</v>
      </c>
      <c r="B2" s="23" t="s">
        <v>1766</v>
      </c>
      <c r="C2" s="23" t="s">
        <v>494</v>
      </c>
      <c r="D2" s="23" t="s">
        <v>14</v>
      </c>
      <c r="E2" s="23" t="s">
        <v>14</v>
      </c>
      <c r="F2" s="23" t="s">
        <v>14</v>
      </c>
      <c r="G2" s="23">
        <v>1</v>
      </c>
      <c r="H2" s="23" t="s">
        <v>14</v>
      </c>
      <c r="I2" s="23" t="s">
        <v>14</v>
      </c>
      <c r="J2" s="23" t="s">
        <v>14</v>
      </c>
      <c r="K2" s="23" t="s">
        <v>14</v>
      </c>
      <c r="L2" s="23" t="s">
        <v>14</v>
      </c>
      <c r="M2" s="23" t="s">
        <v>2167</v>
      </c>
      <c r="N2" s="23" t="s">
        <v>3989</v>
      </c>
      <c r="O2" s="23">
        <v>0</v>
      </c>
      <c r="P2" s="23">
        <v>6</v>
      </c>
      <c r="Q2" s="23" t="s">
        <v>460</v>
      </c>
      <c r="R2" s="23">
        <v>0</v>
      </c>
      <c r="S2" s="23" t="s">
        <v>7</v>
      </c>
      <c r="T2" s="23" t="s">
        <v>142</v>
      </c>
      <c r="U2" s="23" t="s">
        <v>142</v>
      </c>
      <c r="V2" s="23"/>
      <c r="W2" t="e">
        <f>VLOOKUP(A2,'6-开班明细表'!A:M,8,0)</f>
        <v>#N/A</v>
      </c>
      <c r="X2" t="e">
        <f>VLOOKUP(A2,'6-开班明细表'!A:M,9,0)</f>
        <v>#N/A</v>
      </c>
      <c r="Y2" t="e">
        <f>VLOOKUP(A2,'6-开班明细表'!A:M,10,0)</f>
        <v>#N/A</v>
      </c>
      <c r="Z2" t="e">
        <f>IF(SUM(W2:Y2)=0,0,SUM(W2:Y2)-IF(A2="","",VALUE(LEFT(L2,2*LEN(L2)-LENB(L2)))))</f>
        <v>#N/A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e">
        <f>IF(IFERROR(FIND("一",C2),0)&gt;0,"一对一",VLOOKUP(AJ2,班级编码!A:L,8,0))</f>
        <v>#N/A</v>
      </c>
      <c r="AL2" t="str">
        <f>LEFT(K2,2)</f>
        <v/>
      </c>
      <c r="AM2" t="str">
        <f>MID(K2,3,2)</f>
        <v/>
      </c>
      <c r="AP2" t="s">
        <v>794</v>
      </c>
      <c r="AQ2" t="s">
        <v>795</v>
      </c>
    </row>
    <row r="3" spans="1:43">
      <c r="A3" s="23" t="s">
        <v>2309</v>
      </c>
      <c r="B3" s="23" t="s">
        <v>1766</v>
      </c>
      <c r="C3" s="23" t="s">
        <v>480</v>
      </c>
      <c r="D3" s="23" t="s">
        <v>3673</v>
      </c>
      <c r="E3" s="23" t="s">
        <v>2152</v>
      </c>
      <c r="F3" s="23" t="s">
        <v>995</v>
      </c>
      <c r="G3" s="23">
        <v>42705</v>
      </c>
      <c r="H3" s="23" t="s">
        <v>14</v>
      </c>
      <c r="I3" s="23">
        <v>42918.375</v>
      </c>
      <c r="J3" s="23">
        <v>42735</v>
      </c>
      <c r="K3" s="23" t="s">
        <v>3662</v>
      </c>
      <c r="L3" s="23" t="s">
        <v>3990</v>
      </c>
      <c r="M3" s="23" t="s">
        <v>2167</v>
      </c>
      <c r="N3" s="23" t="s">
        <v>3989</v>
      </c>
      <c r="O3" s="23">
        <v>12</v>
      </c>
      <c r="P3" s="23">
        <v>6</v>
      </c>
      <c r="Q3" s="23" t="s">
        <v>996</v>
      </c>
      <c r="R3" s="23">
        <v>16</v>
      </c>
      <c r="S3" s="23" t="s">
        <v>7</v>
      </c>
      <c r="T3" s="23" t="s">
        <v>303</v>
      </c>
      <c r="U3" s="23" t="s">
        <v>299</v>
      </c>
      <c r="V3" s="23" t="s">
        <v>4019</v>
      </c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丁惠媚</v>
      </c>
      <c r="AB3" t="str">
        <f t="shared" ref="AB3:AB66" si="3">IF(AF3=AG3,AE3,AD3)</f>
        <v>王雨莎</v>
      </c>
      <c r="AC3" t="str">
        <f t="shared" ref="AC3:AC66" si="4">IF(AF3=AG3,AD3,AE3)</f>
        <v>DUSTIN</v>
      </c>
      <c r="AD3" t="str">
        <f t="shared" ref="AD3:AD66" si="5">IFERROR(MID(D3,FIND(",",D3)+1,FIND("@",SUBSTITUTE(D3,",","@",2))-FIND(",",D3)-1),IF(ISERROR(FIND(",",D3)),"",MID(D3,FIND(",",D3)+1,20)))</f>
        <v>王雨莎</v>
      </c>
      <c r="AE3" t="str">
        <f t="shared" ref="AE3:AE66" si="6">IFERROR(MID(D3,FIND("@",SUBSTITUTE(D3,",","@",2))+1,10),"")</f>
        <v>DUSTIN</v>
      </c>
      <c r="AF3">
        <f t="shared" ref="AF3:AF66" si="7">LEN(AD3)</f>
        <v>3</v>
      </c>
      <c r="AG3">
        <f t="shared" ref="AG3:AG66" si="8">LENB(AD3)</f>
        <v>6</v>
      </c>
      <c r="AH3">
        <f t="shared" ref="AH3:AH66" si="9">R3*7+G3</f>
        <v>42817</v>
      </c>
      <c r="AI3" t="str">
        <f t="shared" si="0"/>
        <v>周日上午</v>
      </c>
      <c r="AJ3" t="str">
        <f t="shared" ref="AJ3:AJ66" si="10">IF(IFERROR(FIND("一",C3),0)&gt;0,"一对一",LEFT(A3,3))</f>
        <v>P6A</v>
      </c>
      <c r="AK3" t="str">
        <f>IF(IFERROR(FIND("一",C3),0)&gt;0,"一对一",VLOOKUP(AJ3,班级编码!A:L,8,0))</f>
        <v>初中部</v>
      </c>
      <c r="AL3" t="str">
        <f t="shared" ref="AL3:AL66" si="11">LEFT(K3,2)</f>
        <v>周日</v>
      </c>
      <c r="AM3" t="str">
        <f t="shared" ref="AM3:AM66" si="12">MID(K3,3,2)</f>
        <v>09</v>
      </c>
      <c r="AP3" t="s">
        <v>191</v>
      </c>
      <c r="AQ3" t="s">
        <v>795</v>
      </c>
    </row>
    <row r="4" spans="1:43" hidden="1">
      <c r="A4" s="23" t="s">
        <v>3709</v>
      </c>
      <c r="B4" s="23" t="s">
        <v>1766</v>
      </c>
      <c r="C4" s="23" t="s">
        <v>931</v>
      </c>
      <c r="D4" s="23" t="s">
        <v>14</v>
      </c>
      <c r="E4" s="23" t="s">
        <v>14</v>
      </c>
      <c r="F4" s="23" t="s">
        <v>14</v>
      </c>
      <c r="G4" s="23">
        <v>1</v>
      </c>
      <c r="H4" s="23" t="s">
        <v>14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  <c r="N4" s="23" t="s">
        <v>3989</v>
      </c>
      <c r="O4" s="23">
        <v>0</v>
      </c>
      <c r="P4" s="23">
        <v>40</v>
      </c>
      <c r="Q4" s="23" t="s">
        <v>460</v>
      </c>
      <c r="R4" s="23">
        <v>0</v>
      </c>
      <c r="S4" s="23" t="s">
        <v>7</v>
      </c>
      <c r="T4" s="23" t="s">
        <v>142</v>
      </c>
      <c r="U4" s="23" t="s">
        <v>142</v>
      </c>
      <c r="V4" s="23"/>
      <c r="W4" t="e">
        <f>VLOOKUP(A4,'6-开班明细表'!A:M,8,0)</f>
        <v>#N/A</v>
      </c>
      <c r="X4" t="e">
        <f>VLOOKUP(A4,'6-开班明细表'!A:M,9,0)</f>
        <v>#N/A</v>
      </c>
      <c r="Y4" t="e">
        <f>VLOOKUP(A4,'6-开班明细表'!A:M,10,0)</f>
        <v>#N/A</v>
      </c>
      <c r="Z4" t="e">
        <f t="shared" si="1"/>
        <v>#N/A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停读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195</v>
      </c>
      <c r="AQ4" t="s">
        <v>795</v>
      </c>
    </row>
    <row r="5" spans="1:43" hidden="1">
      <c r="A5" s="23" t="s">
        <v>3145</v>
      </c>
      <c r="B5" s="23" t="s">
        <v>1766</v>
      </c>
      <c r="C5" s="23" t="s">
        <v>3145</v>
      </c>
      <c r="D5" s="23" t="s">
        <v>14</v>
      </c>
      <c r="E5" s="23" t="s">
        <v>14</v>
      </c>
      <c r="F5" s="23" t="s">
        <v>14</v>
      </c>
      <c r="G5" s="23">
        <v>43862</v>
      </c>
      <c r="H5" s="23" t="s">
        <v>14</v>
      </c>
      <c r="I5" s="23" t="s">
        <v>14</v>
      </c>
      <c r="J5" s="23" t="s">
        <v>14</v>
      </c>
      <c r="K5" s="23" t="s">
        <v>14</v>
      </c>
      <c r="L5" s="23" t="s">
        <v>3990</v>
      </c>
      <c r="M5" s="23" t="s">
        <v>2167</v>
      </c>
      <c r="N5" s="23" t="s">
        <v>3989</v>
      </c>
      <c r="O5" s="23">
        <v>0</v>
      </c>
      <c r="P5" s="23">
        <v>4</v>
      </c>
      <c r="Q5" s="23" t="s">
        <v>460</v>
      </c>
      <c r="R5" s="23">
        <v>0</v>
      </c>
      <c r="S5" s="23" t="s">
        <v>7</v>
      </c>
      <c r="T5" s="23" t="s">
        <v>142</v>
      </c>
      <c r="U5" s="23" t="s">
        <v>142</v>
      </c>
      <c r="V5" s="23"/>
      <c r="W5" t="e">
        <f>VLOOKUP(A5,'6-开班明细表'!A:M,8,0)</f>
        <v>#N/A</v>
      </c>
      <c r="X5" t="e">
        <f>VLOOKUP(A5,'6-开班明细表'!A:M,9,0)</f>
        <v>#N/A</v>
      </c>
      <c r="Y5" t="e">
        <f>VLOOKUP(A5,'6-开班明细表'!A:M,10,0)</f>
        <v>#N/A</v>
      </c>
      <c r="Z5" t="e">
        <f t="shared" si="1"/>
        <v>#N/A</v>
      </c>
      <c r="AA5" t="str">
        <f t="shared" si="2"/>
        <v/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43862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201</v>
      </c>
      <c r="AQ5" t="s">
        <v>795</v>
      </c>
    </row>
    <row r="6" spans="1:43" hidden="1">
      <c r="A6" s="23" t="s">
        <v>3803</v>
      </c>
      <c r="B6" s="23" t="s">
        <v>1766</v>
      </c>
      <c r="C6" s="23" t="s">
        <v>3045</v>
      </c>
      <c r="D6" s="23" t="s">
        <v>14</v>
      </c>
      <c r="E6" s="23" t="s">
        <v>14</v>
      </c>
      <c r="F6" s="23" t="s">
        <v>14</v>
      </c>
      <c r="G6" s="23">
        <v>43405</v>
      </c>
      <c r="H6" s="23" t="s">
        <v>14</v>
      </c>
      <c r="I6" s="23" t="s">
        <v>14</v>
      </c>
      <c r="J6" s="23" t="s">
        <v>14</v>
      </c>
      <c r="K6" s="23" t="s">
        <v>14</v>
      </c>
      <c r="L6" s="23" t="s">
        <v>3990</v>
      </c>
      <c r="M6" s="23" t="s">
        <v>2167</v>
      </c>
      <c r="N6" s="23" t="s">
        <v>3989</v>
      </c>
      <c r="O6" s="23">
        <v>0</v>
      </c>
      <c r="P6" s="23">
        <v>5</v>
      </c>
      <c r="Q6" s="23" t="s">
        <v>460</v>
      </c>
      <c r="R6" s="23">
        <v>0</v>
      </c>
      <c r="S6" s="23" t="s">
        <v>7</v>
      </c>
      <c r="T6" s="23" t="s">
        <v>142</v>
      </c>
      <c r="U6" s="23" t="s">
        <v>142</v>
      </c>
      <c r="V6" s="23"/>
      <c r="W6" t="e">
        <f>VLOOKUP(A6,'6-开班明细表'!A:M,8,0)</f>
        <v>#N/A</v>
      </c>
      <c r="X6" t="e">
        <f>VLOOKUP(A6,'6-开班明细表'!A:M,9,0)</f>
        <v>#N/A</v>
      </c>
      <c r="Y6" t="e">
        <f>VLOOKUP(A6,'6-开班明细表'!A:M,10,0)</f>
        <v>#N/A</v>
      </c>
      <c r="Z6" t="e">
        <f t="shared" si="1"/>
        <v>#N/A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43405</v>
      </c>
      <c r="AI6" t="str">
        <f t="shared" si="0"/>
        <v/>
      </c>
      <c r="AJ6" t="str">
        <f t="shared" si="10"/>
        <v>预交费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206</v>
      </c>
      <c r="AQ6" t="s">
        <v>795</v>
      </c>
    </row>
    <row r="7" spans="1:43">
      <c r="A7" s="23" t="s">
        <v>2789</v>
      </c>
      <c r="B7" s="23" t="s">
        <v>1766</v>
      </c>
      <c r="C7" s="23" t="s">
        <v>2622</v>
      </c>
      <c r="D7" s="23" t="s">
        <v>3823</v>
      </c>
      <c r="E7" s="23" t="s">
        <v>14</v>
      </c>
      <c r="F7" s="23" t="s">
        <v>2976</v>
      </c>
      <c r="G7" s="23">
        <v>42697</v>
      </c>
      <c r="H7" s="23" t="s">
        <v>14</v>
      </c>
      <c r="I7" s="23">
        <v>42917.604166666664</v>
      </c>
      <c r="J7" s="23" t="s">
        <v>14</v>
      </c>
      <c r="K7" s="23" t="s">
        <v>3822</v>
      </c>
      <c r="L7" s="23" t="s">
        <v>3991</v>
      </c>
      <c r="M7" s="23" t="s">
        <v>2167</v>
      </c>
      <c r="N7" s="23" t="s">
        <v>3989</v>
      </c>
      <c r="O7" s="23">
        <v>1</v>
      </c>
      <c r="P7" s="23">
        <v>1</v>
      </c>
      <c r="Q7" s="23" t="s">
        <v>458</v>
      </c>
      <c r="R7" s="23">
        <v>0</v>
      </c>
      <c r="S7" s="23" t="s">
        <v>10</v>
      </c>
      <c r="T7" s="23" t="s">
        <v>331</v>
      </c>
      <c r="U7" s="23" t="s">
        <v>329</v>
      </c>
      <c r="V7" s="23" t="s">
        <v>4019</v>
      </c>
      <c r="W7">
        <f>VLOOKUP(A7,'6-开班明细表'!A:M,8,0)</f>
        <v>1.5</v>
      </c>
      <c r="X7" t="str">
        <f>VLOOKUP(A7,'6-开班明细表'!A:M,9,0)</f>
        <v/>
      </c>
      <c r="Y7">
        <f>VLOOKUP(A7,'6-开班明细表'!A:M,10,0)</f>
        <v>0.5</v>
      </c>
      <c r="Z7">
        <f t="shared" si="1"/>
        <v>1</v>
      </c>
      <c r="AA7" t="str">
        <f t="shared" si="2"/>
        <v>王雨莎</v>
      </c>
      <c r="AB7" t="str">
        <f t="shared" si="3"/>
        <v/>
      </c>
      <c r="AC7" t="str">
        <f t="shared" si="4"/>
        <v>DUSTIN</v>
      </c>
      <c r="AD7" t="str">
        <f t="shared" si="5"/>
        <v>DUSTIN</v>
      </c>
      <c r="AE7" t="str">
        <f t="shared" si="6"/>
        <v/>
      </c>
      <c r="AF7">
        <f t="shared" si="7"/>
        <v>6</v>
      </c>
      <c r="AG7">
        <f t="shared" si="8"/>
        <v>6</v>
      </c>
      <c r="AH7">
        <f t="shared" si="9"/>
        <v>42697</v>
      </c>
      <c r="AI7" t="str">
        <f t="shared" si="0"/>
        <v>一对一</v>
      </c>
      <c r="AJ7" t="str">
        <f t="shared" si="10"/>
        <v>一对一</v>
      </c>
      <c r="AK7" t="str">
        <f>IF(IFERROR(FIND("一",C7),0)&gt;0,"一对一",VLOOKUP(AJ7,班级编码!A:L,8,0))</f>
        <v>一对一</v>
      </c>
      <c r="AL7" t="str">
        <f t="shared" si="11"/>
        <v>周六</v>
      </c>
      <c r="AM7" t="str">
        <f t="shared" si="12"/>
        <v>14</v>
      </c>
      <c r="AP7" t="s">
        <v>212</v>
      </c>
      <c r="AQ7" t="s">
        <v>795</v>
      </c>
    </row>
    <row r="8" spans="1:43" hidden="1">
      <c r="A8" s="23" t="s">
        <v>3834</v>
      </c>
      <c r="B8" s="23" t="s">
        <v>1766</v>
      </c>
      <c r="C8" s="23" t="s">
        <v>2622</v>
      </c>
      <c r="D8" s="23" t="s">
        <v>3013</v>
      </c>
      <c r="E8" s="23" t="s">
        <v>14</v>
      </c>
      <c r="F8" s="23" t="s">
        <v>14</v>
      </c>
      <c r="G8" s="23">
        <v>42697.933757905092</v>
      </c>
      <c r="H8" s="23" t="s">
        <v>14</v>
      </c>
      <c r="I8" s="23">
        <v>42728.395833333328</v>
      </c>
      <c r="J8" s="23" t="s">
        <v>14</v>
      </c>
      <c r="K8" s="23" t="s">
        <v>14</v>
      </c>
      <c r="L8" s="23" t="s">
        <v>3991</v>
      </c>
      <c r="M8" s="23" t="s">
        <v>2167</v>
      </c>
      <c r="N8" s="23" t="s">
        <v>3989</v>
      </c>
      <c r="O8" s="23">
        <v>1</v>
      </c>
      <c r="P8" s="23">
        <v>1</v>
      </c>
      <c r="Q8" s="23" t="s">
        <v>458</v>
      </c>
      <c r="R8" s="23">
        <v>0</v>
      </c>
      <c r="S8" s="23" t="s">
        <v>10</v>
      </c>
      <c r="T8" s="23" t="s">
        <v>142</v>
      </c>
      <c r="U8" s="23" t="s">
        <v>142</v>
      </c>
      <c r="V8" s="23"/>
      <c r="W8" t="e">
        <f>VLOOKUP(A8,'6-开班明细表'!A:M,8,0)</f>
        <v>#N/A</v>
      </c>
      <c r="X8" t="e">
        <f>VLOOKUP(A8,'6-开班明细表'!A:M,9,0)</f>
        <v>#N/A</v>
      </c>
      <c r="Y8" t="e">
        <f>VLOOKUP(A8,'6-开班明细表'!A:M,10,0)</f>
        <v>#N/A</v>
      </c>
      <c r="Z8" t="e">
        <f t="shared" si="1"/>
        <v>#N/A</v>
      </c>
      <c r="AA8" t="str">
        <f t="shared" si="2"/>
        <v>王雨莎</v>
      </c>
      <c r="AB8" t="str">
        <f t="shared" si="3"/>
        <v/>
      </c>
      <c r="AC8" t="str">
        <f t="shared" si="4"/>
        <v/>
      </c>
      <c r="AD8" t="str">
        <f t="shared" si="5"/>
        <v/>
      </c>
      <c r="AE8" t="str">
        <f t="shared" si="6"/>
        <v/>
      </c>
      <c r="AF8">
        <f t="shared" si="7"/>
        <v>0</v>
      </c>
      <c r="AG8">
        <f t="shared" si="8"/>
        <v>0</v>
      </c>
      <c r="AH8">
        <f t="shared" si="9"/>
        <v>42697.933757905092</v>
      </c>
      <c r="AI8" t="str">
        <f t="shared" si="0"/>
        <v>一对一</v>
      </c>
      <c r="AJ8" t="str">
        <f t="shared" si="10"/>
        <v>一对一</v>
      </c>
      <c r="AK8" t="str">
        <f>IF(IFERROR(FIND("一",C8),0)&gt;0,"一对一",VLOOKUP(AJ8,班级编码!A:L,8,0))</f>
        <v>一对一</v>
      </c>
      <c r="AL8" t="str">
        <f t="shared" si="11"/>
        <v/>
      </c>
      <c r="AM8" t="str">
        <f t="shared" si="12"/>
        <v/>
      </c>
      <c r="AP8" t="s">
        <v>218</v>
      </c>
      <c r="AQ8" t="s">
        <v>795</v>
      </c>
    </row>
    <row r="9" spans="1:43">
      <c r="A9" s="23" t="s">
        <v>2484</v>
      </c>
      <c r="B9" s="23" t="s">
        <v>1766</v>
      </c>
      <c r="C9" s="23" t="s">
        <v>2483</v>
      </c>
      <c r="D9" s="23" t="s">
        <v>3675</v>
      </c>
      <c r="E9" s="23" t="s">
        <v>14</v>
      </c>
      <c r="F9" s="23" t="s">
        <v>2983</v>
      </c>
      <c r="G9" s="23">
        <v>42697</v>
      </c>
      <c r="H9" s="23" t="s">
        <v>14</v>
      </c>
      <c r="I9" s="23">
        <v>42911.4375</v>
      </c>
      <c r="J9" s="23" t="s">
        <v>14</v>
      </c>
      <c r="K9" s="23" t="s">
        <v>3670</v>
      </c>
      <c r="L9" s="23" t="s">
        <v>3991</v>
      </c>
      <c r="M9" s="23" t="s">
        <v>2482</v>
      </c>
      <c r="N9" s="23" t="s">
        <v>3989</v>
      </c>
      <c r="O9" s="23">
        <v>12</v>
      </c>
      <c r="P9" s="23">
        <v>1</v>
      </c>
      <c r="Q9" s="23" t="s">
        <v>3992</v>
      </c>
      <c r="R9" s="23">
        <v>0</v>
      </c>
      <c r="S9" s="23" t="s">
        <v>10</v>
      </c>
      <c r="T9" s="23" t="s">
        <v>3993</v>
      </c>
      <c r="U9" s="23" t="s">
        <v>3993</v>
      </c>
      <c r="V9" s="23" t="s">
        <v>4019</v>
      </c>
      <c r="W9">
        <f>VLOOKUP(A9,'6-开班明细表'!A:M,8,0)</f>
        <v>1.5</v>
      </c>
      <c r="X9" t="str">
        <f>VLOOKUP(A9,'6-开班明细表'!A:M,9,0)</f>
        <v/>
      </c>
      <c r="Y9" t="str">
        <f>VLOOKUP(A9,'6-开班明细表'!A:M,10,0)</f>
        <v/>
      </c>
      <c r="Z9">
        <f t="shared" si="1"/>
        <v>0.5</v>
      </c>
      <c r="AA9" t="str">
        <f t="shared" si="2"/>
        <v>张婉婷</v>
      </c>
      <c r="AB9" t="str">
        <f t="shared" si="3"/>
        <v/>
      </c>
      <c r="AC9" t="str">
        <f t="shared" si="4"/>
        <v/>
      </c>
      <c r="AD9" t="str">
        <f t="shared" si="5"/>
        <v/>
      </c>
      <c r="AE9" t="str">
        <f t="shared" si="6"/>
        <v/>
      </c>
      <c r="AF9">
        <f t="shared" si="7"/>
        <v>0</v>
      </c>
      <c r="AG9">
        <f t="shared" si="8"/>
        <v>0</v>
      </c>
      <c r="AH9">
        <f t="shared" si="9"/>
        <v>42697</v>
      </c>
      <c r="AI9" t="str">
        <f t="shared" si="0"/>
        <v>一对一</v>
      </c>
      <c r="AJ9" t="str">
        <f t="shared" si="10"/>
        <v>一对一</v>
      </c>
      <c r="AK9" t="str">
        <f>IF(IFERROR(FIND("一",C9),0)&gt;0,"一对一",VLOOKUP(AJ9,班级编码!A:L,8,0))</f>
        <v>一对一</v>
      </c>
      <c r="AL9" t="str">
        <f t="shared" si="11"/>
        <v>周日</v>
      </c>
      <c r="AM9" t="str">
        <f t="shared" si="12"/>
        <v>10</v>
      </c>
      <c r="AP9" t="s">
        <v>223</v>
      </c>
      <c r="AQ9" t="s">
        <v>795</v>
      </c>
    </row>
    <row r="10" spans="1:43">
      <c r="A10" s="23" t="s">
        <v>2206</v>
      </c>
      <c r="B10" s="23" t="s">
        <v>1766</v>
      </c>
      <c r="C10" s="23" t="s">
        <v>487</v>
      </c>
      <c r="D10" s="23" t="s">
        <v>2201</v>
      </c>
      <c r="E10" s="23" t="s">
        <v>2181</v>
      </c>
      <c r="F10" s="23" t="s">
        <v>2976</v>
      </c>
      <c r="G10" s="23">
        <v>42705</v>
      </c>
      <c r="H10" s="23" t="s">
        <v>14</v>
      </c>
      <c r="I10" s="23">
        <v>42914.729166666664</v>
      </c>
      <c r="J10" s="23">
        <v>43132</v>
      </c>
      <c r="K10" s="23" t="s">
        <v>3684</v>
      </c>
      <c r="L10" s="23" t="s">
        <v>3994</v>
      </c>
      <c r="M10" s="23" t="s">
        <v>2179</v>
      </c>
      <c r="N10" s="23" t="s">
        <v>3989</v>
      </c>
      <c r="O10" s="23">
        <v>12</v>
      </c>
      <c r="P10" s="23">
        <v>10</v>
      </c>
      <c r="Q10" s="23" t="s">
        <v>3995</v>
      </c>
      <c r="R10" s="23">
        <v>21</v>
      </c>
      <c r="S10" s="23" t="s">
        <v>7</v>
      </c>
      <c r="T10" s="23" t="s">
        <v>294</v>
      </c>
      <c r="U10" s="23" t="s">
        <v>294</v>
      </c>
      <c r="V10" s="23" t="s">
        <v>4019</v>
      </c>
      <c r="W10">
        <f>VLOOKUP(A10,'6-开班明细表'!A:M,8,0)</f>
        <v>1</v>
      </c>
      <c r="X10" t="str">
        <f>VLOOKUP(A10,'6-开班明细表'!A:M,9,0)</f>
        <v/>
      </c>
      <c r="Y10">
        <f>VLOOKUP(A10,'6-开班明细表'!A:M,10,0)</f>
        <v>0.5</v>
      </c>
      <c r="Z10">
        <f t="shared" si="1"/>
        <v>0</v>
      </c>
      <c r="AA10" t="str">
        <f t="shared" si="2"/>
        <v>钟朵朵</v>
      </c>
      <c r="AB10" t="str">
        <f t="shared" si="3"/>
        <v/>
      </c>
      <c r="AC10" t="str">
        <f t="shared" si="4"/>
        <v>DUSTIN</v>
      </c>
      <c r="AD10" t="str">
        <f t="shared" si="5"/>
        <v>DUSTIN</v>
      </c>
      <c r="AE10" t="str">
        <f t="shared" si="6"/>
        <v/>
      </c>
      <c r="AF10">
        <f t="shared" si="7"/>
        <v>6</v>
      </c>
      <c r="AG10">
        <f t="shared" si="8"/>
        <v>6</v>
      </c>
      <c r="AH10">
        <f t="shared" si="9"/>
        <v>42852</v>
      </c>
      <c r="AI10" t="str">
        <f t="shared" si="0"/>
        <v>周三下午</v>
      </c>
      <c r="AJ10" t="str">
        <f t="shared" si="10"/>
        <v>K05</v>
      </c>
      <c r="AK10" t="str">
        <f>IF(IFERROR(FIND("一",C10),0)&gt;0,"一对一",VLOOKUP(AJ10,班级编码!A:L,8,0))</f>
        <v>幼儿部</v>
      </c>
      <c r="AL10" t="str">
        <f t="shared" si="11"/>
        <v>周三</v>
      </c>
      <c r="AM10" t="str">
        <f t="shared" si="12"/>
        <v>17</v>
      </c>
      <c r="AP10" t="s">
        <v>226</v>
      </c>
      <c r="AQ10" t="s">
        <v>795</v>
      </c>
    </row>
    <row r="11" spans="1:43" hidden="1">
      <c r="A11" s="23" t="s">
        <v>3666</v>
      </c>
      <c r="B11" s="23" t="s">
        <v>1766</v>
      </c>
      <c r="C11" s="23" t="s">
        <v>3637</v>
      </c>
      <c r="D11" s="23" t="s">
        <v>14</v>
      </c>
      <c r="E11" s="23" t="s">
        <v>14</v>
      </c>
      <c r="F11" s="23" t="s">
        <v>14</v>
      </c>
      <c r="G11" s="23">
        <v>42706</v>
      </c>
      <c r="H11" s="23" t="s">
        <v>14</v>
      </c>
      <c r="I11" s="23" t="s">
        <v>14</v>
      </c>
      <c r="J11" s="23" t="s">
        <v>14</v>
      </c>
      <c r="K11" s="23" t="s">
        <v>14</v>
      </c>
      <c r="L11" s="23" t="s">
        <v>14</v>
      </c>
      <c r="M11" s="23" t="s">
        <v>14</v>
      </c>
      <c r="N11" s="23" t="s">
        <v>3989</v>
      </c>
      <c r="O11" s="23">
        <v>200</v>
      </c>
      <c r="P11" s="23">
        <v>11</v>
      </c>
      <c r="Q11" s="23" t="s">
        <v>3996</v>
      </c>
      <c r="R11" s="23">
        <v>0</v>
      </c>
      <c r="S11" s="23" t="s">
        <v>7</v>
      </c>
      <c r="T11" s="23" t="s">
        <v>142</v>
      </c>
      <c r="U11" s="23" t="s">
        <v>142</v>
      </c>
      <c r="V11" s="23"/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/>
      </c>
      <c r="AB11" t="str">
        <f t="shared" si="3"/>
        <v/>
      </c>
      <c r="AC11" t="str">
        <f t="shared" si="4"/>
        <v/>
      </c>
      <c r="AD11" t="str">
        <f t="shared" si="5"/>
        <v/>
      </c>
      <c r="AE11" t="str">
        <f t="shared" si="6"/>
        <v/>
      </c>
      <c r="AF11">
        <f t="shared" si="7"/>
        <v>0</v>
      </c>
      <c r="AG11">
        <f t="shared" si="8"/>
        <v>0</v>
      </c>
      <c r="AH11">
        <f t="shared" si="9"/>
        <v>42706</v>
      </c>
      <c r="AI11" t="str">
        <f t="shared" si="0"/>
        <v/>
      </c>
      <c r="AJ11" t="str">
        <f t="shared" si="10"/>
        <v>广州区</v>
      </c>
      <c r="AK11" t="e">
        <f>IF(IFERROR(FIND("一",C11),0)&gt;0,"一对一",VLOOKUP(AJ11,班级编码!A:L,8,0))</f>
        <v>#N/A</v>
      </c>
      <c r="AL11" t="str">
        <f t="shared" si="11"/>
        <v/>
      </c>
      <c r="AM11" t="str">
        <f t="shared" si="12"/>
        <v/>
      </c>
      <c r="AP11" t="s">
        <v>133</v>
      </c>
      <c r="AQ11" t="s">
        <v>795</v>
      </c>
    </row>
    <row r="12" spans="1:43">
      <c r="A12" s="23" t="s">
        <v>2623</v>
      </c>
      <c r="B12" s="23" t="s">
        <v>1766</v>
      </c>
      <c r="C12" s="23" t="s">
        <v>2622</v>
      </c>
      <c r="D12" s="23" t="s">
        <v>3675</v>
      </c>
      <c r="E12" s="23" t="s">
        <v>14</v>
      </c>
      <c r="F12" s="23" t="s">
        <v>2980</v>
      </c>
      <c r="G12" s="23">
        <v>42708</v>
      </c>
      <c r="H12" s="23" t="s">
        <v>14</v>
      </c>
      <c r="I12" s="23">
        <v>42911.375</v>
      </c>
      <c r="J12" s="23" t="s">
        <v>14</v>
      </c>
      <c r="K12" s="23" t="s">
        <v>14</v>
      </c>
      <c r="L12" s="23" t="s">
        <v>3991</v>
      </c>
      <c r="M12" s="23" t="s">
        <v>2167</v>
      </c>
      <c r="N12" s="23" t="s">
        <v>3989</v>
      </c>
      <c r="O12" s="23">
        <v>1</v>
      </c>
      <c r="P12" s="23">
        <v>1</v>
      </c>
      <c r="Q12" s="23" t="s">
        <v>458</v>
      </c>
      <c r="R12" s="23">
        <v>0</v>
      </c>
      <c r="S12" s="23" t="s">
        <v>10</v>
      </c>
      <c r="T12" s="23" t="s">
        <v>325</v>
      </c>
      <c r="U12" s="23" t="s">
        <v>325</v>
      </c>
      <c r="V12" s="23" t="s">
        <v>4019</v>
      </c>
      <c r="W12">
        <f>VLOOKUP(A12,'6-开班明细表'!A:M,8,0)</f>
        <v>1.5</v>
      </c>
      <c r="X12" t="str">
        <f>VLOOKUP(A12,'6-开班明细表'!A:M,9,0)</f>
        <v/>
      </c>
      <c r="Y12" t="str">
        <f>VLOOKUP(A12,'6-开班明细表'!A:M,10,0)</f>
        <v/>
      </c>
      <c r="Z12">
        <f t="shared" si="1"/>
        <v>0.5</v>
      </c>
      <c r="AA12" t="str">
        <f t="shared" si="2"/>
        <v>张婉婷</v>
      </c>
      <c r="AB12" t="str">
        <f t="shared" si="3"/>
        <v/>
      </c>
      <c r="AC12" t="str">
        <f t="shared" si="4"/>
        <v/>
      </c>
      <c r="AD12" t="str">
        <f t="shared" si="5"/>
        <v/>
      </c>
      <c r="AE12" t="str">
        <f t="shared" si="6"/>
        <v/>
      </c>
      <c r="AF12">
        <f t="shared" si="7"/>
        <v>0</v>
      </c>
      <c r="AG12">
        <f t="shared" si="8"/>
        <v>0</v>
      </c>
      <c r="AH12">
        <f t="shared" si="9"/>
        <v>42708</v>
      </c>
      <c r="AI12" t="str">
        <f t="shared" si="0"/>
        <v>一对一</v>
      </c>
      <c r="AJ12" t="str">
        <f t="shared" si="10"/>
        <v>一对一</v>
      </c>
      <c r="AK12" t="str">
        <f>IF(IFERROR(FIND("一",C12),0)&gt;0,"一对一",VLOOKUP(AJ12,班级编码!A:L,8,0))</f>
        <v>一对一</v>
      </c>
      <c r="AL12" t="str">
        <f t="shared" si="11"/>
        <v/>
      </c>
      <c r="AM12" t="str">
        <f t="shared" si="12"/>
        <v/>
      </c>
      <c r="AP12" t="s">
        <v>134</v>
      </c>
      <c r="AQ12" t="s">
        <v>795</v>
      </c>
    </row>
    <row r="13" spans="1:43">
      <c r="A13" s="23" t="s">
        <v>2180</v>
      </c>
      <c r="B13" s="23" t="s">
        <v>1766</v>
      </c>
      <c r="C13" s="23" t="s">
        <v>492</v>
      </c>
      <c r="D13" s="23" t="s">
        <v>2201</v>
      </c>
      <c r="E13" s="23" t="s">
        <v>2181</v>
      </c>
      <c r="F13" s="23" t="s">
        <v>2976</v>
      </c>
      <c r="G13" s="23">
        <v>42723</v>
      </c>
      <c r="H13" s="23" t="s">
        <v>14</v>
      </c>
      <c r="I13" s="23">
        <v>42925.4375</v>
      </c>
      <c r="J13" s="23">
        <v>43436</v>
      </c>
      <c r="K13" s="23" t="s">
        <v>3670</v>
      </c>
      <c r="L13" s="23" t="s">
        <v>3994</v>
      </c>
      <c r="M13" s="23" t="s">
        <v>2179</v>
      </c>
      <c r="N13" s="23" t="s">
        <v>3989</v>
      </c>
      <c r="O13" s="23">
        <v>12</v>
      </c>
      <c r="P13" s="23">
        <v>8</v>
      </c>
      <c r="Q13" s="23" t="s">
        <v>3997</v>
      </c>
      <c r="R13" s="23">
        <v>20</v>
      </c>
      <c r="S13" s="23" t="s">
        <v>7</v>
      </c>
      <c r="T13" s="23" t="s">
        <v>294</v>
      </c>
      <c r="U13" s="23" t="s">
        <v>284</v>
      </c>
      <c r="V13" s="23" t="s">
        <v>4019</v>
      </c>
      <c r="W13">
        <f>VLOOKUP(A13,'6-开班明细表'!A:M,8,0)</f>
        <v>1</v>
      </c>
      <c r="X13" t="str">
        <f>VLOOKUP(A13,'6-开班明细表'!A:M,9,0)</f>
        <v/>
      </c>
      <c r="Y13">
        <f>VLOOKUP(A13,'6-开班明细表'!A:M,10,0)</f>
        <v>0.5</v>
      </c>
      <c r="Z13">
        <f t="shared" si="1"/>
        <v>0</v>
      </c>
      <c r="AA13" t="str">
        <f t="shared" si="2"/>
        <v>钟朵朵</v>
      </c>
      <c r="AB13" t="str">
        <f t="shared" si="3"/>
        <v/>
      </c>
      <c r="AC13" t="str">
        <f t="shared" si="4"/>
        <v>DUSTIN</v>
      </c>
      <c r="AD13" t="str">
        <f t="shared" si="5"/>
        <v>DUSTIN</v>
      </c>
      <c r="AE13" t="str">
        <f t="shared" si="6"/>
        <v/>
      </c>
      <c r="AF13">
        <f t="shared" si="7"/>
        <v>6</v>
      </c>
      <c r="AG13">
        <f t="shared" si="8"/>
        <v>6</v>
      </c>
      <c r="AH13">
        <f t="shared" si="9"/>
        <v>42863</v>
      </c>
      <c r="AI13" t="str">
        <f t="shared" si="0"/>
        <v>周日上午</v>
      </c>
      <c r="AJ13" t="str">
        <f t="shared" si="10"/>
        <v>K05</v>
      </c>
      <c r="AK13" t="str">
        <f>IF(IFERROR(FIND("一",C13),0)&gt;0,"一对一",VLOOKUP(AJ13,班级编码!A:L,8,0))</f>
        <v>幼儿部</v>
      </c>
      <c r="AL13" t="str">
        <f t="shared" si="11"/>
        <v>周日</v>
      </c>
      <c r="AM13" t="str">
        <f t="shared" si="12"/>
        <v>10</v>
      </c>
      <c r="AP13" t="s">
        <v>153</v>
      </c>
      <c r="AQ13" t="s">
        <v>795</v>
      </c>
    </row>
    <row r="14" spans="1:43">
      <c r="A14" s="23" t="s">
        <v>2305</v>
      </c>
      <c r="B14" s="23" t="s">
        <v>1766</v>
      </c>
      <c r="C14" s="23" t="s">
        <v>489</v>
      </c>
      <c r="D14" s="23" t="s">
        <v>3663</v>
      </c>
      <c r="E14" s="23" t="s">
        <v>2152</v>
      </c>
      <c r="F14" s="23" t="s">
        <v>2980</v>
      </c>
      <c r="G14" s="23">
        <v>42742</v>
      </c>
      <c r="H14" s="23" t="s">
        <v>14</v>
      </c>
      <c r="I14" s="23">
        <v>42914.645833333328</v>
      </c>
      <c r="J14" s="23">
        <v>43107</v>
      </c>
      <c r="K14" s="23" t="s">
        <v>3716</v>
      </c>
      <c r="L14" s="23" t="s">
        <v>3998</v>
      </c>
      <c r="M14" s="23" t="s">
        <v>2167</v>
      </c>
      <c r="N14" s="23" t="s">
        <v>3989</v>
      </c>
      <c r="O14" s="23">
        <v>12</v>
      </c>
      <c r="P14" s="23">
        <v>4</v>
      </c>
      <c r="Q14" s="23" t="s">
        <v>3999</v>
      </c>
      <c r="R14" s="23">
        <v>19</v>
      </c>
      <c r="S14" s="23" t="s">
        <v>7</v>
      </c>
      <c r="T14" s="23" t="s">
        <v>294</v>
      </c>
      <c r="U14" s="23" t="s">
        <v>294</v>
      </c>
      <c r="V14" s="23" t="s">
        <v>4019</v>
      </c>
      <c r="W14">
        <f>VLOOKUP(A14,'6-开班明细表'!A:M,8,0)</f>
        <v>1.33</v>
      </c>
      <c r="X14">
        <f>VLOOKUP(A14,'6-开班明细表'!A:M,9,0)</f>
        <v>0.83</v>
      </c>
      <c r="Y14">
        <f>VLOOKUP(A14,'6-开班明细表'!A:M,10,0)</f>
        <v>0.33</v>
      </c>
      <c r="Z14">
        <f t="shared" si="1"/>
        <v>-9.9999999999997868E-3</v>
      </c>
      <c r="AA14" t="str">
        <f t="shared" si="2"/>
        <v>丁惠媚</v>
      </c>
      <c r="AB14" t="str">
        <f t="shared" si="3"/>
        <v>陈玲</v>
      </c>
      <c r="AC14" t="str">
        <f t="shared" si="4"/>
        <v>DUSTIN</v>
      </c>
      <c r="AD14" t="str">
        <f t="shared" si="5"/>
        <v>DUSTIN</v>
      </c>
      <c r="AE14" t="str">
        <f t="shared" si="6"/>
        <v>陈玲</v>
      </c>
      <c r="AF14">
        <f t="shared" si="7"/>
        <v>6</v>
      </c>
      <c r="AG14">
        <f t="shared" si="8"/>
        <v>6</v>
      </c>
      <c r="AH14">
        <f t="shared" si="9"/>
        <v>42875</v>
      </c>
      <c r="AI14" t="str">
        <f t="shared" si="0"/>
        <v>周三下午</v>
      </c>
      <c r="AJ14" t="str">
        <f t="shared" si="10"/>
        <v>P5B</v>
      </c>
      <c r="AK14" t="str">
        <f>IF(IFERROR(FIND("一",C14),0)&gt;0,"一对一",VLOOKUP(AJ14,班级编码!A:L,8,0))</f>
        <v>初中部</v>
      </c>
      <c r="AL14" t="str">
        <f t="shared" si="11"/>
        <v>周三</v>
      </c>
      <c r="AM14" t="str">
        <f t="shared" si="12"/>
        <v>15</v>
      </c>
      <c r="AP14" t="s">
        <v>135</v>
      </c>
      <c r="AQ14" t="s">
        <v>796</v>
      </c>
    </row>
    <row r="15" spans="1:43" hidden="1">
      <c r="A15" s="23" t="s">
        <v>4000</v>
      </c>
      <c r="B15" s="23" t="s">
        <v>1766</v>
      </c>
      <c r="C15" s="23" t="s">
        <v>480</v>
      </c>
      <c r="D15" s="23" t="s">
        <v>4001</v>
      </c>
      <c r="E15" s="23" t="s">
        <v>14</v>
      </c>
      <c r="F15" s="23" t="s">
        <v>14</v>
      </c>
      <c r="G15" s="23">
        <v>42749.736838344907</v>
      </c>
      <c r="H15" s="23" t="s">
        <v>14</v>
      </c>
      <c r="I15" s="23">
        <v>42840.729166666664</v>
      </c>
      <c r="J15" s="23" t="s">
        <v>14</v>
      </c>
      <c r="K15" s="23" t="s">
        <v>14</v>
      </c>
      <c r="L15" s="23" t="s">
        <v>3990</v>
      </c>
      <c r="M15" s="23" t="s">
        <v>2167</v>
      </c>
      <c r="N15" s="23" t="s">
        <v>3989</v>
      </c>
      <c r="O15" s="23">
        <v>100</v>
      </c>
      <c r="P15" s="23">
        <v>0</v>
      </c>
      <c r="Q15" s="23" t="s">
        <v>460</v>
      </c>
      <c r="R15" s="23">
        <v>0</v>
      </c>
      <c r="S15" s="23" t="s">
        <v>7</v>
      </c>
      <c r="T15" s="23" t="s">
        <v>330</v>
      </c>
      <c r="U15" s="23" t="s">
        <v>330</v>
      </c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 t="str">
        <f t="shared" si="2"/>
        <v>陈玲</v>
      </c>
      <c r="AB15" t="str">
        <f t="shared" si="3"/>
        <v>丁惠媚</v>
      </c>
      <c r="AC15" t="str">
        <f t="shared" si="4"/>
        <v>钟朵朵,王雨莎,马祯</v>
      </c>
      <c r="AD15" t="str">
        <f t="shared" si="5"/>
        <v>丁惠媚</v>
      </c>
      <c r="AE15" t="str">
        <f t="shared" si="6"/>
        <v>钟朵朵,王雨莎,马祯</v>
      </c>
      <c r="AF15">
        <f t="shared" si="7"/>
        <v>3</v>
      </c>
      <c r="AG15">
        <f t="shared" si="8"/>
        <v>6</v>
      </c>
      <c r="AH15">
        <f t="shared" si="9"/>
        <v>42749.736838344907</v>
      </c>
      <c r="AI15" t="str">
        <f t="shared" si="0"/>
        <v/>
      </c>
      <c r="AJ15" t="str">
        <f t="shared" si="10"/>
        <v>广州区</v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136</v>
      </c>
      <c r="AQ15" t="s">
        <v>796</v>
      </c>
    </row>
    <row r="16" spans="1:43" hidden="1">
      <c r="A16" s="23" t="s">
        <v>4002</v>
      </c>
      <c r="B16" s="23" t="s">
        <v>1766</v>
      </c>
      <c r="C16" s="23" t="s">
        <v>489</v>
      </c>
      <c r="D16" s="23" t="s">
        <v>4003</v>
      </c>
      <c r="E16" s="23" t="s">
        <v>14</v>
      </c>
      <c r="F16" s="23" t="s">
        <v>14</v>
      </c>
      <c r="G16" s="23">
        <v>42749.738497025464</v>
      </c>
      <c r="H16" s="23" t="s">
        <v>14</v>
      </c>
      <c r="I16" s="23">
        <v>42826.708333333328</v>
      </c>
      <c r="J16" s="23" t="s">
        <v>14</v>
      </c>
      <c r="K16" s="23" t="s">
        <v>14</v>
      </c>
      <c r="L16" s="23" t="s">
        <v>3998</v>
      </c>
      <c r="M16" s="23" t="s">
        <v>2167</v>
      </c>
      <c r="N16" s="23" t="s">
        <v>3989</v>
      </c>
      <c r="O16" s="23">
        <v>100</v>
      </c>
      <c r="P16" s="23">
        <v>0</v>
      </c>
      <c r="Q16" s="23" t="s">
        <v>460</v>
      </c>
      <c r="R16" s="23">
        <v>0</v>
      </c>
      <c r="S16" s="23" t="s">
        <v>7</v>
      </c>
      <c r="T16" s="23" t="s">
        <v>284</v>
      </c>
      <c r="U16" s="23" t="s">
        <v>284</v>
      </c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 t="str">
        <f t="shared" si="2"/>
        <v>陈玲</v>
      </c>
      <c r="AB16" t="str">
        <f t="shared" si="3"/>
        <v>丁惠媚</v>
      </c>
      <c r="AC16" t="str">
        <f t="shared" si="4"/>
        <v>钟朵朵,马祯</v>
      </c>
      <c r="AD16" t="str">
        <f t="shared" si="5"/>
        <v>丁惠媚</v>
      </c>
      <c r="AE16" t="str">
        <f t="shared" si="6"/>
        <v>钟朵朵,马祯</v>
      </c>
      <c r="AF16">
        <f t="shared" si="7"/>
        <v>3</v>
      </c>
      <c r="AG16">
        <f t="shared" si="8"/>
        <v>6</v>
      </c>
      <c r="AH16">
        <f t="shared" si="9"/>
        <v>42749.738497025464</v>
      </c>
      <c r="AI16" t="str">
        <f t="shared" si="0"/>
        <v/>
      </c>
      <c r="AJ16" t="str">
        <f t="shared" si="10"/>
        <v>广州区</v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137</v>
      </c>
      <c r="AQ16" t="s">
        <v>796</v>
      </c>
    </row>
    <row r="17" spans="1:43" hidden="1">
      <c r="A17" s="23" t="s">
        <v>4004</v>
      </c>
      <c r="B17" s="23" t="s">
        <v>1766</v>
      </c>
      <c r="C17" s="23" t="s">
        <v>492</v>
      </c>
      <c r="D17" s="23" t="s">
        <v>2181</v>
      </c>
      <c r="E17" s="23" t="s">
        <v>14</v>
      </c>
      <c r="F17" s="23" t="s">
        <v>14</v>
      </c>
      <c r="G17" s="23">
        <v>42752.653109259256</v>
      </c>
      <c r="H17" s="23" t="s">
        <v>14</v>
      </c>
      <c r="I17" s="23">
        <v>42740.729166666664</v>
      </c>
      <c r="J17" s="23" t="s">
        <v>14</v>
      </c>
      <c r="K17" s="23" t="s">
        <v>14</v>
      </c>
      <c r="L17" s="23" t="s">
        <v>3994</v>
      </c>
      <c r="M17" s="23" t="s">
        <v>2179</v>
      </c>
      <c r="N17" s="23" t="s">
        <v>3989</v>
      </c>
      <c r="O17" s="23">
        <v>100</v>
      </c>
      <c r="P17" s="23">
        <v>0</v>
      </c>
      <c r="Q17" s="23" t="s">
        <v>460</v>
      </c>
      <c r="R17" s="23">
        <v>0</v>
      </c>
      <c r="S17" s="23" t="s">
        <v>7</v>
      </c>
      <c r="T17" s="23" t="s">
        <v>125</v>
      </c>
      <c r="U17" s="23" t="s">
        <v>125</v>
      </c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 t="str">
        <f t="shared" si="2"/>
        <v>钟朵朵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42752.653109259256</v>
      </c>
      <c r="AI17" t="str">
        <f t="shared" si="0"/>
        <v/>
      </c>
      <c r="AJ17" t="str">
        <f t="shared" si="10"/>
        <v>广州区</v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138</v>
      </c>
      <c r="AQ17" t="s">
        <v>796</v>
      </c>
    </row>
    <row r="18" spans="1:43">
      <c r="A18" s="23" t="s">
        <v>2256</v>
      </c>
      <c r="B18" s="23" t="s">
        <v>1766</v>
      </c>
      <c r="C18" s="23" t="s">
        <v>480</v>
      </c>
      <c r="D18" s="23" t="s">
        <v>3732</v>
      </c>
      <c r="E18" s="23" t="s">
        <v>2152</v>
      </c>
      <c r="F18" s="23" t="s">
        <v>995</v>
      </c>
      <c r="G18" s="23">
        <v>42784</v>
      </c>
      <c r="H18" s="23" t="s">
        <v>14</v>
      </c>
      <c r="I18" s="23">
        <v>42917.375</v>
      </c>
      <c r="J18" s="23">
        <v>43113</v>
      </c>
      <c r="K18" s="23" t="s">
        <v>3704</v>
      </c>
      <c r="L18" s="23" t="s">
        <v>3990</v>
      </c>
      <c r="M18" s="23" t="s">
        <v>2167</v>
      </c>
      <c r="N18" s="23" t="s">
        <v>3989</v>
      </c>
      <c r="O18" s="23">
        <v>12</v>
      </c>
      <c r="P18" s="23">
        <v>6</v>
      </c>
      <c r="Q18" s="23" t="s">
        <v>996</v>
      </c>
      <c r="R18" s="23">
        <v>16</v>
      </c>
      <c r="S18" s="23" t="s">
        <v>7</v>
      </c>
      <c r="T18" s="23" t="s">
        <v>154</v>
      </c>
      <c r="U18" s="23" t="s">
        <v>154</v>
      </c>
      <c r="V18" s="23" t="s">
        <v>4019</v>
      </c>
      <c r="W18">
        <f>VLOOKUP(A18,'6-开班明细表'!A:M,8,0)</f>
        <v>1.5</v>
      </c>
      <c r="X18">
        <f>VLOOKUP(A18,'6-开班明细表'!A:M,9,0)</f>
        <v>1</v>
      </c>
      <c r="Y18">
        <f>VLOOKUP(A18,'6-开班明细表'!A:M,10,0)</f>
        <v>0.5</v>
      </c>
      <c r="Z18">
        <f t="shared" si="1"/>
        <v>0</v>
      </c>
      <c r="AA18" t="str">
        <f t="shared" si="2"/>
        <v>丁惠媚</v>
      </c>
      <c r="AB18" t="str">
        <f t="shared" si="3"/>
        <v>林巧珍</v>
      </c>
      <c r="AC18" t="str">
        <f t="shared" si="4"/>
        <v>DUSTIN</v>
      </c>
      <c r="AD18" t="str">
        <f t="shared" si="5"/>
        <v>DUSTIN</v>
      </c>
      <c r="AE18" t="str">
        <f t="shared" si="6"/>
        <v>林巧珍</v>
      </c>
      <c r="AF18">
        <f t="shared" si="7"/>
        <v>6</v>
      </c>
      <c r="AG18">
        <f t="shared" si="8"/>
        <v>6</v>
      </c>
      <c r="AH18">
        <f t="shared" si="9"/>
        <v>42896</v>
      </c>
      <c r="AI18" t="str">
        <f t="shared" si="0"/>
        <v>周六上午</v>
      </c>
      <c r="AJ18" t="str">
        <f t="shared" si="10"/>
        <v>P5A</v>
      </c>
      <c r="AK18" t="str">
        <f>IF(IFERROR(FIND("一",C18),0)&gt;0,"一对一",VLOOKUP(AJ18,班级编码!A:L,8,0))</f>
        <v>初中部</v>
      </c>
      <c r="AL18" t="str">
        <f t="shared" si="11"/>
        <v>周六</v>
      </c>
      <c r="AM18" t="str">
        <f t="shared" si="12"/>
        <v>09</v>
      </c>
      <c r="AP18" t="s">
        <v>139</v>
      </c>
      <c r="AQ18" t="s">
        <v>796</v>
      </c>
    </row>
    <row r="19" spans="1:43" hidden="1">
      <c r="A19" s="23" t="s">
        <v>4005</v>
      </c>
      <c r="B19" s="23" t="s">
        <v>1766</v>
      </c>
      <c r="C19" s="23" t="s">
        <v>487</v>
      </c>
      <c r="D19" s="23" t="s">
        <v>2190</v>
      </c>
      <c r="E19" s="23" t="s">
        <v>14</v>
      </c>
      <c r="F19" s="23" t="s">
        <v>14</v>
      </c>
      <c r="G19" s="23">
        <v>42752.705500428237</v>
      </c>
      <c r="H19" s="23" t="s">
        <v>14</v>
      </c>
      <c r="I19" s="23">
        <v>42751.375</v>
      </c>
      <c r="J19" s="23" t="s">
        <v>14</v>
      </c>
      <c r="K19" s="23" t="s">
        <v>14</v>
      </c>
      <c r="L19" s="23" t="s">
        <v>3994</v>
      </c>
      <c r="M19" s="23" t="s">
        <v>2179</v>
      </c>
      <c r="N19" s="23" t="s">
        <v>3989</v>
      </c>
      <c r="O19" s="23">
        <v>100</v>
      </c>
      <c r="P19" s="23">
        <v>0</v>
      </c>
      <c r="Q19" s="23" t="s">
        <v>460</v>
      </c>
      <c r="R19" s="23">
        <v>0</v>
      </c>
      <c r="S19" s="23" t="s">
        <v>7</v>
      </c>
      <c r="T19" s="23" t="s">
        <v>131</v>
      </c>
      <c r="U19" s="23" t="s">
        <v>131</v>
      </c>
      <c r="V19" s="217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 t="str">
        <f t="shared" si="2"/>
        <v>陈玲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42752.705500428237</v>
      </c>
      <c r="AI19" t="str">
        <f t="shared" si="0"/>
        <v/>
      </c>
      <c r="AJ19" t="str">
        <f t="shared" si="10"/>
        <v>广州区</v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140</v>
      </c>
      <c r="AQ19" t="s">
        <v>797</v>
      </c>
    </row>
    <row r="20" spans="1:43" hidden="1">
      <c r="A20" s="23" t="s">
        <v>4006</v>
      </c>
      <c r="B20" s="23" t="s">
        <v>1766</v>
      </c>
      <c r="C20" s="23" t="s">
        <v>2270</v>
      </c>
      <c r="D20" s="23" t="s">
        <v>2272</v>
      </c>
      <c r="E20" s="23" t="s">
        <v>14</v>
      </c>
      <c r="F20" s="23" t="s">
        <v>14</v>
      </c>
      <c r="G20" s="23">
        <v>42752.731455752313</v>
      </c>
      <c r="H20" s="23" t="s">
        <v>14</v>
      </c>
      <c r="I20" s="23">
        <v>42754.416666666664</v>
      </c>
      <c r="J20" s="23" t="s">
        <v>14</v>
      </c>
      <c r="K20" s="23" t="s">
        <v>14</v>
      </c>
      <c r="L20" s="23" t="s">
        <v>3998</v>
      </c>
      <c r="M20" s="23" t="s">
        <v>2167</v>
      </c>
      <c r="N20" s="23" t="s">
        <v>3989</v>
      </c>
      <c r="O20" s="23">
        <v>100</v>
      </c>
      <c r="P20" s="23">
        <v>0</v>
      </c>
      <c r="Q20" s="23" t="s">
        <v>460</v>
      </c>
      <c r="R20" s="23">
        <v>0</v>
      </c>
      <c r="S20" s="23" t="s">
        <v>7</v>
      </c>
      <c r="T20" s="23" t="s">
        <v>126</v>
      </c>
      <c r="U20" s="23" t="s">
        <v>126</v>
      </c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 t="str">
        <f t="shared" si="2"/>
        <v>彭永红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42752.731455752313</v>
      </c>
      <c r="AI20" t="str">
        <f t="shared" si="0"/>
        <v/>
      </c>
      <c r="AJ20" t="str">
        <f t="shared" si="10"/>
        <v>广州区</v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146</v>
      </c>
      <c r="AQ20" t="s">
        <v>797</v>
      </c>
    </row>
    <row r="21" spans="1:43">
      <c r="A21" s="23" t="s">
        <v>2168</v>
      </c>
      <c r="B21" s="23" t="s">
        <v>1766</v>
      </c>
      <c r="C21" s="23" t="s">
        <v>1264</v>
      </c>
      <c r="D21" s="23" t="s">
        <v>3920</v>
      </c>
      <c r="E21" s="23" t="s">
        <v>2169</v>
      </c>
      <c r="F21" s="23" t="s">
        <v>2980</v>
      </c>
      <c r="G21" s="23">
        <v>42788</v>
      </c>
      <c r="H21" s="23" t="s">
        <v>14</v>
      </c>
      <c r="I21" s="23">
        <v>42914.583333333328</v>
      </c>
      <c r="J21" s="23">
        <v>43132</v>
      </c>
      <c r="K21" s="23" t="s">
        <v>3942</v>
      </c>
      <c r="L21" s="23" t="s">
        <v>3990</v>
      </c>
      <c r="M21" s="23" t="s">
        <v>2167</v>
      </c>
      <c r="N21" s="23" t="s">
        <v>3989</v>
      </c>
      <c r="O21" s="23">
        <v>12</v>
      </c>
      <c r="P21" s="23">
        <v>12</v>
      </c>
      <c r="Q21" s="23" t="s">
        <v>458</v>
      </c>
      <c r="R21" s="23">
        <v>16</v>
      </c>
      <c r="S21" s="23" t="s">
        <v>7</v>
      </c>
      <c r="T21" s="23" t="s">
        <v>146</v>
      </c>
      <c r="U21" s="23" t="s">
        <v>146</v>
      </c>
      <c r="V21" s="23" t="s">
        <v>4019</v>
      </c>
      <c r="W21">
        <f>VLOOKUP(A21,'6-开班明细表'!A:M,8,0)</f>
        <v>1.5</v>
      </c>
      <c r="X21">
        <f>VLOOKUP(A21,'6-开班明细表'!A:M,9,0)</f>
        <v>1</v>
      </c>
      <c r="Y21">
        <f>VLOOKUP(A21,'6-开班明细表'!A:M,10,0)</f>
        <v>0.5</v>
      </c>
      <c r="Z21">
        <f t="shared" si="1"/>
        <v>0</v>
      </c>
      <c r="AA21" t="str">
        <f t="shared" si="2"/>
        <v>林巧珍</v>
      </c>
      <c r="AB21" t="str">
        <f t="shared" si="3"/>
        <v>丁惠媚</v>
      </c>
      <c r="AC21" t="str">
        <f t="shared" si="4"/>
        <v>DUSTIN</v>
      </c>
      <c r="AD21" t="str">
        <f t="shared" si="5"/>
        <v>丁惠媚</v>
      </c>
      <c r="AE21" t="str">
        <f t="shared" si="6"/>
        <v>DUSTIN</v>
      </c>
      <c r="AF21">
        <f t="shared" si="7"/>
        <v>3</v>
      </c>
      <c r="AG21">
        <f t="shared" si="8"/>
        <v>6</v>
      </c>
      <c r="AH21">
        <f t="shared" si="9"/>
        <v>42900</v>
      </c>
      <c r="AI21" t="str">
        <f t="shared" si="0"/>
        <v>周三下午</v>
      </c>
      <c r="AJ21" t="str">
        <f t="shared" si="10"/>
        <v>P01</v>
      </c>
      <c r="AK21" t="str">
        <f>IF(IFERROR(FIND("一",C21),0)&gt;0,"一对一",VLOOKUP(AJ21,班级编码!A:L,8,0))</f>
        <v>小初部</v>
      </c>
      <c r="AL21" t="str">
        <f t="shared" si="11"/>
        <v>周三</v>
      </c>
      <c r="AM21" t="str">
        <f t="shared" si="12"/>
        <v>14</v>
      </c>
      <c r="AP21" t="s">
        <v>154</v>
      </c>
      <c r="AQ21" t="s">
        <v>797</v>
      </c>
    </row>
    <row r="22" spans="1:43">
      <c r="A22" s="23" t="s">
        <v>2496</v>
      </c>
      <c r="B22" s="23" t="s">
        <v>1766</v>
      </c>
      <c r="C22" s="23" t="s">
        <v>1264</v>
      </c>
      <c r="D22" s="23" t="s">
        <v>3721</v>
      </c>
      <c r="E22" s="23" t="s">
        <v>2236</v>
      </c>
      <c r="F22" s="23" t="s">
        <v>995</v>
      </c>
      <c r="G22" s="23">
        <v>42788</v>
      </c>
      <c r="H22" s="23" t="s">
        <v>14</v>
      </c>
      <c r="I22" s="23">
        <v>42963.666666666664</v>
      </c>
      <c r="J22" s="23" t="s">
        <v>14</v>
      </c>
      <c r="K22" s="23" t="s">
        <v>3720</v>
      </c>
      <c r="L22" s="23" t="s">
        <v>3990</v>
      </c>
      <c r="M22" s="23" t="s">
        <v>2167</v>
      </c>
      <c r="N22" s="23" t="s">
        <v>3989</v>
      </c>
      <c r="O22" s="23">
        <v>12</v>
      </c>
      <c r="P22" s="23">
        <v>3</v>
      </c>
      <c r="Q22" s="23" t="s">
        <v>994</v>
      </c>
      <c r="R22" s="23">
        <v>16</v>
      </c>
      <c r="S22" s="23" t="s">
        <v>7</v>
      </c>
      <c r="T22" s="23" t="s">
        <v>284</v>
      </c>
      <c r="U22" s="23" t="s">
        <v>139</v>
      </c>
      <c r="V22" s="23" t="s">
        <v>4019</v>
      </c>
      <c r="W22">
        <f>VLOOKUP(A22,'6-开班明细表'!A:M,8,0)</f>
        <v>1.5</v>
      </c>
      <c r="X22">
        <f>VLOOKUP(A22,'6-开班明细表'!A:M,9,0)</f>
        <v>1</v>
      </c>
      <c r="Y22">
        <f>VLOOKUP(A22,'6-开班明细表'!A:M,10,0)</f>
        <v>0.5</v>
      </c>
      <c r="Z22">
        <f t="shared" si="1"/>
        <v>0</v>
      </c>
      <c r="AA22" t="str">
        <f t="shared" si="2"/>
        <v>马祯</v>
      </c>
      <c r="AB22" t="str">
        <f t="shared" si="3"/>
        <v>林巧珍</v>
      </c>
      <c r="AC22" t="str">
        <f t="shared" si="4"/>
        <v>DUSTIN</v>
      </c>
      <c r="AD22" t="str">
        <f t="shared" si="5"/>
        <v>林巧珍</v>
      </c>
      <c r="AE22" t="str">
        <f t="shared" si="6"/>
        <v>DUSTIN</v>
      </c>
      <c r="AF22">
        <f t="shared" si="7"/>
        <v>3</v>
      </c>
      <c r="AG22">
        <f t="shared" si="8"/>
        <v>6</v>
      </c>
      <c r="AH22">
        <f t="shared" si="9"/>
        <v>42900</v>
      </c>
      <c r="AI22" t="str">
        <f t="shared" si="0"/>
        <v>周三下午</v>
      </c>
      <c r="AJ22" t="str">
        <f t="shared" si="10"/>
        <v>P1A</v>
      </c>
      <c r="AK22" t="str">
        <f>IF(IFERROR(FIND("一",C22),0)&gt;0,"一对一",VLOOKUP(AJ22,班级编码!A:L,8,0))</f>
        <v>小初部</v>
      </c>
      <c r="AL22" t="str">
        <f t="shared" si="11"/>
        <v>周三</v>
      </c>
      <c r="AM22" t="str">
        <f t="shared" si="12"/>
        <v>16</v>
      </c>
      <c r="AP22" t="s">
        <v>273</v>
      </c>
      <c r="AQ22" t="s">
        <v>797</v>
      </c>
    </row>
    <row r="23" spans="1:43">
      <c r="A23" s="23" t="s">
        <v>2394</v>
      </c>
      <c r="B23" s="23" t="s">
        <v>1766</v>
      </c>
      <c r="C23" s="23" t="s">
        <v>2393</v>
      </c>
      <c r="D23" s="23" t="s">
        <v>2170</v>
      </c>
      <c r="E23" s="23" t="s">
        <v>2152</v>
      </c>
      <c r="F23" s="23" t="s">
        <v>995</v>
      </c>
      <c r="G23" s="23">
        <v>42788</v>
      </c>
      <c r="H23" s="23" t="s">
        <v>14</v>
      </c>
      <c r="I23" s="23">
        <v>42914.666666666664</v>
      </c>
      <c r="J23" s="23">
        <v>42978</v>
      </c>
      <c r="K23" s="23" t="s">
        <v>3660</v>
      </c>
      <c r="L23" s="23" t="s">
        <v>4007</v>
      </c>
      <c r="M23" s="23" t="s">
        <v>2167</v>
      </c>
      <c r="N23" s="23" t="s">
        <v>3989</v>
      </c>
      <c r="O23" s="23">
        <v>12</v>
      </c>
      <c r="P23" s="23">
        <v>3</v>
      </c>
      <c r="Q23" s="23" t="s">
        <v>994</v>
      </c>
      <c r="R23" s="23">
        <v>19</v>
      </c>
      <c r="S23" s="23" t="s">
        <v>7</v>
      </c>
      <c r="T23" s="23" t="s">
        <v>146</v>
      </c>
      <c r="U23" s="23" t="s">
        <v>146</v>
      </c>
      <c r="V23" s="23" t="s">
        <v>4019</v>
      </c>
      <c r="W23">
        <f>VLOOKUP(A23,'6-开班明细表'!A:M,8,0)</f>
        <v>1.5</v>
      </c>
      <c r="X23" t="str">
        <f>VLOOKUP(A23,'6-开班明细表'!A:M,9,0)</f>
        <v/>
      </c>
      <c r="Y23">
        <f>VLOOKUP(A23,'6-开班明细表'!A:M,10,0)</f>
        <v>0.5</v>
      </c>
      <c r="Z23">
        <f t="shared" si="1"/>
        <v>0</v>
      </c>
      <c r="AA23" t="str">
        <f t="shared" si="2"/>
        <v>丁惠媚</v>
      </c>
      <c r="AB23" t="str">
        <f t="shared" si="3"/>
        <v/>
      </c>
      <c r="AC23" t="str">
        <f t="shared" si="4"/>
        <v>DUSTIN</v>
      </c>
      <c r="AD23" t="str">
        <f t="shared" si="5"/>
        <v>DUSTIN</v>
      </c>
      <c r="AE23" t="str">
        <f t="shared" si="6"/>
        <v/>
      </c>
      <c r="AF23">
        <f t="shared" si="7"/>
        <v>6</v>
      </c>
      <c r="AG23">
        <f t="shared" si="8"/>
        <v>6</v>
      </c>
      <c r="AH23">
        <f t="shared" si="9"/>
        <v>42921</v>
      </c>
      <c r="AI23" t="str">
        <f t="shared" si="0"/>
        <v>周三下午</v>
      </c>
      <c r="AJ23" t="str">
        <f t="shared" si="10"/>
        <v>P5A</v>
      </c>
      <c r="AK23" t="str">
        <f>IF(IFERROR(FIND("一",C23),0)&gt;0,"一对一",VLOOKUP(AJ23,班级编码!A:L,8,0))</f>
        <v>初中部</v>
      </c>
      <c r="AL23" t="str">
        <f t="shared" si="11"/>
        <v>周三</v>
      </c>
      <c r="AM23" t="str">
        <f t="shared" si="12"/>
        <v>16</v>
      </c>
      <c r="AP23" t="s">
        <v>276</v>
      </c>
      <c r="AQ23" t="s">
        <v>797</v>
      </c>
    </row>
    <row r="24" spans="1:43">
      <c r="A24" s="23" t="s">
        <v>2416</v>
      </c>
      <c r="B24" s="23" t="s">
        <v>1766</v>
      </c>
      <c r="C24" s="23" t="s">
        <v>489</v>
      </c>
      <c r="D24" s="23" t="s">
        <v>3678</v>
      </c>
      <c r="E24" s="23" t="s">
        <v>2181</v>
      </c>
      <c r="F24" s="23" t="s">
        <v>997</v>
      </c>
      <c r="G24" s="23">
        <v>42776</v>
      </c>
      <c r="H24" s="23" t="s">
        <v>14</v>
      </c>
      <c r="I24" s="23">
        <v>42916.645833333328</v>
      </c>
      <c r="J24" s="23">
        <v>42978</v>
      </c>
      <c r="K24" s="23" t="s">
        <v>3677</v>
      </c>
      <c r="L24" s="23" t="s">
        <v>3998</v>
      </c>
      <c r="M24" s="23" t="s">
        <v>2167</v>
      </c>
      <c r="N24" s="23" t="s">
        <v>3989</v>
      </c>
      <c r="O24" s="23">
        <v>12</v>
      </c>
      <c r="P24" s="23">
        <v>10</v>
      </c>
      <c r="Q24" s="23" t="s">
        <v>3995</v>
      </c>
      <c r="R24" s="23">
        <v>19</v>
      </c>
      <c r="S24" s="23" t="s">
        <v>7</v>
      </c>
      <c r="T24" s="23" t="s">
        <v>273</v>
      </c>
      <c r="U24" s="23" t="s">
        <v>273</v>
      </c>
      <c r="V24" s="23" t="s">
        <v>4019</v>
      </c>
      <c r="W24">
        <f>VLOOKUP(A24,'6-开班明细表'!A:M,8,0)</f>
        <v>1.33</v>
      </c>
      <c r="X24">
        <f>VLOOKUP(A24,'6-开班明细表'!A:M,9,0)</f>
        <v>0.83</v>
      </c>
      <c r="Y24">
        <f>VLOOKUP(A24,'6-开班明细表'!A:M,10,0)</f>
        <v>0.33</v>
      </c>
      <c r="Z24">
        <f t="shared" si="1"/>
        <v>-9.9999999999997868E-3</v>
      </c>
      <c r="AA24" t="str">
        <f t="shared" si="2"/>
        <v>钟朵朵</v>
      </c>
      <c r="AB24" t="str">
        <f t="shared" si="3"/>
        <v>陈玲</v>
      </c>
      <c r="AC24" t="str">
        <f t="shared" si="4"/>
        <v>DUSTIN</v>
      </c>
      <c r="AD24" t="str">
        <f t="shared" si="5"/>
        <v>DUSTIN</v>
      </c>
      <c r="AE24" t="str">
        <f t="shared" si="6"/>
        <v>陈玲</v>
      </c>
      <c r="AF24">
        <f t="shared" si="7"/>
        <v>6</v>
      </c>
      <c r="AG24">
        <f t="shared" si="8"/>
        <v>6</v>
      </c>
      <c r="AH24">
        <f t="shared" si="9"/>
        <v>42909</v>
      </c>
      <c r="AI24" t="str">
        <f t="shared" si="0"/>
        <v>周五下午</v>
      </c>
      <c r="AJ24" t="str">
        <f t="shared" si="10"/>
        <v>P02</v>
      </c>
      <c r="AK24" t="str">
        <f>IF(IFERROR(FIND("一",C24),0)&gt;0,"一对一",VLOOKUP(AJ24,班级编码!A:L,8,0))</f>
        <v>小初部</v>
      </c>
      <c r="AL24" t="str">
        <f t="shared" si="11"/>
        <v>周五</v>
      </c>
      <c r="AM24" t="str">
        <f t="shared" si="12"/>
        <v>15</v>
      </c>
      <c r="AP24" t="s">
        <v>280</v>
      </c>
      <c r="AQ24" t="s">
        <v>797</v>
      </c>
    </row>
    <row r="25" spans="1:43">
      <c r="A25" s="23" t="s">
        <v>2271</v>
      </c>
      <c r="B25" s="23" t="s">
        <v>1766</v>
      </c>
      <c r="C25" s="23" t="s">
        <v>2270</v>
      </c>
      <c r="D25" s="23" t="s">
        <v>3730</v>
      </c>
      <c r="E25" s="23" t="s">
        <v>2272</v>
      </c>
      <c r="F25" s="23" t="s">
        <v>2980</v>
      </c>
      <c r="G25" s="23">
        <v>42785</v>
      </c>
      <c r="H25" s="23" t="s">
        <v>14</v>
      </c>
      <c r="I25" s="23">
        <v>42911.75</v>
      </c>
      <c r="J25" s="23">
        <v>43132</v>
      </c>
      <c r="K25" s="23" t="s">
        <v>3729</v>
      </c>
      <c r="L25" s="23" t="s">
        <v>3998</v>
      </c>
      <c r="M25" s="23" t="s">
        <v>2167</v>
      </c>
      <c r="N25" s="23" t="s">
        <v>3989</v>
      </c>
      <c r="O25" s="23">
        <v>12</v>
      </c>
      <c r="P25" s="23">
        <v>7</v>
      </c>
      <c r="Q25" s="23" t="s">
        <v>4008</v>
      </c>
      <c r="R25" s="23">
        <v>19</v>
      </c>
      <c r="S25" s="23" t="s">
        <v>7</v>
      </c>
      <c r="T25" s="23" t="s">
        <v>139</v>
      </c>
      <c r="U25" s="23" t="s">
        <v>139</v>
      </c>
      <c r="V25" s="23" t="s">
        <v>4019</v>
      </c>
      <c r="W25">
        <f>VLOOKUP(A25,'6-开班明细表'!A:M,8,0)</f>
        <v>1.33</v>
      </c>
      <c r="X25">
        <f>VLOOKUP(A25,'6-开班明细表'!A:M,9,0)</f>
        <v>0.83</v>
      </c>
      <c r="Y25">
        <f>VLOOKUP(A25,'6-开班明细表'!A:M,10,0)</f>
        <v>0.33</v>
      </c>
      <c r="Z25">
        <f t="shared" si="1"/>
        <v>-9.9999999999997868E-3</v>
      </c>
      <c r="AA25" t="str">
        <f t="shared" si="2"/>
        <v>彭永红</v>
      </c>
      <c r="AB25" t="str">
        <f t="shared" si="3"/>
        <v>丁惠媚</v>
      </c>
      <c r="AC25" t="str">
        <f t="shared" si="4"/>
        <v>DUSTIN</v>
      </c>
      <c r="AD25" t="str">
        <f t="shared" si="5"/>
        <v>丁惠媚</v>
      </c>
      <c r="AE25" t="str">
        <f t="shared" si="6"/>
        <v>DUSTIN</v>
      </c>
      <c r="AF25">
        <f t="shared" si="7"/>
        <v>3</v>
      </c>
      <c r="AG25">
        <f t="shared" si="8"/>
        <v>6</v>
      </c>
      <c r="AH25">
        <f t="shared" si="9"/>
        <v>42918</v>
      </c>
      <c r="AI25" t="str">
        <f t="shared" si="0"/>
        <v>周日晚上</v>
      </c>
      <c r="AJ25" t="str">
        <f t="shared" si="10"/>
        <v>P5B</v>
      </c>
      <c r="AK25" t="str">
        <f>IF(IFERROR(FIND("一",C25),0)&gt;0,"一对一",VLOOKUP(AJ25,班级编码!A:L,8,0))</f>
        <v>初中部</v>
      </c>
      <c r="AL25" t="str">
        <f t="shared" si="11"/>
        <v>周日</v>
      </c>
      <c r="AM25" t="str">
        <f t="shared" si="12"/>
        <v>18</v>
      </c>
      <c r="AP25" t="s">
        <v>284</v>
      </c>
      <c r="AQ25" t="s">
        <v>797</v>
      </c>
    </row>
    <row r="26" spans="1:43">
      <c r="A26" s="23" t="s">
        <v>2510</v>
      </c>
      <c r="B26" s="23" t="s">
        <v>1766</v>
      </c>
      <c r="C26" s="23" t="s">
        <v>2509</v>
      </c>
      <c r="D26" s="23" t="s">
        <v>3725</v>
      </c>
      <c r="E26" s="23" t="s">
        <v>2272</v>
      </c>
      <c r="F26" s="23" t="s">
        <v>2995</v>
      </c>
      <c r="G26" s="23">
        <v>42785</v>
      </c>
      <c r="H26" s="23" t="s">
        <v>14</v>
      </c>
      <c r="I26" s="23">
        <v>42946.6875</v>
      </c>
      <c r="J26" s="23">
        <v>43132</v>
      </c>
      <c r="K26" s="23" t="s">
        <v>3724</v>
      </c>
      <c r="L26" s="23" t="s">
        <v>4007</v>
      </c>
      <c r="M26" s="23" t="s">
        <v>2167</v>
      </c>
      <c r="N26" s="23" t="s">
        <v>3989</v>
      </c>
      <c r="O26" s="23">
        <v>12</v>
      </c>
      <c r="P26" s="23">
        <v>5</v>
      </c>
      <c r="Q26" s="23" t="s">
        <v>4009</v>
      </c>
      <c r="R26" s="23">
        <v>16</v>
      </c>
      <c r="S26" s="23" t="s">
        <v>7</v>
      </c>
      <c r="T26" s="23" t="s">
        <v>273</v>
      </c>
      <c r="U26" s="23" t="s">
        <v>138</v>
      </c>
      <c r="V26" s="23" t="s">
        <v>4019</v>
      </c>
      <c r="W26">
        <f>VLOOKUP(A26,'6-开班明细表'!A:M,8,0)</f>
        <v>1.5</v>
      </c>
      <c r="X26" t="str">
        <f>VLOOKUP(A26,'6-开班明细表'!A:M,9,0)</f>
        <v/>
      </c>
      <c r="Y26">
        <f>VLOOKUP(A26,'6-开班明细表'!A:M,10,0)</f>
        <v>0.5</v>
      </c>
      <c r="Z26">
        <f t="shared" si="1"/>
        <v>0</v>
      </c>
      <c r="AA26" t="str">
        <f t="shared" si="2"/>
        <v>彭永红</v>
      </c>
      <c r="AB26" t="str">
        <f t="shared" si="3"/>
        <v/>
      </c>
      <c r="AC26" t="str">
        <f t="shared" si="4"/>
        <v>DUSTIN</v>
      </c>
      <c r="AD26" t="str">
        <f t="shared" si="5"/>
        <v>DUSTIN</v>
      </c>
      <c r="AE26" t="str">
        <f t="shared" si="6"/>
        <v/>
      </c>
      <c r="AF26">
        <f t="shared" si="7"/>
        <v>6</v>
      </c>
      <c r="AG26">
        <f t="shared" si="8"/>
        <v>6</v>
      </c>
      <c r="AH26">
        <f t="shared" si="9"/>
        <v>42897</v>
      </c>
      <c r="AI26" t="str">
        <f t="shared" si="0"/>
        <v>周日下午</v>
      </c>
      <c r="AJ26" t="str">
        <f t="shared" si="10"/>
        <v>J1B</v>
      </c>
      <c r="AK26" t="str">
        <f>IF(IFERROR(FIND("一",C26),0)&gt;0,"一对一",VLOOKUP(AJ26,班级编码!A:L,8,0))</f>
        <v>初中部</v>
      </c>
      <c r="AL26" t="str">
        <f t="shared" si="11"/>
        <v>周日</v>
      </c>
      <c r="AM26" t="str">
        <f t="shared" si="12"/>
        <v>16</v>
      </c>
    </row>
    <row r="27" spans="1:43">
      <c r="A27" s="23" t="s">
        <v>2351</v>
      </c>
      <c r="B27" s="23" t="s">
        <v>1766</v>
      </c>
      <c r="C27" s="23" t="s">
        <v>480</v>
      </c>
      <c r="D27" s="23" t="s">
        <v>3692</v>
      </c>
      <c r="E27" s="23" t="s">
        <v>2236</v>
      </c>
      <c r="F27" s="23" t="s">
        <v>2980</v>
      </c>
      <c r="G27" s="23">
        <v>42785</v>
      </c>
      <c r="H27" s="23" t="s">
        <v>14</v>
      </c>
      <c r="I27" s="23">
        <v>42911.583333333328</v>
      </c>
      <c r="J27" s="23">
        <v>43132</v>
      </c>
      <c r="K27" s="23" t="s">
        <v>3855</v>
      </c>
      <c r="L27" s="23" t="s">
        <v>3990</v>
      </c>
      <c r="M27" s="23" t="s">
        <v>2167</v>
      </c>
      <c r="N27" s="23" t="s">
        <v>3989</v>
      </c>
      <c r="O27" s="23">
        <v>12</v>
      </c>
      <c r="P27" s="23">
        <v>10</v>
      </c>
      <c r="Q27" s="23" t="s">
        <v>3995</v>
      </c>
      <c r="R27" s="23">
        <v>16</v>
      </c>
      <c r="S27" s="23" t="s">
        <v>7</v>
      </c>
      <c r="T27" s="23" t="s">
        <v>146</v>
      </c>
      <c r="U27" s="23" t="s">
        <v>146</v>
      </c>
      <c r="V27" s="23" t="s">
        <v>4019</v>
      </c>
      <c r="W27">
        <f>VLOOKUP(A27,'6-开班明细表'!A:M,8,0)</f>
        <v>1.5</v>
      </c>
      <c r="X27">
        <f>VLOOKUP(A27,'6-开班明细表'!A:M,9,0)</f>
        <v>1</v>
      </c>
      <c r="Y27">
        <f>VLOOKUP(A27,'6-开班明细表'!A:M,10,0)</f>
        <v>0.5</v>
      </c>
      <c r="Z27">
        <f t="shared" si="1"/>
        <v>0</v>
      </c>
      <c r="AA27" t="str">
        <f t="shared" si="2"/>
        <v>马祯</v>
      </c>
      <c r="AB27" t="str">
        <f t="shared" si="3"/>
        <v>钟朵朵</v>
      </c>
      <c r="AC27" t="str">
        <f t="shared" si="4"/>
        <v>DUSTIN</v>
      </c>
      <c r="AD27" t="str">
        <f t="shared" si="5"/>
        <v>钟朵朵</v>
      </c>
      <c r="AE27" t="str">
        <f t="shared" si="6"/>
        <v>DUSTIN</v>
      </c>
      <c r="AF27">
        <f t="shared" si="7"/>
        <v>3</v>
      </c>
      <c r="AG27">
        <f t="shared" si="8"/>
        <v>6</v>
      </c>
      <c r="AH27">
        <f t="shared" si="9"/>
        <v>42897</v>
      </c>
      <c r="AI27" t="str">
        <f t="shared" si="0"/>
        <v>周日下午</v>
      </c>
      <c r="AJ27" t="str">
        <f t="shared" si="10"/>
        <v>P02</v>
      </c>
      <c r="AK27" t="str">
        <f>IF(IFERROR(FIND("一",C27),0)&gt;0,"一对一",VLOOKUP(AJ27,班级编码!A:L,8,0))</f>
        <v>小初部</v>
      </c>
      <c r="AL27" t="str">
        <f t="shared" si="11"/>
        <v>周日</v>
      </c>
      <c r="AM27" t="str">
        <f t="shared" si="12"/>
        <v>14</v>
      </c>
    </row>
    <row r="28" spans="1:43">
      <c r="A28" s="23" t="s">
        <v>2733</v>
      </c>
      <c r="B28" s="23" t="s">
        <v>1766</v>
      </c>
      <c r="C28" s="23" t="s">
        <v>2732</v>
      </c>
      <c r="D28" s="23" t="s">
        <v>2498</v>
      </c>
      <c r="E28" s="23" t="s">
        <v>14</v>
      </c>
      <c r="F28" s="23" t="s">
        <v>14</v>
      </c>
      <c r="G28" s="23">
        <v>42798.587026701389</v>
      </c>
      <c r="H28" s="23" t="s">
        <v>14</v>
      </c>
      <c r="I28" s="23">
        <v>42910.604166666664</v>
      </c>
      <c r="J28" s="23" t="s">
        <v>14</v>
      </c>
      <c r="K28" s="23" t="s">
        <v>14</v>
      </c>
      <c r="L28" s="23" t="s">
        <v>3994</v>
      </c>
      <c r="M28" s="23" t="s">
        <v>14</v>
      </c>
      <c r="N28" s="23" t="s">
        <v>3989</v>
      </c>
      <c r="O28" s="23">
        <v>1</v>
      </c>
      <c r="P28" s="23">
        <v>1</v>
      </c>
      <c r="Q28" s="23" t="s">
        <v>458</v>
      </c>
      <c r="R28" s="23">
        <v>0</v>
      </c>
      <c r="S28" s="23" t="s">
        <v>7</v>
      </c>
      <c r="T28" s="23" t="s">
        <v>135</v>
      </c>
      <c r="U28" s="23" t="s">
        <v>135</v>
      </c>
      <c r="V28" s="23" t="s">
        <v>4019</v>
      </c>
      <c r="W28">
        <f>VLOOKUP(A28,'6-开班明细表'!A:M,8,0)</f>
        <v>1.5</v>
      </c>
      <c r="X28" t="str">
        <f>VLOOKUP(A28,'6-开班明细表'!A:M,9,0)</f>
        <v/>
      </c>
      <c r="Y28">
        <f>VLOOKUP(A28,'6-开班明细表'!A:M,10,0)</f>
        <v>0.5</v>
      </c>
      <c r="Z28">
        <f t="shared" si="1"/>
        <v>0.5</v>
      </c>
      <c r="AA28" t="str">
        <f t="shared" si="2"/>
        <v>俞园园</v>
      </c>
      <c r="AB28" t="str">
        <f t="shared" si="3"/>
        <v/>
      </c>
      <c r="AC28" t="str">
        <f t="shared" si="4"/>
        <v>DUSTIN</v>
      </c>
      <c r="AD28" t="str">
        <f t="shared" si="5"/>
        <v>DUSTIN</v>
      </c>
      <c r="AE28" t="str">
        <f t="shared" si="6"/>
        <v/>
      </c>
      <c r="AF28">
        <f t="shared" si="7"/>
        <v>6</v>
      </c>
      <c r="AG28">
        <f t="shared" si="8"/>
        <v>6</v>
      </c>
      <c r="AH28">
        <f t="shared" si="9"/>
        <v>42798.587026701389</v>
      </c>
      <c r="AI28" t="str">
        <f t="shared" si="0"/>
        <v>一对一</v>
      </c>
      <c r="AJ28" t="str">
        <f t="shared" si="10"/>
        <v>一对一</v>
      </c>
      <c r="AK28" t="str">
        <f>IF(IFERROR(FIND("一",C28),0)&gt;0,"一对一",VLOOKUP(AJ28,班级编码!A:L,8,0))</f>
        <v>一对一</v>
      </c>
      <c r="AL28" t="str">
        <f t="shared" si="11"/>
        <v/>
      </c>
      <c r="AM28" t="str">
        <f t="shared" si="12"/>
        <v/>
      </c>
    </row>
    <row r="29" spans="1:43">
      <c r="A29" s="23" t="s">
        <v>2315</v>
      </c>
      <c r="B29" s="23" t="s">
        <v>1766</v>
      </c>
      <c r="C29" s="23" t="s">
        <v>492</v>
      </c>
      <c r="D29" s="23" t="s">
        <v>3681</v>
      </c>
      <c r="E29" s="23" t="s">
        <v>2241</v>
      </c>
      <c r="F29" s="23" t="s">
        <v>2976</v>
      </c>
      <c r="G29" s="23">
        <v>42806</v>
      </c>
      <c r="H29" s="23" t="s">
        <v>14</v>
      </c>
      <c r="I29" s="23">
        <v>42924.375</v>
      </c>
      <c r="J29" s="23">
        <v>43523</v>
      </c>
      <c r="K29" s="23" t="s">
        <v>3701</v>
      </c>
      <c r="L29" s="23" t="s">
        <v>3994</v>
      </c>
      <c r="M29" s="23" t="s">
        <v>2179</v>
      </c>
      <c r="N29" s="23" t="s">
        <v>3989</v>
      </c>
      <c r="O29" s="23">
        <v>12</v>
      </c>
      <c r="P29" s="23">
        <v>9</v>
      </c>
      <c r="Q29" s="23" t="s">
        <v>459</v>
      </c>
      <c r="R29" s="23">
        <v>21</v>
      </c>
      <c r="S29" s="23" t="s">
        <v>7</v>
      </c>
      <c r="T29" s="23" t="s">
        <v>138</v>
      </c>
      <c r="U29" s="23" t="s">
        <v>136</v>
      </c>
      <c r="V29" s="23" t="s">
        <v>4019</v>
      </c>
      <c r="W29">
        <f>VLOOKUP(A29,'6-开班明细表'!A:M,8,0)</f>
        <v>1</v>
      </c>
      <c r="X29" t="str">
        <f>VLOOKUP(A29,'6-开班明细表'!A:M,9,0)</f>
        <v/>
      </c>
      <c r="Y29">
        <f>VLOOKUP(A29,'6-开班明细表'!A:M,10,0)</f>
        <v>0.5</v>
      </c>
      <c r="Z29">
        <f t="shared" si="1"/>
        <v>0</v>
      </c>
      <c r="AA29" t="str">
        <f t="shared" si="2"/>
        <v>韦江娜</v>
      </c>
      <c r="AB29" t="str">
        <f t="shared" si="3"/>
        <v/>
      </c>
      <c r="AC29" t="str">
        <f t="shared" si="4"/>
        <v>DUSTIN</v>
      </c>
      <c r="AD29" t="str">
        <f t="shared" si="5"/>
        <v>DUSTIN</v>
      </c>
      <c r="AE29" t="str">
        <f t="shared" si="6"/>
        <v/>
      </c>
      <c r="AF29">
        <f t="shared" si="7"/>
        <v>6</v>
      </c>
      <c r="AG29">
        <f t="shared" si="8"/>
        <v>6</v>
      </c>
      <c r="AH29">
        <f t="shared" si="9"/>
        <v>42953</v>
      </c>
      <c r="AI29" t="str">
        <f t="shared" si="0"/>
        <v>周日上午</v>
      </c>
      <c r="AJ29" t="str">
        <f t="shared" si="10"/>
        <v>K02</v>
      </c>
      <c r="AK29" t="str">
        <f>IF(IFERROR(FIND("一",C29),0)&gt;0,"一对一",VLOOKUP(AJ29,班级编码!A:L,8,0))</f>
        <v>幼儿部</v>
      </c>
      <c r="AL29" t="str">
        <f t="shared" si="11"/>
        <v>周日</v>
      </c>
      <c r="AM29" t="str">
        <f t="shared" si="12"/>
        <v>09</v>
      </c>
    </row>
    <row r="30" spans="1:43">
      <c r="A30" s="23" t="s">
        <v>2240</v>
      </c>
      <c r="B30" s="23" t="s">
        <v>1766</v>
      </c>
      <c r="C30" s="23" t="s">
        <v>492</v>
      </c>
      <c r="D30" s="23" t="s">
        <v>3681</v>
      </c>
      <c r="E30" s="23" t="s">
        <v>2241</v>
      </c>
      <c r="F30" s="23" t="s">
        <v>2976</v>
      </c>
      <c r="G30" s="23">
        <v>42806</v>
      </c>
      <c r="H30" s="23" t="s">
        <v>14</v>
      </c>
      <c r="I30" s="23">
        <v>42946.6875</v>
      </c>
      <c r="J30" s="23">
        <v>43160</v>
      </c>
      <c r="K30" s="23" t="s">
        <v>3680</v>
      </c>
      <c r="L30" s="23" t="s">
        <v>3994</v>
      </c>
      <c r="M30" s="23" t="s">
        <v>2179</v>
      </c>
      <c r="N30" s="23" t="s">
        <v>3989</v>
      </c>
      <c r="O30" s="23">
        <v>12</v>
      </c>
      <c r="P30" s="23">
        <v>9</v>
      </c>
      <c r="Q30" s="23" t="s">
        <v>459</v>
      </c>
      <c r="R30" s="23">
        <v>21</v>
      </c>
      <c r="S30" s="23" t="s">
        <v>7</v>
      </c>
      <c r="T30" s="23" t="s">
        <v>154</v>
      </c>
      <c r="U30" s="23" t="s">
        <v>137</v>
      </c>
      <c r="V30" s="23" t="s">
        <v>4019</v>
      </c>
      <c r="W30">
        <f>VLOOKUP(A30,'6-开班明细表'!A:M,8,0)</f>
        <v>1</v>
      </c>
      <c r="X30" t="str">
        <f>VLOOKUP(A30,'6-开班明细表'!A:M,9,0)</f>
        <v/>
      </c>
      <c r="Y30">
        <f>VLOOKUP(A30,'6-开班明细表'!A:M,10,0)</f>
        <v>0.5</v>
      </c>
      <c r="Z30">
        <f t="shared" si="1"/>
        <v>0</v>
      </c>
      <c r="AA30" t="str">
        <f t="shared" si="2"/>
        <v>韦江娜</v>
      </c>
      <c r="AB30" t="str">
        <f t="shared" si="3"/>
        <v/>
      </c>
      <c r="AC30" t="str">
        <f t="shared" si="4"/>
        <v>DUSTIN</v>
      </c>
      <c r="AD30" t="str">
        <f t="shared" si="5"/>
        <v>DUSTIN</v>
      </c>
      <c r="AE30" t="str">
        <f t="shared" si="6"/>
        <v/>
      </c>
      <c r="AF30">
        <f t="shared" si="7"/>
        <v>6</v>
      </c>
      <c r="AG30">
        <f t="shared" si="8"/>
        <v>6</v>
      </c>
      <c r="AH30">
        <f t="shared" si="9"/>
        <v>42953</v>
      </c>
      <c r="AI30" t="str">
        <f t="shared" si="0"/>
        <v>周日下午</v>
      </c>
      <c r="AJ30" t="str">
        <f t="shared" si="10"/>
        <v>K05</v>
      </c>
      <c r="AK30" t="str">
        <f>IF(IFERROR(FIND("一",C30),0)&gt;0,"一对一",VLOOKUP(AJ30,班级编码!A:L,8,0))</f>
        <v>幼儿部</v>
      </c>
      <c r="AL30" t="str">
        <f t="shared" si="11"/>
        <v>周日</v>
      </c>
      <c r="AM30" t="str">
        <f t="shared" si="12"/>
        <v>16</v>
      </c>
    </row>
    <row r="31" spans="1:43">
      <c r="A31" s="23" t="s">
        <v>2200</v>
      </c>
      <c r="B31" s="23" t="s">
        <v>1766</v>
      </c>
      <c r="C31" s="23" t="s">
        <v>480</v>
      </c>
      <c r="D31" s="23" t="s">
        <v>3705</v>
      </c>
      <c r="E31" s="23" t="s">
        <v>2190</v>
      </c>
      <c r="F31" s="23" t="s">
        <v>2995</v>
      </c>
      <c r="G31" s="23">
        <v>42819</v>
      </c>
      <c r="H31" s="23" t="s">
        <v>14</v>
      </c>
      <c r="I31" s="23">
        <v>42924.375</v>
      </c>
      <c r="J31" s="23">
        <v>43183</v>
      </c>
      <c r="K31" s="23" t="s">
        <v>3704</v>
      </c>
      <c r="L31" s="23" t="s">
        <v>3990</v>
      </c>
      <c r="M31" s="23" t="s">
        <v>2167</v>
      </c>
      <c r="N31" s="23" t="s">
        <v>3989</v>
      </c>
      <c r="O31" s="23">
        <v>12</v>
      </c>
      <c r="P31" s="23">
        <v>10</v>
      </c>
      <c r="Q31" s="23" t="s">
        <v>3995</v>
      </c>
      <c r="R31" s="23">
        <v>16</v>
      </c>
      <c r="S31" s="23" t="s">
        <v>7</v>
      </c>
      <c r="T31" s="23" t="s">
        <v>138</v>
      </c>
      <c r="U31" s="23" t="s">
        <v>137</v>
      </c>
      <c r="V31" s="23" t="s">
        <v>4019</v>
      </c>
      <c r="W31">
        <f>VLOOKUP(A31,'6-开班明细表'!A:M,8,0)</f>
        <v>1.5</v>
      </c>
      <c r="X31">
        <f>VLOOKUP(A31,'6-开班明细表'!A:M,9,0)</f>
        <v>1</v>
      </c>
      <c r="Y31">
        <f>VLOOKUP(A31,'6-开班明细表'!A:M,10,0)</f>
        <v>0.5</v>
      </c>
      <c r="Z31">
        <f t="shared" si="1"/>
        <v>0</v>
      </c>
      <c r="AA31" t="str">
        <f t="shared" si="2"/>
        <v>陈玲</v>
      </c>
      <c r="AB31" t="str">
        <f t="shared" si="3"/>
        <v>钟朵朵</v>
      </c>
      <c r="AC31" t="str">
        <f t="shared" si="4"/>
        <v>DUSTIN</v>
      </c>
      <c r="AD31" t="str">
        <f t="shared" si="5"/>
        <v>钟朵朵</v>
      </c>
      <c r="AE31" t="str">
        <f t="shared" si="6"/>
        <v>DUSTIN</v>
      </c>
      <c r="AF31">
        <f t="shared" si="7"/>
        <v>3</v>
      </c>
      <c r="AG31">
        <f t="shared" si="8"/>
        <v>6</v>
      </c>
      <c r="AH31">
        <f t="shared" si="9"/>
        <v>42931</v>
      </c>
      <c r="AI31" t="str">
        <f t="shared" si="0"/>
        <v>周六上午</v>
      </c>
      <c r="AJ31" t="str">
        <f t="shared" si="10"/>
        <v>P1B</v>
      </c>
      <c r="AK31" t="str">
        <f>IF(IFERROR(FIND("一",C31),0)&gt;0,"一对一",VLOOKUP(AJ31,班级编码!A:L,8,0))</f>
        <v>小初部</v>
      </c>
      <c r="AL31" t="str">
        <f t="shared" si="11"/>
        <v>周六</v>
      </c>
      <c r="AM31" t="str">
        <f t="shared" si="12"/>
        <v>09</v>
      </c>
    </row>
    <row r="32" spans="1:43">
      <c r="A32" s="23" t="s">
        <v>2361</v>
      </c>
      <c r="B32" s="23" t="s">
        <v>1766</v>
      </c>
      <c r="C32" s="23" t="s">
        <v>480</v>
      </c>
      <c r="D32" s="23" t="s">
        <v>3705</v>
      </c>
      <c r="E32" s="23" t="s">
        <v>2190</v>
      </c>
      <c r="F32" s="23" t="s">
        <v>2995</v>
      </c>
      <c r="G32" s="23">
        <v>42819</v>
      </c>
      <c r="H32" s="23" t="s">
        <v>14</v>
      </c>
      <c r="I32" s="23">
        <v>42911.375</v>
      </c>
      <c r="J32" s="23">
        <v>43160</v>
      </c>
      <c r="K32" s="23" t="s">
        <v>3662</v>
      </c>
      <c r="L32" s="23" t="s">
        <v>3990</v>
      </c>
      <c r="M32" s="23" t="s">
        <v>2167</v>
      </c>
      <c r="N32" s="23" t="s">
        <v>3989</v>
      </c>
      <c r="O32" s="23">
        <v>12</v>
      </c>
      <c r="P32" s="23">
        <v>8</v>
      </c>
      <c r="Q32" s="23" t="s">
        <v>3997</v>
      </c>
      <c r="R32" s="23">
        <v>14</v>
      </c>
      <c r="S32" s="23" t="s">
        <v>7</v>
      </c>
      <c r="T32" s="23" t="s">
        <v>136</v>
      </c>
      <c r="U32" s="23" t="s">
        <v>136</v>
      </c>
      <c r="V32" s="23" t="s">
        <v>4019</v>
      </c>
      <c r="W32">
        <f>VLOOKUP(A32,'6-开班明细表'!A:M,8,0)</f>
        <v>1.5</v>
      </c>
      <c r="X32">
        <f>VLOOKUP(A32,'6-开班明细表'!A:M,9,0)</f>
        <v>1</v>
      </c>
      <c r="Y32">
        <f>VLOOKUP(A32,'6-开班明细表'!A:M,10,0)</f>
        <v>0.5</v>
      </c>
      <c r="Z32">
        <f t="shared" si="1"/>
        <v>0</v>
      </c>
      <c r="AA32" t="str">
        <f t="shared" si="2"/>
        <v>陈玲</v>
      </c>
      <c r="AB32" t="str">
        <f t="shared" si="3"/>
        <v>钟朵朵</v>
      </c>
      <c r="AC32" t="str">
        <f t="shared" si="4"/>
        <v>DUSTIN</v>
      </c>
      <c r="AD32" t="str">
        <f t="shared" si="5"/>
        <v>钟朵朵</v>
      </c>
      <c r="AE32" t="str">
        <f t="shared" si="6"/>
        <v>DUSTIN</v>
      </c>
      <c r="AF32">
        <f t="shared" si="7"/>
        <v>3</v>
      </c>
      <c r="AG32">
        <f t="shared" si="8"/>
        <v>6</v>
      </c>
      <c r="AH32">
        <f t="shared" si="9"/>
        <v>42917</v>
      </c>
      <c r="AI32" t="str">
        <f t="shared" si="0"/>
        <v>周日上午</v>
      </c>
      <c r="AJ32" t="str">
        <f t="shared" si="10"/>
        <v>P2A</v>
      </c>
      <c r="AK32" t="str">
        <f>IF(IFERROR(FIND("一",C32),0)&gt;0,"一对一",VLOOKUP(AJ32,班级编码!A:L,8,0))</f>
        <v>小初部</v>
      </c>
      <c r="AL32" t="str">
        <f t="shared" si="11"/>
        <v>周日</v>
      </c>
      <c r="AM32" t="str">
        <f t="shared" si="12"/>
        <v>09</v>
      </c>
    </row>
    <row r="33" spans="1:39">
      <c r="A33" s="23" t="s">
        <v>2299</v>
      </c>
      <c r="B33" s="23" t="s">
        <v>1766</v>
      </c>
      <c r="C33" s="23" t="s">
        <v>487</v>
      </c>
      <c r="D33" s="23" t="s">
        <v>2169</v>
      </c>
      <c r="E33" s="23" t="s">
        <v>2169</v>
      </c>
      <c r="F33" s="23" t="s">
        <v>2995</v>
      </c>
      <c r="G33" s="23">
        <v>42802</v>
      </c>
      <c r="H33" s="23" t="s">
        <v>14</v>
      </c>
      <c r="I33" s="23">
        <v>42914.708333333328</v>
      </c>
      <c r="J33" s="23">
        <v>43189</v>
      </c>
      <c r="K33" s="23" t="s">
        <v>3864</v>
      </c>
      <c r="L33" s="23" t="s">
        <v>3994</v>
      </c>
      <c r="M33" s="23" t="s">
        <v>4867</v>
      </c>
      <c r="N33" s="23" t="s">
        <v>3989</v>
      </c>
      <c r="O33" s="23">
        <v>12</v>
      </c>
      <c r="P33" s="23">
        <v>2</v>
      </c>
      <c r="Q33" s="23" t="s">
        <v>4010</v>
      </c>
      <c r="R33" s="23">
        <v>4</v>
      </c>
      <c r="S33" s="23" t="s">
        <v>7</v>
      </c>
      <c r="T33" s="23" t="s">
        <v>136</v>
      </c>
      <c r="U33" s="23" t="s">
        <v>136</v>
      </c>
      <c r="V33" s="23" t="s">
        <v>4019</v>
      </c>
      <c r="W33">
        <f>VLOOKUP(A33,'6-开班明细表'!A:M,8,0)</f>
        <v>1</v>
      </c>
      <c r="X33" t="str">
        <f>VLOOKUP(A33,'6-开班明细表'!A:M,9,0)</f>
        <v/>
      </c>
      <c r="Y33" t="str">
        <f>VLOOKUP(A33,'6-开班明细表'!A:M,10,0)</f>
        <v/>
      </c>
      <c r="Z33">
        <f t="shared" si="1"/>
        <v>-0.5</v>
      </c>
      <c r="AA33" t="str">
        <f t="shared" si="2"/>
        <v>林巧珍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42830</v>
      </c>
      <c r="AI33" t="str">
        <f t="shared" si="0"/>
        <v>周三下午</v>
      </c>
      <c r="AJ33" t="str">
        <f t="shared" si="10"/>
        <v>K05</v>
      </c>
      <c r="AK33" t="str">
        <f>IF(IFERROR(FIND("一",C33),0)&gt;0,"一对一",VLOOKUP(AJ33,班级编码!A:L,8,0))</f>
        <v>幼儿部</v>
      </c>
      <c r="AL33" t="str">
        <f t="shared" si="11"/>
        <v>周三</v>
      </c>
      <c r="AM33" t="str">
        <f t="shared" si="12"/>
        <v>17</v>
      </c>
    </row>
    <row r="34" spans="1:39">
      <c r="A34" s="23" t="s">
        <v>2221</v>
      </c>
      <c r="B34" s="23" t="s">
        <v>1766</v>
      </c>
      <c r="C34" s="23" t="s">
        <v>487</v>
      </c>
      <c r="D34" s="23" t="s">
        <v>2498</v>
      </c>
      <c r="E34" s="23" t="s">
        <v>2222</v>
      </c>
      <c r="F34" s="23" t="s">
        <v>2980</v>
      </c>
      <c r="G34" s="23">
        <v>42823</v>
      </c>
      <c r="H34" s="23" t="s">
        <v>14</v>
      </c>
      <c r="I34" s="23">
        <v>42977.708333333328</v>
      </c>
      <c r="J34" s="23">
        <v>43163</v>
      </c>
      <c r="K34" s="23" t="s">
        <v>3961</v>
      </c>
      <c r="L34" s="23" t="s">
        <v>3994</v>
      </c>
      <c r="M34" s="23" t="s">
        <v>2179</v>
      </c>
      <c r="N34" s="23" t="s">
        <v>3989</v>
      </c>
      <c r="O34" s="23">
        <v>12</v>
      </c>
      <c r="P34" s="23">
        <v>7</v>
      </c>
      <c r="Q34" s="23" t="s">
        <v>4008</v>
      </c>
      <c r="R34" s="23">
        <v>21</v>
      </c>
      <c r="S34" s="23" t="s">
        <v>7</v>
      </c>
      <c r="T34" s="23" t="s">
        <v>273</v>
      </c>
      <c r="U34" s="23" t="s">
        <v>136</v>
      </c>
      <c r="V34" s="23" t="s">
        <v>4019</v>
      </c>
      <c r="W34">
        <f>VLOOKUP(A34,'6-开班明细表'!A:M,8,0)</f>
        <v>1</v>
      </c>
      <c r="X34" t="str">
        <f>VLOOKUP(A34,'6-开班明细表'!A:M,9,0)</f>
        <v/>
      </c>
      <c r="Y34">
        <f>VLOOKUP(A34,'6-开班明细表'!A:M,10,0)</f>
        <v>0.5</v>
      </c>
      <c r="Z34">
        <f t="shared" si="1"/>
        <v>0</v>
      </c>
      <c r="AA34" t="str">
        <f t="shared" si="2"/>
        <v>俞园园</v>
      </c>
      <c r="AB34" t="str">
        <f t="shared" si="3"/>
        <v/>
      </c>
      <c r="AC34" t="str">
        <f t="shared" si="4"/>
        <v>DUSTIN</v>
      </c>
      <c r="AD34" t="str">
        <f t="shared" si="5"/>
        <v>DUSTIN</v>
      </c>
      <c r="AE34" t="str">
        <f t="shared" si="6"/>
        <v/>
      </c>
      <c r="AF34">
        <f t="shared" si="7"/>
        <v>6</v>
      </c>
      <c r="AG34">
        <f t="shared" si="8"/>
        <v>6</v>
      </c>
      <c r="AH34">
        <f t="shared" si="9"/>
        <v>42970</v>
      </c>
      <c r="AI34" t="str">
        <f t="shared" ref="AI34:AI65" si="13">IF(IFERROR(FIND("一",C34),0)&gt;0,"一对一",IFERROR(AL34&amp;VLOOKUP(AM34,AP:AQ,2),""))</f>
        <v>周三下午</v>
      </c>
      <c r="AJ34" t="str">
        <f t="shared" si="10"/>
        <v>K02</v>
      </c>
      <c r="AK34" t="str">
        <f>IF(IFERROR(FIND("一",C34),0)&gt;0,"一对一",VLOOKUP(AJ34,班级编码!A:L,8,0))</f>
        <v>幼儿部</v>
      </c>
      <c r="AL34" t="str">
        <f t="shared" si="11"/>
        <v>周三</v>
      </c>
      <c r="AM34" t="str">
        <f t="shared" si="12"/>
        <v>17</v>
      </c>
    </row>
    <row r="35" spans="1:39">
      <c r="A35" s="23" t="s">
        <v>2384</v>
      </c>
      <c r="B35" s="23" t="s">
        <v>1766</v>
      </c>
      <c r="C35" s="23" t="s">
        <v>489</v>
      </c>
      <c r="D35" s="23" t="s">
        <v>3692</v>
      </c>
      <c r="E35" s="23" t="s">
        <v>2236</v>
      </c>
      <c r="F35" s="23" t="s">
        <v>995</v>
      </c>
      <c r="G35" s="23">
        <v>42832</v>
      </c>
      <c r="H35" s="23" t="s">
        <v>14</v>
      </c>
      <c r="I35" s="23">
        <v>42958.666666666664</v>
      </c>
      <c r="J35" s="23">
        <v>43561</v>
      </c>
      <c r="K35" s="23" t="s">
        <v>3691</v>
      </c>
      <c r="L35" s="23" t="s">
        <v>3998</v>
      </c>
      <c r="M35" s="23" t="s">
        <v>2167</v>
      </c>
      <c r="N35" s="23" t="s">
        <v>3989</v>
      </c>
      <c r="O35" s="23">
        <v>12</v>
      </c>
      <c r="P35" s="23">
        <v>9</v>
      </c>
      <c r="Q35" s="23" t="s">
        <v>459</v>
      </c>
      <c r="R35" s="23">
        <v>19</v>
      </c>
      <c r="S35" s="23" t="s">
        <v>7</v>
      </c>
      <c r="T35" s="23" t="s">
        <v>146</v>
      </c>
      <c r="U35" s="23" t="s">
        <v>135</v>
      </c>
      <c r="V35" s="23" t="s">
        <v>4019</v>
      </c>
      <c r="W35">
        <f>VLOOKUP(A35,'6-开班明细表'!A:M,8,0)</f>
        <v>1.33</v>
      </c>
      <c r="X35">
        <f>VLOOKUP(A35,'6-开班明细表'!A:M,9,0)</f>
        <v>0.83</v>
      </c>
      <c r="Y35">
        <f>VLOOKUP(A35,'6-开班明细表'!A:M,10,0)</f>
        <v>0.33</v>
      </c>
      <c r="Z35">
        <f t="shared" si="1"/>
        <v>-9.9999999999997868E-3</v>
      </c>
      <c r="AA35" t="str">
        <f t="shared" si="2"/>
        <v>马祯</v>
      </c>
      <c r="AB35" t="str">
        <f t="shared" si="3"/>
        <v>钟朵朵</v>
      </c>
      <c r="AC35" t="str">
        <f t="shared" si="4"/>
        <v>DUSTIN</v>
      </c>
      <c r="AD35" t="str">
        <f t="shared" si="5"/>
        <v>钟朵朵</v>
      </c>
      <c r="AE35" t="str">
        <f t="shared" si="6"/>
        <v>DUSTIN</v>
      </c>
      <c r="AF35">
        <f t="shared" si="7"/>
        <v>3</v>
      </c>
      <c r="AG35">
        <f t="shared" si="8"/>
        <v>6</v>
      </c>
      <c r="AH35">
        <f t="shared" si="9"/>
        <v>42965</v>
      </c>
      <c r="AI35" t="str">
        <f t="shared" si="13"/>
        <v>周五下午</v>
      </c>
      <c r="AJ35" t="str">
        <f t="shared" si="10"/>
        <v>P1B</v>
      </c>
      <c r="AK35" t="str">
        <f>IF(IFERROR(FIND("一",C35),0)&gt;0,"一对一",VLOOKUP(AJ35,班级编码!A:L,8,0))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2211</v>
      </c>
      <c r="B36" s="23" t="s">
        <v>1766</v>
      </c>
      <c r="C36" s="23" t="s">
        <v>480</v>
      </c>
      <c r="D36" s="23" t="s">
        <v>3752</v>
      </c>
      <c r="E36" s="23" t="s">
        <v>2236</v>
      </c>
      <c r="F36" s="23" t="s">
        <v>2980</v>
      </c>
      <c r="G36" s="23">
        <v>42840</v>
      </c>
      <c r="H36" s="23" t="s">
        <v>14</v>
      </c>
      <c r="I36" s="23">
        <v>42973.375</v>
      </c>
      <c r="J36" s="23">
        <v>43212</v>
      </c>
      <c r="K36" s="23" t="s">
        <v>3704</v>
      </c>
      <c r="L36" s="23" t="s">
        <v>3990</v>
      </c>
      <c r="M36" s="23" t="s">
        <v>2167</v>
      </c>
      <c r="N36" s="23" t="s">
        <v>3989</v>
      </c>
      <c r="O36" s="23">
        <v>14</v>
      </c>
      <c r="P36" s="23">
        <v>13</v>
      </c>
      <c r="Q36" s="23" t="s">
        <v>4011</v>
      </c>
      <c r="R36" s="23">
        <v>20</v>
      </c>
      <c r="S36" s="23" t="s">
        <v>7</v>
      </c>
      <c r="T36" s="23" t="s">
        <v>154</v>
      </c>
      <c r="U36" s="23" t="s">
        <v>153</v>
      </c>
      <c r="V36" s="23" t="s">
        <v>4019</v>
      </c>
      <c r="W36">
        <f>VLOOKUP(A36,'6-开班明细表'!A:M,8,0)</f>
        <v>1.5</v>
      </c>
      <c r="X36">
        <f>VLOOKUP(A36,'6-开班明细表'!A:M,9,0)</f>
        <v>1</v>
      </c>
      <c r="Y36">
        <f>VLOOKUP(A36,'6-开班明细表'!A:M,10,0)</f>
        <v>0.5</v>
      </c>
      <c r="Z36">
        <f t="shared" si="1"/>
        <v>0</v>
      </c>
      <c r="AA36" t="str">
        <f t="shared" si="2"/>
        <v>马祯</v>
      </c>
      <c r="AB36" t="str">
        <f t="shared" si="3"/>
        <v>朱荣兰</v>
      </c>
      <c r="AC36" t="str">
        <f t="shared" si="4"/>
        <v>DUSTIN</v>
      </c>
      <c r="AD36" t="str">
        <f t="shared" si="5"/>
        <v>朱荣兰</v>
      </c>
      <c r="AE36" t="str">
        <f t="shared" si="6"/>
        <v>DUSTIN</v>
      </c>
      <c r="AF36">
        <f t="shared" si="7"/>
        <v>3</v>
      </c>
      <c r="AG36">
        <f t="shared" si="8"/>
        <v>6</v>
      </c>
      <c r="AH36">
        <f t="shared" si="9"/>
        <v>42980</v>
      </c>
      <c r="AI36" t="str">
        <f t="shared" si="13"/>
        <v>周六上午</v>
      </c>
      <c r="AJ36" t="str">
        <f t="shared" si="10"/>
        <v>P4A</v>
      </c>
      <c r="AK36" t="str">
        <f>IF(IFERROR(FIND("一",C36),0)&gt;0,"一对一",VLOOKUP(AJ36,班级编码!A:L,8,0))</f>
        <v>小高部</v>
      </c>
      <c r="AL36" t="str">
        <f t="shared" si="11"/>
        <v>周六</v>
      </c>
      <c r="AM36" t="str">
        <f t="shared" si="12"/>
        <v>09</v>
      </c>
    </row>
    <row r="37" spans="1:39">
      <c r="A37" s="23" t="s">
        <v>2470</v>
      </c>
      <c r="B37" s="23" t="s">
        <v>1766</v>
      </c>
      <c r="C37" s="23" t="s">
        <v>480</v>
      </c>
      <c r="D37" s="23" t="s">
        <v>3663</v>
      </c>
      <c r="E37" s="23" t="s">
        <v>2152</v>
      </c>
      <c r="F37" s="23" t="s">
        <v>2980</v>
      </c>
      <c r="G37" s="23">
        <v>42862</v>
      </c>
      <c r="H37" s="23" t="s">
        <v>14</v>
      </c>
      <c r="I37" s="23">
        <v>42981.375</v>
      </c>
      <c r="J37" s="23">
        <v>43589</v>
      </c>
      <c r="K37" s="23" t="s">
        <v>3662</v>
      </c>
      <c r="L37" s="23" t="s">
        <v>3990</v>
      </c>
      <c r="M37" s="23" t="s">
        <v>2167</v>
      </c>
      <c r="N37" s="23" t="s">
        <v>3989</v>
      </c>
      <c r="O37" s="23">
        <v>12</v>
      </c>
      <c r="P37" s="23">
        <v>8</v>
      </c>
      <c r="Q37" s="23" t="s">
        <v>3997</v>
      </c>
      <c r="R37" s="23">
        <v>18</v>
      </c>
      <c r="S37" s="23" t="s">
        <v>7</v>
      </c>
      <c r="T37" s="23" t="s">
        <v>140</v>
      </c>
      <c r="U37" s="23" t="s">
        <v>131</v>
      </c>
      <c r="V37" s="23" t="s">
        <v>4019</v>
      </c>
      <c r="W37">
        <f>VLOOKUP(A37,'6-开班明细表'!A:M,8,0)</f>
        <v>1.5</v>
      </c>
      <c r="X37">
        <f>VLOOKUP(A37,'6-开班明细表'!A:M,9,0)</f>
        <v>1</v>
      </c>
      <c r="Y37">
        <f>VLOOKUP(A37,'6-开班明细表'!A:M,10,0)</f>
        <v>0.5</v>
      </c>
      <c r="Z37">
        <f t="shared" si="1"/>
        <v>0</v>
      </c>
      <c r="AA37" t="str">
        <f t="shared" si="2"/>
        <v>丁惠媚</v>
      </c>
      <c r="AB37" t="str">
        <f t="shared" si="3"/>
        <v>陈玲</v>
      </c>
      <c r="AC37" t="str">
        <f t="shared" si="4"/>
        <v>DUSTIN</v>
      </c>
      <c r="AD37" t="str">
        <f t="shared" si="5"/>
        <v>DUSTIN</v>
      </c>
      <c r="AE37" t="str">
        <f t="shared" si="6"/>
        <v>陈玲</v>
      </c>
      <c r="AF37">
        <f t="shared" si="7"/>
        <v>6</v>
      </c>
      <c r="AG37">
        <f t="shared" si="8"/>
        <v>6</v>
      </c>
      <c r="AH37">
        <f t="shared" si="9"/>
        <v>42988</v>
      </c>
      <c r="AI37" t="str">
        <f t="shared" si="13"/>
        <v>周日上午</v>
      </c>
      <c r="AJ37" t="str">
        <f t="shared" si="10"/>
        <v>P4B</v>
      </c>
      <c r="AK37" t="str">
        <f>IF(IFERROR(FIND("一",C37),0)&gt;0,"一对一",VLOOKUP(AJ37,班级编码!A:L,8,0))</f>
        <v>小高部</v>
      </c>
      <c r="AL37" t="str">
        <f t="shared" si="11"/>
        <v>周日</v>
      </c>
      <c r="AM37" t="str">
        <f t="shared" si="12"/>
        <v>09</v>
      </c>
    </row>
    <row r="38" spans="1:39">
      <c r="A38" s="23" t="s">
        <v>2265</v>
      </c>
      <c r="B38" s="23" t="s">
        <v>1766</v>
      </c>
      <c r="C38" s="23" t="s">
        <v>480</v>
      </c>
      <c r="D38" s="23" t="s">
        <v>3678</v>
      </c>
      <c r="E38" s="23" t="s">
        <v>2181</v>
      </c>
      <c r="F38" s="23" t="s">
        <v>2980</v>
      </c>
      <c r="G38" s="23">
        <v>42875</v>
      </c>
      <c r="H38" s="23" t="s">
        <v>14</v>
      </c>
      <c r="I38" s="23">
        <v>42987.583333333328</v>
      </c>
      <c r="J38" s="23">
        <v>43232</v>
      </c>
      <c r="K38" s="23" t="s">
        <v>3695</v>
      </c>
      <c r="L38" s="23" t="s">
        <v>3990</v>
      </c>
      <c r="M38" s="23" t="s">
        <v>2167</v>
      </c>
      <c r="N38" s="23" t="s">
        <v>3989</v>
      </c>
      <c r="O38" s="23">
        <v>12</v>
      </c>
      <c r="P38" s="23">
        <v>11</v>
      </c>
      <c r="Q38" s="23" t="s">
        <v>4012</v>
      </c>
      <c r="R38" s="23">
        <v>16</v>
      </c>
      <c r="S38" s="23" t="s">
        <v>7</v>
      </c>
      <c r="T38" s="23" t="s">
        <v>138</v>
      </c>
      <c r="U38" s="23" t="s">
        <v>129</v>
      </c>
      <c r="V38" s="23" t="s">
        <v>4019</v>
      </c>
      <c r="W38">
        <f>VLOOKUP(A38,'6-开班明细表'!A:M,8,0)</f>
        <v>1.5</v>
      </c>
      <c r="X38">
        <f>VLOOKUP(A38,'6-开班明细表'!A:M,9,0)</f>
        <v>1</v>
      </c>
      <c r="Y38">
        <f>VLOOKUP(A38,'6-开班明细表'!A:M,10,0)</f>
        <v>0.5</v>
      </c>
      <c r="Z38">
        <f t="shared" si="1"/>
        <v>0</v>
      </c>
      <c r="AA38" t="str">
        <f t="shared" si="2"/>
        <v>钟朵朵</v>
      </c>
      <c r="AB38" t="str">
        <f t="shared" si="3"/>
        <v>陈玲</v>
      </c>
      <c r="AC38" t="str">
        <f t="shared" si="4"/>
        <v>DUSTIN</v>
      </c>
      <c r="AD38" t="str">
        <f t="shared" si="5"/>
        <v>DUSTIN</v>
      </c>
      <c r="AE38" t="str">
        <f t="shared" si="6"/>
        <v>陈玲</v>
      </c>
      <c r="AF38">
        <f t="shared" si="7"/>
        <v>6</v>
      </c>
      <c r="AG38">
        <f t="shared" si="8"/>
        <v>6</v>
      </c>
      <c r="AH38">
        <f t="shared" si="9"/>
        <v>42987</v>
      </c>
      <c r="AI38" t="str">
        <f t="shared" si="13"/>
        <v>周六下午</v>
      </c>
      <c r="AJ38" t="str">
        <f t="shared" si="10"/>
        <v>P4A</v>
      </c>
      <c r="AK38" t="str">
        <f>IF(IFERROR(FIND("一",C38),0)&gt;0,"一对一",VLOOKUP(AJ38,班级编码!A:L,8,0))</f>
        <v>小高部</v>
      </c>
      <c r="AL38" t="str">
        <f t="shared" si="11"/>
        <v>周六</v>
      </c>
      <c r="AM38" t="str">
        <f t="shared" si="12"/>
        <v>14</v>
      </c>
    </row>
    <row r="39" spans="1:39">
      <c r="A39" s="23" t="s">
        <v>2332</v>
      </c>
      <c r="B39" s="23" t="s">
        <v>1766</v>
      </c>
      <c r="C39" s="23" t="s">
        <v>480</v>
      </c>
      <c r="D39" s="23" t="s">
        <v>3746</v>
      </c>
      <c r="E39" s="23" t="s">
        <v>2181</v>
      </c>
      <c r="F39" s="23" t="s">
        <v>997</v>
      </c>
      <c r="G39" s="23">
        <v>42868</v>
      </c>
      <c r="H39" s="23" t="s">
        <v>14</v>
      </c>
      <c r="I39" s="23">
        <v>42973.375</v>
      </c>
      <c r="J39" s="23">
        <v>43240</v>
      </c>
      <c r="K39" s="23" t="s">
        <v>3704</v>
      </c>
      <c r="L39" s="23" t="s">
        <v>3990</v>
      </c>
      <c r="M39" s="23" t="s">
        <v>2167</v>
      </c>
      <c r="N39" s="23" t="s">
        <v>3989</v>
      </c>
      <c r="O39" s="23">
        <v>12</v>
      </c>
      <c r="P39" s="23">
        <v>7</v>
      </c>
      <c r="Q39" s="23" t="s">
        <v>4008</v>
      </c>
      <c r="R39" s="23">
        <v>16</v>
      </c>
      <c r="S39" s="23" t="s">
        <v>7</v>
      </c>
      <c r="T39" s="23" t="s">
        <v>138</v>
      </c>
      <c r="U39" s="23" t="s">
        <v>131</v>
      </c>
      <c r="V39" s="23" t="s">
        <v>4019</v>
      </c>
      <c r="W39">
        <f>VLOOKUP(A39,'6-开班明细表'!A:M,8,0)</f>
        <v>1.5</v>
      </c>
      <c r="X39">
        <f>VLOOKUP(A39,'6-开班明细表'!A:M,9,0)</f>
        <v>1</v>
      </c>
      <c r="Y39">
        <f>VLOOKUP(A39,'6-开班明细表'!A:M,10,0)</f>
        <v>0.5</v>
      </c>
      <c r="Z39">
        <f t="shared" si="1"/>
        <v>0</v>
      </c>
      <c r="AA39" t="str">
        <f t="shared" si="2"/>
        <v>钟朵朵</v>
      </c>
      <c r="AB39" t="str">
        <f t="shared" si="3"/>
        <v>丁惠媚</v>
      </c>
      <c r="AC39" t="str">
        <f t="shared" si="4"/>
        <v>DUSTIN</v>
      </c>
      <c r="AD39" t="str">
        <f t="shared" si="5"/>
        <v>DUSTIN</v>
      </c>
      <c r="AE39" t="str">
        <f t="shared" si="6"/>
        <v>丁惠媚</v>
      </c>
      <c r="AF39">
        <f t="shared" si="7"/>
        <v>6</v>
      </c>
      <c r="AG39">
        <f t="shared" si="8"/>
        <v>6</v>
      </c>
      <c r="AH39">
        <f t="shared" si="9"/>
        <v>42980</v>
      </c>
      <c r="AI39" t="str">
        <f t="shared" si="13"/>
        <v>周六上午</v>
      </c>
      <c r="AJ39" t="str">
        <f t="shared" si="10"/>
        <v>P3A</v>
      </c>
      <c r="AK39" t="str">
        <f>IF(IFERROR(FIND("一",C39),0)&gt;0,"一对一",VLOOKUP(AJ39,班级编码!A:L,8,0))</f>
        <v>小高部</v>
      </c>
      <c r="AL39" t="str">
        <f t="shared" si="11"/>
        <v>周六</v>
      </c>
      <c r="AM39" t="str">
        <f t="shared" si="12"/>
        <v>09</v>
      </c>
    </row>
    <row r="40" spans="1:39">
      <c r="A40" s="23" t="s">
        <v>2189</v>
      </c>
      <c r="B40" s="23" t="s">
        <v>1766</v>
      </c>
      <c r="C40" s="23" t="s">
        <v>489</v>
      </c>
      <c r="D40" s="23" t="s">
        <v>3689</v>
      </c>
      <c r="E40" s="23" t="s">
        <v>2190</v>
      </c>
      <c r="F40" s="23" t="s">
        <v>2995</v>
      </c>
      <c r="G40" s="23">
        <v>42866</v>
      </c>
      <c r="H40" s="23" t="s">
        <v>14</v>
      </c>
      <c r="I40" s="23">
        <v>42998.645833333328</v>
      </c>
      <c r="J40" s="23">
        <v>43240</v>
      </c>
      <c r="K40" s="23" t="s">
        <v>3716</v>
      </c>
      <c r="L40" s="23" t="s">
        <v>3998</v>
      </c>
      <c r="M40" s="23" t="s">
        <v>2167</v>
      </c>
      <c r="N40" s="23" t="s">
        <v>3989</v>
      </c>
      <c r="O40" s="23">
        <v>13</v>
      </c>
      <c r="P40" s="23">
        <v>12</v>
      </c>
      <c r="Q40" s="23" t="s">
        <v>4013</v>
      </c>
      <c r="R40" s="23">
        <v>19</v>
      </c>
      <c r="S40" s="23" t="s">
        <v>7</v>
      </c>
      <c r="T40" s="23" t="s">
        <v>154</v>
      </c>
      <c r="U40" s="23" t="s">
        <v>131</v>
      </c>
      <c r="V40" s="23" t="s">
        <v>4019</v>
      </c>
      <c r="W40">
        <f>VLOOKUP(A40,'6-开班明细表'!A:M,8,0)</f>
        <v>1.33</v>
      </c>
      <c r="X40">
        <f>VLOOKUP(A40,'6-开班明细表'!A:M,9,0)</f>
        <v>0.83</v>
      </c>
      <c r="Y40">
        <f>VLOOKUP(A40,'6-开班明细表'!A:M,10,0)</f>
        <v>0.33</v>
      </c>
      <c r="Z40">
        <f t="shared" si="1"/>
        <v>-9.9999999999997868E-3</v>
      </c>
      <c r="AA40" t="str">
        <f t="shared" si="2"/>
        <v>陈玲</v>
      </c>
      <c r="AB40" t="str">
        <f t="shared" si="3"/>
        <v>林巧珍</v>
      </c>
      <c r="AC40" t="str">
        <f t="shared" si="4"/>
        <v>DUSTIN</v>
      </c>
      <c r="AD40" t="str">
        <f t="shared" si="5"/>
        <v>DUSTIN</v>
      </c>
      <c r="AE40" t="str">
        <f t="shared" si="6"/>
        <v>林巧珍</v>
      </c>
      <c r="AF40">
        <f t="shared" si="7"/>
        <v>6</v>
      </c>
      <c r="AG40">
        <f t="shared" si="8"/>
        <v>6</v>
      </c>
      <c r="AH40">
        <f t="shared" si="9"/>
        <v>42999</v>
      </c>
      <c r="AI40" t="str">
        <f t="shared" si="13"/>
        <v>周三下午</v>
      </c>
      <c r="AJ40" t="str">
        <f t="shared" si="10"/>
        <v>P1A</v>
      </c>
      <c r="AK40" t="str">
        <f>IF(IFERROR(FIND("一",C40),0)&gt;0,"一对一",VLOOKUP(AJ40,班级编码!A:L,8,0))</f>
        <v>小初部</v>
      </c>
      <c r="AL40" t="str">
        <f t="shared" si="11"/>
        <v>周三</v>
      </c>
      <c r="AM40" t="str">
        <f t="shared" si="12"/>
        <v>15</v>
      </c>
    </row>
    <row r="41" spans="1:39">
      <c r="A41" s="23" t="s">
        <v>2379</v>
      </c>
      <c r="B41" s="23" t="s">
        <v>1766</v>
      </c>
      <c r="C41" s="23" t="s">
        <v>489</v>
      </c>
      <c r="D41" s="23" t="s">
        <v>3732</v>
      </c>
      <c r="E41" s="23" t="s">
        <v>2152</v>
      </c>
      <c r="F41" s="23" t="s">
        <v>2980</v>
      </c>
      <c r="G41" s="23">
        <v>42874</v>
      </c>
      <c r="H41" s="23" t="s">
        <v>14</v>
      </c>
      <c r="I41" s="23">
        <v>43000.708333333328</v>
      </c>
      <c r="J41" s="23">
        <v>43232</v>
      </c>
      <c r="K41" s="23" t="s">
        <v>3929</v>
      </c>
      <c r="L41" s="23" t="s">
        <v>3998</v>
      </c>
      <c r="M41" s="23" t="s">
        <v>2167</v>
      </c>
      <c r="N41" s="23" t="s">
        <v>3989</v>
      </c>
      <c r="O41" s="23">
        <v>12</v>
      </c>
      <c r="P41" s="23">
        <v>5</v>
      </c>
      <c r="Q41" s="23" t="s">
        <v>4009</v>
      </c>
      <c r="R41" s="23">
        <v>19</v>
      </c>
      <c r="S41" s="23" t="s">
        <v>7</v>
      </c>
      <c r="T41" s="23" t="s">
        <v>146</v>
      </c>
      <c r="U41" s="23" t="s">
        <v>130</v>
      </c>
      <c r="V41" s="23" t="s">
        <v>4019</v>
      </c>
      <c r="W41">
        <f>VLOOKUP(A41,'6-开班明细表'!A:M,8,0)</f>
        <v>1</v>
      </c>
      <c r="X41">
        <f>VLOOKUP(A41,'6-开班明细表'!A:M,9,0)</f>
        <v>1</v>
      </c>
      <c r="Y41">
        <f>VLOOKUP(A41,'6-开班明细表'!A:M,10,0)</f>
        <v>0.5</v>
      </c>
      <c r="Z41">
        <f t="shared" si="1"/>
        <v>0</v>
      </c>
      <c r="AA41" t="str">
        <f t="shared" si="2"/>
        <v>丁惠媚</v>
      </c>
      <c r="AB41" t="str">
        <f t="shared" si="3"/>
        <v>林巧珍</v>
      </c>
      <c r="AC41" t="str">
        <f t="shared" si="4"/>
        <v>DUSTIN</v>
      </c>
      <c r="AD41" t="str">
        <f t="shared" si="5"/>
        <v>DUSTIN</v>
      </c>
      <c r="AE41" t="str">
        <f t="shared" si="6"/>
        <v>林巧珍</v>
      </c>
      <c r="AF41">
        <f t="shared" si="7"/>
        <v>6</v>
      </c>
      <c r="AG41">
        <f t="shared" si="8"/>
        <v>6</v>
      </c>
      <c r="AH41">
        <f t="shared" si="9"/>
        <v>43007</v>
      </c>
      <c r="AI41" t="str">
        <f t="shared" si="13"/>
        <v>周五下午</v>
      </c>
      <c r="AJ41" t="str">
        <f t="shared" si="10"/>
        <v>P4A</v>
      </c>
      <c r="AK41" t="str">
        <f>IF(IFERROR(FIND("一",C41),0)&gt;0,"一对一",VLOOKUP(AJ41,班级编码!A:L,8,0))</f>
        <v>小高部</v>
      </c>
      <c r="AL41" t="str">
        <f t="shared" si="11"/>
        <v>周五</v>
      </c>
      <c r="AM41" t="str">
        <f t="shared" si="12"/>
        <v>17</v>
      </c>
    </row>
    <row r="42" spans="1:39">
      <c r="A42" s="23" t="s">
        <v>2329</v>
      </c>
      <c r="B42" s="23" t="s">
        <v>1766</v>
      </c>
      <c r="C42" s="23" t="s">
        <v>489</v>
      </c>
      <c r="D42" s="23" t="s">
        <v>3689</v>
      </c>
      <c r="E42" s="23" t="s">
        <v>2190</v>
      </c>
      <c r="F42" s="23" t="s">
        <v>2995</v>
      </c>
      <c r="G42" s="23">
        <v>42856</v>
      </c>
      <c r="H42" s="23" t="s">
        <v>14</v>
      </c>
      <c r="I42" s="23">
        <v>42986.6875</v>
      </c>
      <c r="J42" s="23">
        <v>43226</v>
      </c>
      <c r="K42" s="23" t="s">
        <v>3688</v>
      </c>
      <c r="L42" s="23" t="s">
        <v>3998</v>
      </c>
      <c r="M42" s="23" t="s">
        <v>2167</v>
      </c>
      <c r="N42" s="23" t="s">
        <v>3989</v>
      </c>
      <c r="O42" s="23">
        <v>12</v>
      </c>
      <c r="P42" s="23">
        <v>8</v>
      </c>
      <c r="Q42" s="23" t="s">
        <v>3997</v>
      </c>
      <c r="R42" s="23">
        <v>19</v>
      </c>
      <c r="S42" s="23" t="s">
        <v>7</v>
      </c>
      <c r="T42" s="23" t="s">
        <v>146</v>
      </c>
      <c r="U42" s="23" t="s">
        <v>132</v>
      </c>
      <c r="V42" s="23" t="s">
        <v>4019</v>
      </c>
      <c r="W42">
        <f>VLOOKUP(A42,'6-开班明细表'!A:M,8,0)</f>
        <v>1.33</v>
      </c>
      <c r="X42">
        <f>VLOOKUP(A42,'6-开班明细表'!A:M,9,0)</f>
        <v>0.83</v>
      </c>
      <c r="Y42">
        <f>VLOOKUP(A42,'6-开班明细表'!A:M,10,0)</f>
        <v>0.33</v>
      </c>
      <c r="Z42">
        <f t="shared" si="1"/>
        <v>-9.9999999999997868E-3</v>
      </c>
      <c r="AA42" t="str">
        <f t="shared" si="2"/>
        <v>陈玲</v>
      </c>
      <c r="AB42" t="str">
        <f t="shared" si="3"/>
        <v>林巧珍</v>
      </c>
      <c r="AC42" t="str">
        <f t="shared" si="4"/>
        <v>DUSTIN</v>
      </c>
      <c r="AD42" t="str">
        <f t="shared" si="5"/>
        <v>DUSTIN</v>
      </c>
      <c r="AE42" t="str">
        <f t="shared" si="6"/>
        <v>林巧珍</v>
      </c>
      <c r="AF42">
        <f t="shared" si="7"/>
        <v>6</v>
      </c>
      <c r="AG42">
        <f t="shared" si="8"/>
        <v>6</v>
      </c>
      <c r="AH42">
        <f t="shared" si="9"/>
        <v>42989</v>
      </c>
      <c r="AI42" t="str">
        <f t="shared" si="13"/>
        <v>周五下午</v>
      </c>
      <c r="AJ42" t="str">
        <f t="shared" si="10"/>
        <v>P3A</v>
      </c>
      <c r="AK42" t="str">
        <f>IF(IFERROR(FIND("一",C42),0)&gt;0,"一对一",VLOOKUP(AJ42,班级编码!A:L,8,0))</f>
        <v>小高部</v>
      </c>
      <c r="AL42" t="str">
        <f t="shared" si="11"/>
        <v>周五</v>
      </c>
      <c r="AM42" t="str">
        <f t="shared" si="12"/>
        <v>16</v>
      </c>
    </row>
    <row r="43" spans="1:39">
      <c r="A43" s="23" t="s">
        <v>2450</v>
      </c>
      <c r="B43" s="23" t="s">
        <v>1766</v>
      </c>
      <c r="C43" s="23" t="s">
        <v>480</v>
      </c>
      <c r="D43" s="23" t="s">
        <v>3699</v>
      </c>
      <c r="E43" s="23" t="s">
        <v>2451</v>
      </c>
      <c r="F43" s="23" t="s">
        <v>2995</v>
      </c>
      <c r="G43" s="23">
        <v>42896</v>
      </c>
      <c r="H43" s="23" t="s">
        <v>14</v>
      </c>
      <c r="I43" s="23">
        <v>43029.604166666664</v>
      </c>
      <c r="J43" s="23">
        <v>43994</v>
      </c>
      <c r="K43" s="23" t="s">
        <v>3698</v>
      </c>
      <c r="L43" s="23" t="s">
        <v>3990</v>
      </c>
      <c r="M43" s="23" t="s">
        <v>2167</v>
      </c>
      <c r="N43" s="23" t="s">
        <v>3989</v>
      </c>
      <c r="O43" s="23">
        <v>12</v>
      </c>
      <c r="P43" s="23">
        <v>7</v>
      </c>
      <c r="Q43" s="23" t="s">
        <v>4008</v>
      </c>
      <c r="R43" s="23">
        <v>20</v>
      </c>
      <c r="S43" s="23" t="s">
        <v>7</v>
      </c>
      <c r="T43" s="23" t="s">
        <v>154</v>
      </c>
      <c r="U43" s="23" t="s">
        <v>126</v>
      </c>
      <c r="V43" s="23" t="s">
        <v>4019</v>
      </c>
      <c r="W43">
        <f>VLOOKUP(A43,'6-开班明细表'!A:M,8,0)</f>
        <v>1.5</v>
      </c>
      <c r="X43">
        <f>VLOOKUP(A43,'6-开班明细表'!A:M,9,0)</f>
        <v>1</v>
      </c>
      <c r="Y43">
        <f>VLOOKUP(A43,'6-开班明细表'!A:M,10,0)</f>
        <v>0.5</v>
      </c>
      <c r="Z43">
        <f t="shared" si="1"/>
        <v>0</v>
      </c>
      <c r="AA43" t="str">
        <f t="shared" si="2"/>
        <v>朱荣兰</v>
      </c>
      <c r="AB43" t="str">
        <f t="shared" si="3"/>
        <v>丁惠媚</v>
      </c>
      <c r="AC43" t="str">
        <f t="shared" si="4"/>
        <v>DUSTIN</v>
      </c>
      <c r="AD43" t="str">
        <f t="shared" si="5"/>
        <v>DUSTIN</v>
      </c>
      <c r="AE43" t="str">
        <f t="shared" si="6"/>
        <v>丁惠媚</v>
      </c>
      <c r="AF43">
        <f t="shared" si="7"/>
        <v>6</v>
      </c>
      <c r="AG43">
        <f t="shared" si="8"/>
        <v>6</v>
      </c>
      <c r="AH43">
        <f t="shared" si="9"/>
        <v>43036</v>
      </c>
      <c r="AI43" t="str">
        <f t="shared" si="13"/>
        <v>周六下午</v>
      </c>
      <c r="AJ43" t="str">
        <f t="shared" si="10"/>
        <v>P3B</v>
      </c>
      <c r="AK43" t="str">
        <f>IF(IFERROR(FIND("一",C43),0)&gt;0,"一对一",VLOOKUP(AJ43,班级编码!A:L,8,0))</f>
        <v>小高部</v>
      </c>
      <c r="AL43" t="str">
        <f t="shared" si="11"/>
        <v>周六</v>
      </c>
      <c r="AM43" t="str">
        <f t="shared" si="12"/>
        <v>14</v>
      </c>
    </row>
    <row r="44" spans="1:39">
      <c r="A44" s="23" t="s">
        <v>2295</v>
      </c>
      <c r="B44" s="23" t="s">
        <v>1766</v>
      </c>
      <c r="C44" s="23" t="s">
        <v>480</v>
      </c>
      <c r="D44" s="23" t="s">
        <v>3920</v>
      </c>
      <c r="E44" s="23" t="s">
        <v>2169</v>
      </c>
      <c r="F44" s="23" t="s">
        <v>995</v>
      </c>
      <c r="G44" s="23">
        <v>42903</v>
      </c>
      <c r="H44" s="23" t="s">
        <v>14</v>
      </c>
      <c r="I44" s="23">
        <v>43022.583333333328</v>
      </c>
      <c r="J44" s="23">
        <v>43110</v>
      </c>
      <c r="K44" s="23" t="s">
        <v>3695</v>
      </c>
      <c r="L44" s="23" t="s">
        <v>3990</v>
      </c>
      <c r="M44" s="23" t="s">
        <v>2167</v>
      </c>
      <c r="N44" s="23" t="s">
        <v>3989</v>
      </c>
      <c r="O44" s="23">
        <v>14</v>
      </c>
      <c r="P44" s="23">
        <v>13</v>
      </c>
      <c r="Q44" s="23" t="s">
        <v>4011</v>
      </c>
      <c r="R44" s="23">
        <v>16</v>
      </c>
      <c r="S44" s="23" t="s">
        <v>7</v>
      </c>
      <c r="T44" s="23" t="s">
        <v>140</v>
      </c>
      <c r="U44" s="23" t="s">
        <v>125</v>
      </c>
      <c r="V44" s="23" t="s">
        <v>4019</v>
      </c>
      <c r="W44">
        <f>VLOOKUP(A44,'6-开班明细表'!A:M,8,0)</f>
        <v>1.5</v>
      </c>
      <c r="X44">
        <f>VLOOKUP(A44,'6-开班明细表'!A:M,9,0)</f>
        <v>1</v>
      </c>
      <c r="Y44">
        <f>VLOOKUP(A44,'6-开班明细表'!A:M,10,0)</f>
        <v>0.5</v>
      </c>
      <c r="Z44">
        <f t="shared" si="1"/>
        <v>0</v>
      </c>
      <c r="AA44" t="str">
        <f t="shared" si="2"/>
        <v>林巧珍</v>
      </c>
      <c r="AB44" t="str">
        <f t="shared" si="3"/>
        <v>丁惠媚</v>
      </c>
      <c r="AC44" t="str">
        <f t="shared" si="4"/>
        <v>DUSTIN</v>
      </c>
      <c r="AD44" t="str">
        <f t="shared" si="5"/>
        <v>丁惠媚</v>
      </c>
      <c r="AE44" t="str">
        <f t="shared" si="6"/>
        <v>DUSTIN</v>
      </c>
      <c r="AF44">
        <f t="shared" si="7"/>
        <v>3</v>
      </c>
      <c r="AG44">
        <f t="shared" si="8"/>
        <v>6</v>
      </c>
      <c r="AH44">
        <f t="shared" si="9"/>
        <v>43015</v>
      </c>
      <c r="AI44" t="str">
        <f t="shared" si="13"/>
        <v>周六下午</v>
      </c>
      <c r="AJ44" t="str">
        <f t="shared" si="10"/>
        <v>P02</v>
      </c>
      <c r="AK44" t="str">
        <f>IF(IFERROR(FIND("一",C44),0)&gt;0,"一对一",VLOOKUP(AJ44,班级编码!A:L,8,0))</f>
        <v>小初部</v>
      </c>
      <c r="AL44" t="str">
        <f t="shared" si="11"/>
        <v>周六</v>
      </c>
      <c r="AM44" t="str">
        <f t="shared" si="12"/>
        <v>14</v>
      </c>
    </row>
    <row r="45" spans="1:39">
      <c r="A45" s="23" t="s">
        <v>2325</v>
      </c>
      <c r="B45" s="23" t="s">
        <v>1766</v>
      </c>
      <c r="C45" s="23" t="s">
        <v>492</v>
      </c>
      <c r="D45" s="23" t="s">
        <v>2498</v>
      </c>
      <c r="E45" s="23" t="s">
        <v>2222</v>
      </c>
      <c r="F45" s="23" t="s">
        <v>2976</v>
      </c>
      <c r="G45" s="23">
        <v>42890</v>
      </c>
      <c r="H45" s="23" t="s">
        <v>14</v>
      </c>
      <c r="I45" s="23">
        <v>43030.375</v>
      </c>
      <c r="J45" s="23">
        <v>44029</v>
      </c>
      <c r="K45" s="23" t="s">
        <v>3701</v>
      </c>
      <c r="L45" s="23" t="s">
        <v>3994</v>
      </c>
      <c r="M45" s="23" t="s">
        <v>2179</v>
      </c>
      <c r="N45" s="23" t="s">
        <v>3989</v>
      </c>
      <c r="O45" s="23">
        <v>12</v>
      </c>
      <c r="P45" s="23">
        <v>6</v>
      </c>
      <c r="Q45" s="23" t="s">
        <v>996</v>
      </c>
      <c r="R45" s="23">
        <v>21</v>
      </c>
      <c r="S45" s="23" t="s">
        <v>7</v>
      </c>
      <c r="T45" s="23" t="s">
        <v>273</v>
      </c>
      <c r="U45" s="23" t="s">
        <v>127</v>
      </c>
      <c r="V45" s="23" t="s">
        <v>4019</v>
      </c>
      <c r="W45">
        <f>VLOOKUP(A45,'6-开班明细表'!A:M,8,0)</f>
        <v>1</v>
      </c>
      <c r="X45" t="str">
        <f>VLOOKUP(A45,'6-开班明细表'!A:M,9,0)</f>
        <v/>
      </c>
      <c r="Y45">
        <f>VLOOKUP(A45,'6-开班明细表'!A:M,10,0)</f>
        <v>0.5</v>
      </c>
      <c r="Z45">
        <f t="shared" si="1"/>
        <v>0</v>
      </c>
      <c r="AA45" t="str">
        <f t="shared" si="2"/>
        <v>俞园园</v>
      </c>
      <c r="AB45" t="str">
        <f t="shared" si="3"/>
        <v/>
      </c>
      <c r="AC45" t="str">
        <f t="shared" si="4"/>
        <v>DUSTIN</v>
      </c>
      <c r="AD45" t="str">
        <f t="shared" si="5"/>
        <v>DUSTIN</v>
      </c>
      <c r="AE45" t="str">
        <f t="shared" si="6"/>
        <v/>
      </c>
      <c r="AF45">
        <f t="shared" si="7"/>
        <v>6</v>
      </c>
      <c r="AG45">
        <f t="shared" si="8"/>
        <v>6</v>
      </c>
      <c r="AH45">
        <f t="shared" si="9"/>
        <v>43037</v>
      </c>
      <c r="AI45" t="str">
        <f t="shared" si="13"/>
        <v>周日上午</v>
      </c>
      <c r="AJ45" t="str">
        <f t="shared" si="10"/>
        <v>K03</v>
      </c>
      <c r="AK45" t="str">
        <f>IF(IFERROR(FIND("一",C45),0)&gt;0,"一对一",VLOOKUP(AJ45,班级编码!A:L,8,0))</f>
        <v>幼儿部</v>
      </c>
      <c r="AL45" t="str">
        <f t="shared" si="11"/>
        <v>周日</v>
      </c>
      <c r="AM45" t="str">
        <f t="shared" si="12"/>
        <v>09</v>
      </c>
    </row>
    <row r="46" spans="1:39" hidden="1">
      <c r="A46" s="23" t="s">
        <v>2196</v>
      </c>
      <c r="B46" s="23" t="s">
        <v>1766</v>
      </c>
      <c r="C46" s="23" t="s">
        <v>480</v>
      </c>
      <c r="D46" s="23" t="s">
        <v>3920</v>
      </c>
      <c r="E46" s="23" t="s">
        <v>2169</v>
      </c>
      <c r="F46" s="23" t="s">
        <v>995</v>
      </c>
      <c r="G46" s="23">
        <v>42784</v>
      </c>
      <c r="H46" s="23" t="s">
        <v>14</v>
      </c>
      <c r="I46" s="23">
        <v>42896.583333333328</v>
      </c>
      <c r="J46" s="23">
        <v>42889</v>
      </c>
      <c r="K46" s="23" t="s">
        <v>3695</v>
      </c>
      <c r="L46" s="23" t="s">
        <v>3990</v>
      </c>
      <c r="M46" s="23" t="s">
        <v>2167</v>
      </c>
      <c r="N46" s="23" t="s">
        <v>3989</v>
      </c>
      <c r="O46" s="23">
        <v>16</v>
      </c>
      <c r="P46" s="23">
        <v>7</v>
      </c>
      <c r="Q46" s="23" t="s">
        <v>993</v>
      </c>
      <c r="R46" s="23">
        <v>16</v>
      </c>
      <c r="S46" s="23" t="s">
        <v>7</v>
      </c>
      <c r="T46" s="23" t="s">
        <v>139</v>
      </c>
      <c r="U46" s="23" t="s">
        <v>139</v>
      </c>
      <c r="V46" s="23" t="s">
        <v>4020</v>
      </c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 t="str">
        <f t="shared" si="2"/>
        <v>林巧珍</v>
      </c>
      <c r="AB46" t="str">
        <f t="shared" si="3"/>
        <v>丁惠媚</v>
      </c>
      <c r="AC46" t="str">
        <f t="shared" si="4"/>
        <v>DUSTIN</v>
      </c>
      <c r="AD46" t="str">
        <f t="shared" si="5"/>
        <v>丁惠媚</v>
      </c>
      <c r="AE46" t="str">
        <f t="shared" si="6"/>
        <v>DUSTIN</v>
      </c>
      <c r="AF46">
        <f t="shared" si="7"/>
        <v>3</v>
      </c>
      <c r="AG46">
        <f t="shared" si="8"/>
        <v>6</v>
      </c>
      <c r="AH46">
        <f t="shared" si="9"/>
        <v>42896</v>
      </c>
      <c r="AI46" t="str">
        <f t="shared" si="13"/>
        <v>周六下午</v>
      </c>
      <c r="AJ46" t="str">
        <f t="shared" si="10"/>
        <v>P01</v>
      </c>
      <c r="AK46" t="str">
        <f>IF(IFERROR(FIND("一",C46),0)&gt;0,"一对一",VLOOKUP(AJ46,班级编码!A:L,8,0))</f>
        <v>小初部</v>
      </c>
      <c r="AL46" t="str">
        <f t="shared" si="11"/>
        <v>周六</v>
      </c>
      <c r="AM46" t="str">
        <f t="shared" si="12"/>
        <v>14</v>
      </c>
    </row>
    <row r="47" spans="1:39" hidden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 hidden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 hidden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 hidden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 hidden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 hidden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 hidden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 hidden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 hidden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 hidden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 hidden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 hidden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 hidden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 hidden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 hidden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 hidden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 hidden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 hidden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 hidden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 hidden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 hidden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 hidden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 hidden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 hidden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 hidden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 hidden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 hidden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 hidden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 hidden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 hidden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 hidden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 hidden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 hidden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 hidden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 hidden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 hidden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 hidden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 hidden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 hidden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 hidden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 hidden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 hidden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 hidden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 hidden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 hidden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 hidden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 hidden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 hidden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 hidden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 hidden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 hidden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 hidden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 hidden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 hidden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 hidden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 hidden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 hidden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 hidden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 hidden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 hidden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 hidden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 hidden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 hidden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 hidden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 hidden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 hidden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 hidden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 hidden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 hidden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 hidden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 hidden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 hidden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 hidden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 hidden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 hidden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 hidden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 hidden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 hidden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 hidden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 hidden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 hidden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 hidden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 hidden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 hidden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 hidden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 hidden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 hidden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 hidden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 hidden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 hidden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 hidden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 hidden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 hidden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 hidden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 hidden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 hidden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 hidden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 hidden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 hidden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 hidden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 hidden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 hidden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 hidden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 hidden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 hidden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 hidden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 hidden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 hidden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 hidden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 hidden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 hidden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 hidden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 hidden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>
    <filterColumn colId="1"/>
    <filterColumn colId="7"/>
    <filterColumn colId="8"/>
    <filterColumn colId="9"/>
    <filterColumn colId="21">
      <filters>
        <filter val="未结业"/>
      </filters>
    </filterColumn>
  </autoFilter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7"/>
  <sheetViews>
    <sheetView workbookViewId="0">
      <pane xSplit="8" ySplit="3" topLeftCell="I213" activePane="bottomRight" state="frozen"/>
      <selection pane="topRight" activeCell="H1" sqref="H1"/>
      <selection pane="bottomLeft" activeCell="A4" sqref="A4"/>
      <selection pane="bottomRight" activeCell="A389" sqref="A389:XFD389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1754</v>
      </c>
      <c r="B1" s="23" t="s">
        <v>2155</v>
      </c>
      <c r="C1" s="23" t="s">
        <v>1754</v>
      </c>
      <c r="D1" s="23" t="s">
        <v>461</v>
      </c>
      <c r="E1" s="23" t="s">
        <v>2161</v>
      </c>
      <c r="F1" s="23" t="s">
        <v>2157</v>
      </c>
      <c r="G1" s="23" t="s">
        <v>462</v>
      </c>
      <c r="H1" s="23" t="s">
        <v>6</v>
      </c>
      <c r="I1" s="23" t="s">
        <v>1742</v>
      </c>
      <c r="J1" s="23" t="s">
        <v>463</v>
      </c>
      <c r="K1" s="23" t="s">
        <v>3656</v>
      </c>
      <c r="L1" s="23" t="s">
        <v>1740</v>
      </c>
      <c r="M1" s="23" t="s">
        <v>2</v>
      </c>
      <c r="N1" s="23" t="s">
        <v>3657</v>
      </c>
      <c r="O1" s="23" t="s">
        <v>3658</v>
      </c>
      <c r="P1" s="23" t="s">
        <v>3659</v>
      </c>
      <c r="Q1" s="22" t="s">
        <v>1585</v>
      </c>
      <c r="R1" s="22" t="s">
        <v>1586</v>
      </c>
      <c r="S1" s="22" t="s">
        <v>1587</v>
      </c>
      <c r="T1" s="22" t="s">
        <v>1588</v>
      </c>
      <c r="U1" s="22" t="s">
        <v>1589</v>
      </c>
      <c r="V1" s="22" t="s">
        <v>1590</v>
      </c>
      <c r="W1" s="22" t="s">
        <v>1591</v>
      </c>
      <c r="X1" s="22" t="s">
        <v>1592</v>
      </c>
      <c r="AA1" s="22" t="s">
        <v>1593</v>
      </c>
      <c r="AB1" s="22" t="s">
        <v>1594</v>
      </c>
      <c r="AC1" s="22" t="s">
        <v>1595</v>
      </c>
      <c r="AD1" s="22" t="s">
        <v>1596</v>
      </c>
    </row>
    <row r="2" spans="1:35">
      <c r="A2" s="23" t="s">
        <v>1766</v>
      </c>
      <c r="B2" s="23" t="s">
        <v>2509</v>
      </c>
      <c r="C2" s="23" t="s">
        <v>1766</v>
      </c>
      <c r="D2" s="23" t="s">
        <v>2510</v>
      </c>
      <c r="E2" s="23" t="s">
        <v>3724</v>
      </c>
      <c r="F2" s="23" t="s">
        <v>3725</v>
      </c>
      <c r="G2" s="23" t="s">
        <v>2633</v>
      </c>
      <c r="H2" s="23" t="s">
        <v>2634</v>
      </c>
      <c r="I2" s="216" t="str">
        <f>VLOOKUP(G2,Sheet1!$B:$T,19,0)</f>
        <v>五年级</v>
      </c>
      <c r="J2" s="23" t="s">
        <v>3588</v>
      </c>
      <c r="K2" s="23">
        <v>0</v>
      </c>
      <c r="L2" s="23" t="s">
        <v>3726</v>
      </c>
      <c r="M2" s="23" t="s">
        <v>14</v>
      </c>
      <c r="N2" s="216" t="s">
        <v>3711</v>
      </c>
      <c r="O2" s="23" t="s">
        <v>14</v>
      </c>
      <c r="P2" s="23" t="s">
        <v>14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初中部</v>
      </c>
      <c r="S2" s="22" t="str">
        <f>+D2</f>
        <v>J1BSR3G6708</v>
      </c>
      <c r="T2" s="22" t="str">
        <f>IFERROR(LEFT(F2,FIND(",",F2)-1),F2)</f>
        <v>彭永红</v>
      </c>
      <c r="U2" s="22" t="str">
        <f>IF(Y2=Z2,X2,W2)</f>
        <v/>
      </c>
      <c r="V2" s="22" t="str">
        <f>IF(Y2=Z2,W2,X2)</f>
        <v>DUSTIN</v>
      </c>
      <c r="W2" s="22" t="str">
        <f>IFERROR(MID(F2,FIND(",",F2)+1,FIND("@",SUBSTITUTE(F2,",","@",2))-FIND(",",F2)-1),IF(ISERROR(FIND(",",F2)),"",MID(F2,FIND(",",F2)+1,20)))</f>
        <v>DUSTIN</v>
      </c>
      <c r="X2" s="22" t="str">
        <f>IFERROR(MID(F2,FIND("@",SUBSTITUTE(F2,",","@",2))+1,10),"")</f>
        <v/>
      </c>
      <c r="Y2" s="22">
        <f>LEN(W2)</f>
        <v>6</v>
      </c>
      <c r="Z2" s="22">
        <f>LENB(W2)</f>
        <v>6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J1B</v>
      </c>
      <c r="AD2" s="22" t="str">
        <f>VLOOKUP(D2,'2-班级信息'!A:AL,35,0)</f>
        <v>周日下午</v>
      </c>
      <c r="AE2" s="22" t="str">
        <f>VLOOKUP(D2,'2-班级信息'!A:AL,8,0)</f>
        <v/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1597</v>
      </c>
      <c r="AI2" s="22" t="s">
        <v>1598</v>
      </c>
    </row>
    <row r="3" spans="1:35">
      <c r="A3" s="23" t="s">
        <v>1766</v>
      </c>
      <c r="B3" s="23" t="s">
        <v>2509</v>
      </c>
      <c r="C3" s="23" t="s">
        <v>1766</v>
      </c>
      <c r="D3" s="23" t="s">
        <v>2510</v>
      </c>
      <c r="E3" s="23" t="s">
        <v>3724</v>
      </c>
      <c r="F3" s="23" t="s">
        <v>3725</v>
      </c>
      <c r="G3" s="23" t="s">
        <v>2804</v>
      </c>
      <c r="H3" s="23" t="s">
        <v>2805</v>
      </c>
      <c r="I3" s="216" t="str">
        <f>VLOOKUP(G3,Sheet1!$B:$T,19,0)</f>
        <v>五年级</v>
      </c>
      <c r="J3" s="23" t="s">
        <v>3570</v>
      </c>
      <c r="K3" s="23">
        <v>0</v>
      </c>
      <c r="L3" s="23" t="s">
        <v>2807</v>
      </c>
      <c r="M3" s="23" t="s">
        <v>14</v>
      </c>
      <c r="N3" s="216" t="s">
        <v>3711</v>
      </c>
      <c r="O3" s="23" t="s">
        <v>14</v>
      </c>
      <c r="P3" s="23" t="s">
        <v>14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初中部</v>
      </c>
      <c r="S3" s="22" t="str">
        <f t="shared" ref="S3:S66" si="3">+D3</f>
        <v>J1BSR3G6708</v>
      </c>
      <c r="T3" s="22" t="str">
        <f t="shared" ref="T3:T66" si="4">IFERROR(LEFT(F3,FIND(",",F3)-1),F3)</f>
        <v>彭永红</v>
      </c>
      <c r="U3" s="22" t="str">
        <f t="shared" ref="U3:U66" si="5">IF(Y3=Z3,X3,W3)</f>
        <v/>
      </c>
      <c r="V3" s="22" t="str">
        <f t="shared" ref="V3:V66" si="6">IF(Y3=Z3,W3,X3)</f>
        <v>DUSTIN</v>
      </c>
      <c r="W3" s="22" t="str">
        <f t="shared" ref="W3:W66" si="7">IFERROR(MID(F3,FIND(",",F3)+1,FIND("@",SUBSTITUTE(F3,",","@",2))-FIND(",",F3)-1),IF(ISERROR(FIND(",",F3)),"",MID(F3,FIND(",",F3)+1,20)))</f>
        <v>DUSTIN</v>
      </c>
      <c r="X3" s="22" t="str">
        <f t="shared" ref="X3:X66" si="8">IFERROR(MID(F3,FIND("@",SUBSTITUTE(F3,",","@",2))+1,10),"")</f>
        <v/>
      </c>
      <c r="Y3" s="22">
        <f t="shared" ref="Y3:Y66" si="9">LEN(W3)</f>
        <v>6</v>
      </c>
      <c r="Z3" s="22">
        <f t="shared" ref="Z3:Z66" si="10">LENB(W3)</f>
        <v>6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J1B</v>
      </c>
      <c r="AD3" s="22" t="str">
        <f>VLOOKUP(D3,'2-班级信息'!A:AL,35,0)</f>
        <v>周日下午</v>
      </c>
      <c r="AE3" s="22" t="str">
        <f>VLOOKUP(D3,'2-班级信息'!A:AL,8,0)</f>
        <v/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1599</v>
      </c>
      <c r="AI3" s="22" t="s">
        <v>1598</v>
      </c>
    </row>
    <row r="4" spans="1:35">
      <c r="A4" s="23" t="s">
        <v>1766</v>
      </c>
      <c r="B4" s="23" t="s">
        <v>2509</v>
      </c>
      <c r="C4" s="23" t="s">
        <v>1766</v>
      </c>
      <c r="D4" s="23" t="s">
        <v>2510</v>
      </c>
      <c r="E4" s="23" t="s">
        <v>3724</v>
      </c>
      <c r="F4" s="23" t="s">
        <v>3725</v>
      </c>
      <c r="G4" s="23" t="s">
        <v>2669</v>
      </c>
      <c r="H4" s="23" t="s">
        <v>2670</v>
      </c>
      <c r="I4" s="216" t="str">
        <f>VLOOKUP(G4,Sheet1!$B:$T,19,0)</f>
        <v>五年级</v>
      </c>
      <c r="J4" s="23" t="s">
        <v>3077</v>
      </c>
      <c r="K4" s="23">
        <v>0</v>
      </c>
      <c r="L4" s="23" t="s">
        <v>3759</v>
      </c>
      <c r="M4" s="23" t="s">
        <v>14</v>
      </c>
      <c r="N4" s="216" t="s">
        <v>1000</v>
      </c>
      <c r="O4" s="23" t="s">
        <v>14</v>
      </c>
      <c r="P4" s="23" t="s">
        <v>14</v>
      </c>
      <c r="Q4" s="22" t="str">
        <f t="shared" si="2"/>
        <v>在读</v>
      </c>
      <c r="R4" s="22" t="str">
        <f>IF(Q4="在读",IF(IFERROR(FIND("一",D4),0)&gt;0,"一对一",VLOOKUP(LEFT(D4,3),班级编码!A:H,8,0)),Q4)</f>
        <v>初中部</v>
      </c>
      <c r="S4" s="22" t="str">
        <f t="shared" si="3"/>
        <v>J1BSR3G6708</v>
      </c>
      <c r="T4" s="22" t="str">
        <f t="shared" si="4"/>
        <v>彭永红</v>
      </c>
      <c r="U4" s="22" t="str">
        <f t="shared" si="5"/>
        <v/>
      </c>
      <c r="V4" s="22" t="str">
        <f t="shared" si="6"/>
        <v>DUSTIN</v>
      </c>
      <c r="W4" s="22" t="str">
        <f t="shared" si="7"/>
        <v>DUSTIN</v>
      </c>
      <c r="X4" s="22" t="str">
        <f t="shared" si="8"/>
        <v/>
      </c>
      <c r="Y4" s="22">
        <f t="shared" si="9"/>
        <v>6</v>
      </c>
      <c r="Z4" s="22">
        <f t="shared" si="10"/>
        <v>6</v>
      </c>
      <c r="AA4" s="22" t="str">
        <f t="shared" si="0"/>
        <v/>
      </c>
      <c r="AB4" s="22">
        <f>COUNTIF($G$2:G4,G4)</f>
        <v>1</v>
      </c>
      <c r="AC4" s="22" t="str">
        <f t="shared" si="11"/>
        <v>J1B</v>
      </c>
      <c r="AD4" s="22" t="str">
        <f>VLOOKUP(D4,'2-班级信息'!A:AL,35,0)</f>
        <v>周日下午</v>
      </c>
      <c r="AE4" s="22" t="str">
        <f>VLOOKUP(D4,'2-班级信息'!A:AL,8,0)</f>
        <v/>
      </c>
      <c r="AF4" s="22" t="str">
        <f t="shared" si="1"/>
        <v>小学班</v>
      </c>
      <c r="AG4" s="22" t="str">
        <f t="shared" si="12"/>
        <v>小学周末白天班</v>
      </c>
      <c r="AH4" s="22" t="s">
        <v>1600</v>
      </c>
      <c r="AI4" s="22" t="s">
        <v>1598</v>
      </c>
    </row>
    <row r="5" spans="1:35">
      <c r="A5" s="23" t="s">
        <v>1766</v>
      </c>
      <c r="B5" s="23" t="s">
        <v>2509</v>
      </c>
      <c r="C5" s="23" t="s">
        <v>1766</v>
      </c>
      <c r="D5" s="23" t="s">
        <v>2510</v>
      </c>
      <c r="E5" s="23" t="s">
        <v>3724</v>
      </c>
      <c r="F5" s="23" t="s">
        <v>3725</v>
      </c>
      <c r="G5" s="23" t="s">
        <v>2507</v>
      </c>
      <c r="H5" s="23" t="s">
        <v>2508</v>
      </c>
      <c r="I5" s="216" t="str">
        <f>VLOOKUP(G5,Sheet1!$B:$T,19,0)</f>
        <v>五年级</v>
      </c>
      <c r="J5" s="23" t="s">
        <v>3565</v>
      </c>
      <c r="K5" s="23">
        <v>0</v>
      </c>
      <c r="L5" s="23" t="s">
        <v>2513</v>
      </c>
      <c r="M5" s="23" t="s">
        <v>14</v>
      </c>
      <c r="N5" s="216" t="s">
        <v>3743</v>
      </c>
      <c r="O5" s="23" t="s">
        <v>14</v>
      </c>
      <c r="P5" s="23" t="s">
        <v>14</v>
      </c>
      <c r="Q5" s="22" t="str">
        <f t="shared" si="2"/>
        <v>在读</v>
      </c>
      <c r="R5" s="22" t="str">
        <f>IF(Q5="在读",IF(IFERROR(FIND("一",D5),0)&gt;0,"一对一",VLOOKUP(LEFT(D5,3),班级编码!A:H,8,0)),Q5)</f>
        <v>初中部</v>
      </c>
      <c r="S5" s="22" t="str">
        <f t="shared" si="3"/>
        <v>J1BSR3G6708</v>
      </c>
      <c r="T5" s="22" t="str">
        <f t="shared" si="4"/>
        <v>彭永红</v>
      </c>
      <c r="U5" s="22" t="str">
        <f t="shared" si="5"/>
        <v/>
      </c>
      <c r="V5" s="22" t="str">
        <f t="shared" si="6"/>
        <v>DUSTIN</v>
      </c>
      <c r="W5" s="22" t="str">
        <f t="shared" si="7"/>
        <v>DUSTIN</v>
      </c>
      <c r="X5" s="22" t="str">
        <f t="shared" si="8"/>
        <v/>
      </c>
      <c r="Y5" s="22">
        <f t="shared" si="9"/>
        <v>6</v>
      </c>
      <c r="Z5" s="22">
        <f t="shared" si="10"/>
        <v>6</v>
      </c>
      <c r="AA5" s="22" t="str">
        <f t="shared" si="0"/>
        <v/>
      </c>
      <c r="AB5" s="22">
        <f>COUNTIF($G$2:G5,G5)</f>
        <v>1</v>
      </c>
      <c r="AC5" s="22" t="str">
        <f t="shared" si="11"/>
        <v>J1B</v>
      </c>
      <c r="AD5" s="22" t="str">
        <f>VLOOKUP(D5,'2-班级信息'!A:AL,35,0)</f>
        <v>周日下午</v>
      </c>
      <c r="AE5" s="22" t="str">
        <f>VLOOKUP(D5,'2-班级信息'!A:AL,8,0)</f>
        <v/>
      </c>
      <c r="AF5" s="22" t="str">
        <f t="shared" si="1"/>
        <v>小学班</v>
      </c>
      <c r="AG5" s="22" t="str">
        <f t="shared" si="12"/>
        <v>小学周末白天班</v>
      </c>
      <c r="AH5" s="22" t="s">
        <v>1601</v>
      </c>
      <c r="AI5" s="22" t="s">
        <v>1602</v>
      </c>
    </row>
    <row r="6" spans="1:35">
      <c r="A6" s="23" t="s">
        <v>1766</v>
      </c>
      <c r="B6" s="23" t="s">
        <v>2509</v>
      </c>
      <c r="C6" s="23" t="s">
        <v>1766</v>
      </c>
      <c r="D6" s="23" t="s">
        <v>2510</v>
      </c>
      <c r="E6" s="23" t="s">
        <v>3724</v>
      </c>
      <c r="F6" s="23" t="s">
        <v>3725</v>
      </c>
      <c r="G6" s="23" t="s">
        <v>2550</v>
      </c>
      <c r="H6" s="23" t="s">
        <v>2551</v>
      </c>
      <c r="I6" s="216" t="str">
        <f>VLOOKUP(G6,Sheet1!$B:$T,19,0)</f>
        <v>五年级</v>
      </c>
      <c r="J6" s="23" t="s">
        <v>3521</v>
      </c>
      <c r="K6" s="23">
        <v>0</v>
      </c>
      <c r="L6" s="23" t="s">
        <v>2552</v>
      </c>
      <c r="M6" s="23" t="s">
        <v>14</v>
      </c>
      <c r="N6" s="216" t="s">
        <v>1000</v>
      </c>
      <c r="O6" s="23" t="s">
        <v>14</v>
      </c>
      <c r="P6" s="23" t="s">
        <v>14</v>
      </c>
      <c r="Q6" s="22" t="str">
        <f t="shared" si="2"/>
        <v>在读</v>
      </c>
      <c r="R6" s="22" t="str">
        <f>IF(Q6="在读",IF(IFERROR(FIND("一",D6),0)&gt;0,"一对一",VLOOKUP(LEFT(D6,3),班级编码!A:H,8,0)),Q6)</f>
        <v>初中部</v>
      </c>
      <c r="S6" s="22" t="str">
        <f t="shared" si="3"/>
        <v>J1BSR3G6708</v>
      </c>
      <c r="T6" s="22" t="str">
        <f t="shared" si="4"/>
        <v>彭永红</v>
      </c>
      <c r="U6" s="22" t="str">
        <f t="shared" si="5"/>
        <v/>
      </c>
      <c r="V6" s="22" t="str">
        <f t="shared" si="6"/>
        <v>DUSTIN</v>
      </c>
      <c r="W6" s="22" t="str">
        <f t="shared" si="7"/>
        <v>DUSTIN</v>
      </c>
      <c r="X6" s="22" t="str">
        <f t="shared" si="8"/>
        <v/>
      </c>
      <c r="Y6" s="22">
        <f t="shared" si="9"/>
        <v>6</v>
      </c>
      <c r="Z6" s="22">
        <f t="shared" si="10"/>
        <v>6</v>
      </c>
      <c r="AA6" s="22" t="str">
        <f t="shared" si="0"/>
        <v/>
      </c>
      <c r="AB6" s="22">
        <f>COUNTIF($G$2:G6,G6)</f>
        <v>1</v>
      </c>
      <c r="AC6" s="22" t="str">
        <f t="shared" si="11"/>
        <v>J1B</v>
      </c>
      <c r="AD6" s="22" t="str">
        <f>VLOOKUP(D6,'2-班级信息'!A:AL,35,0)</f>
        <v>周日下午</v>
      </c>
      <c r="AE6" s="22" t="str">
        <f>VLOOKUP(D6,'2-班级信息'!A:AL,8,0)</f>
        <v/>
      </c>
      <c r="AF6" s="22" t="str">
        <f t="shared" si="1"/>
        <v>小学班</v>
      </c>
      <c r="AG6" s="22" t="str">
        <f t="shared" si="12"/>
        <v>小学周末白天班</v>
      </c>
      <c r="AH6" s="22" t="s">
        <v>1603</v>
      </c>
      <c r="AI6" s="22" t="s">
        <v>1602</v>
      </c>
    </row>
    <row r="7" spans="1:35">
      <c r="A7" s="23" t="s">
        <v>1766</v>
      </c>
      <c r="B7" s="23" t="s">
        <v>487</v>
      </c>
      <c r="C7" s="23" t="s">
        <v>1766</v>
      </c>
      <c r="D7" s="23" t="s">
        <v>2221</v>
      </c>
      <c r="E7" s="23" t="s">
        <v>3961</v>
      </c>
      <c r="F7" s="23" t="s">
        <v>2498</v>
      </c>
      <c r="G7" s="23" t="s">
        <v>2491</v>
      </c>
      <c r="H7" s="23" t="s">
        <v>2492</v>
      </c>
      <c r="I7" s="216" t="str">
        <f>VLOOKUP(G7,Sheet1!$B:$T,19,0)</f>
        <v>小班</v>
      </c>
      <c r="J7" s="23" t="s">
        <v>3439</v>
      </c>
      <c r="K7" s="23">
        <v>0</v>
      </c>
      <c r="L7" s="23" t="s">
        <v>2494</v>
      </c>
      <c r="M7" s="23" t="s">
        <v>14</v>
      </c>
      <c r="N7" s="216" t="s">
        <v>3813</v>
      </c>
      <c r="O7" s="23" t="s">
        <v>14</v>
      </c>
      <c r="P7" s="23" t="s">
        <v>14</v>
      </c>
      <c r="Q7" s="22" t="str">
        <f t="shared" si="2"/>
        <v>在读</v>
      </c>
      <c r="R7" s="22" t="str">
        <f>IF(Q7="在读",IF(IFERROR(FIND("一",D7),0)&gt;0,"一对一",VLOOKUP(LEFT(D7,3),班级编码!A:H,8,0)),Q7)</f>
        <v>幼儿部</v>
      </c>
      <c r="S7" s="22" t="str">
        <f t="shared" si="3"/>
        <v>K02KGFTXD02</v>
      </c>
      <c r="T7" s="22" t="str">
        <f t="shared" si="4"/>
        <v>俞园园</v>
      </c>
      <c r="U7" s="22" t="str">
        <f t="shared" si="5"/>
        <v/>
      </c>
      <c r="V7" s="22" t="str">
        <f t="shared" si="6"/>
        <v>DUSTIN</v>
      </c>
      <c r="W7" s="22" t="str">
        <f t="shared" si="7"/>
        <v>DUSTIN</v>
      </c>
      <c r="X7" s="22" t="str">
        <f t="shared" si="8"/>
        <v/>
      </c>
      <c r="Y7" s="22">
        <f t="shared" si="9"/>
        <v>6</v>
      </c>
      <c r="Z7" s="22">
        <f t="shared" si="10"/>
        <v>6</v>
      </c>
      <c r="AA7" s="22" t="str">
        <f t="shared" si="0"/>
        <v/>
      </c>
      <c r="AB7" s="22">
        <f>COUNTIF($G$2:G7,G7)</f>
        <v>1</v>
      </c>
      <c r="AC7" s="22" t="str">
        <f t="shared" si="11"/>
        <v>K02</v>
      </c>
      <c r="AD7" s="22" t="str">
        <f>VLOOKUP(D7,'2-班级信息'!A:AL,35,0)</f>
        <v>周三下午</v>
      </c>
      <c r="AE7" s="22" t="str">
        <f>VLOOKUP(D7,'2-班级信息'!A:AL,8,0)</f>
        <v/>
      </c>
      <c r="AF7" s="22" t="str">
        <f t="shared" si="1"/>
        <v>幼儿班</v>
      </c>
      <c r="AG7" s="22" t="str">
        <f t="shared" si="12"/>
        <v>幼儿班</v>
      </c>
      <c r="AH7" s="22" t="s">
        <v>1604</v>
      </c>
      <c r="AI7" s="22" t="s">
        <v>1602</v>
      </c>
    </row>
    <row r="8" spans="1:35">
      <c r="A8" s="23" t="s">
        <v>1766</v>
      </c>
      <c r="B8" s="23" t="s">
        <v>487</v>
      </c>
      <c r="C8" s="23" t="s">
        <v>1766</v>
      </c>
      <c r="D8" s="23" t="s">
        <v>2221</v>
      </c>
      <c r="E8" s="23" t="s">
        <v>3961</v>
      </c>
      <c r="F8" s="23" t="s">
        <v>2498</v>
      </c>
      <c r="G8" s="23" t="s">
        <v>2219</v>
      </c>
      <c r="H8" s="23" t="s">
        <v>2220</v>
      </c>
      <c r="I8" s="216" t="str">
        <f>VLOOKUP(G8,Sheet1!$B:$T,19,0)</f>
        <v>中班</v>
      </c>
      <c r="J8" s="23" t="s">
        <v>3192</v>
      </c>
      <c r="K8" s="23">
        <v>0</v>
      </c>
      <c r="L8" s="23" t="s">
        <v>3962</v>
      </c>
      <c r="M8" s="23" t="s">
        <v>14</v>
      </c>
      <c r="N8" s="216" t="s">
        <v>3813</v>
      </c>
      <c r="O8" s="23" t="s">
        <v>14</v>
      </c>
      <c r="P8" s="23" t="s">
        <v>14</v>
      </c>
      <c r="Q8" s="22" t="str">
        <f t="shared" si="2"/>
        <v>在读</v>
      </c>
      <c r="R8" s="22" t="str">
        <f>IF(Q8="在读",IF(IFERROR(FIND("一",D8),0)&gt;0,"一对一",VLOOKUP(LEFT(D8,3),班级编码!A:H,8,0)),Q8)</f>
        <v>幼儿部</v>
      </c>
      <c r="S8" s="22" t="str">
        <f t="shared" si="3"/>
        <v>K02KGFTXD02</v>
      </c>
      <c r="T8" s="22" t="str">
        <f t="shared" si="4"/>
        <v>俞园园</v>
      </c>
      <c r="U8" s="22" t="str">
        <f t="shared" si="5"/>
        <v/>
      </c>
      <c r="V8" s="22" t="str">
        <f t="shared" si="6"/>
        <v>DUSTIN</v>
      </c>
      <c r="W8" s="22" t="str">
        <f t="shared" si="7"/>
        <v>DUSTIN</v>
      </c>
      <c r="X8" s="22" t="str">
        <f t="shared" si="8"/>
        <v/>
      </c>
      <c r="Y8" s="22">
        <f t="shared" si="9"/>
        <v>6</v>
      </c>
      <c r="Z8" s="22">
        <f t="shared" si="10"/>
        <v>6</v>
      </c>
      <c r="AA8" s="22" t="str">
        <f t="shared" si="0"/>
        <v/>
      </c>
      <c r="AB8" s="22">
        <f>COUNTIF($G$2:G8,G8)</f>
        <v>1</v>
      </c>
      <c r="AC8" s="22" t="str">
        <f t="shared" si="11"/>
        <v>K02</v>
      </c>
      <c r="AD8" s="22" t="str">
        <f>VLOOKUP(D8,'2-班级信息'!A:AL,35,0)</f>
        <v>周三下午</v>
      </c>
      <c r="AE8" s="22" t="str">
        <f>VLOOKUP(D8,'2-班级信息'!A:AL,8,0)</f>
        <v/>
      </c>
      <c r="AF8" s="22" t="str">
        <f t="shared" si="1"/>
        <v>幼儿班</v>
      </c>
      <c r="AG8" s="22" t="str">
        <f t="shared" si="12"/>
        <v>幼儿班</v>
      </c>
      <c r="AH8" s="22" t="s">
        <v>1605</v>
      </c>
      <c r="AI8" s="22" t="s">
        <v>1602</v>
      </c>
    </row>
    <row r="9" spans="1:35">
      <c r="A9" s="23" t="s">
        <v>1766</v>
      </c>
      <c r="B9" s="23" t="s">
        <v>487</v>
      </c>
      <c r="C9" s="23" t="s">
        <v>1766</v>
      </c>
      <c r="D9" s="23" t="s">
        <v>2221</v>
      </c>
      <c r="E9" s="23" t="s">
        <v>3961</v>
      </c>
      <c r="F9" s="23" t="s">
        <v>2498</v>
      </c>
      <c r="G9" s="23" t="s">
        <v>2655</v>
      </c>
      <c r="H9" s="23" t="s">
        <v>2656</v>
      </c>
      <c r="I9" s="216" t="str">
        <f>VLOOKUP(G9,Sheet1!$B:$T,19,0)</f>
        <v>中班</v>
      </c>
      <c r="J9" s="23" t="s">
        <v>3192</v>
      </c>
      <c r="K9" s="23">
        <v>0</v>
      </c>
      <c r="L9" s="23" t="s">
        <v>3963</v>
      </c>
      <c r="M9" s="23" t="s">
        <v>14</v>
      </c>
      <c r="N9" s="216" t="s">
        <v>3813</v>
      </c>
      <c r="O9" s="23" t="s">
        <v>14</v>
      </c>
      <c r="P9" s="23" t="s">
        <v>14</v>
      </c>
      <c r="Q9" s="22" t="str">
        <f t="shared" si="2"/>
        <v>在读</v>
      </c>
      <c r="R9" s="22" t="str">
        <f>IF(Q9="在读",IF(IFERROR(FIND("一",D9),0)&gt;0,"一对一",VLOOKUP(LEFT(D9,3),班级编码!A:H,8,0)),Q9)</f>
        <v>幼儿部</v>
      </c>
      <c r="S9" s="22" t="str">
        <f t="shared" si="3"/>
        <v>K02KGFTXD02</v>
      </c>
      <c r="T9" s="22" t="str">
        <f t="shared" si="4"/>
        <v>俞园园</v>
      </c>
      <c r="U9" s="22" t="str">
        <f t="shared" si="5"/>
        <v/>
      </c>
      <c r="V9" s="22" t="str">
        <f t="shared" si="6"/>
        <v>DUSTIN</v>
      </c>
      <c r="W9" s="22" t="str">
        <f t="shared" si="7"/>
        <v>DUSTIN</v>
      </c>
      <c r="X9" s="22" t="str">
        <f t="shared" si="8"/>
        <v/>
      </c>
      <c r="Y9" s="22">
        <f t="shared" si="9"/>
        <v>6</v>
      </c>
      <c r="Z9" s="22">
        <f t="shared" si="10"/>
        <v>6</v>
      </c>
      <c r="AA9" s="22" t="str">
        <f t="shared" si="0"/>
        <v/>
      </c>
      <c r="AB9" s="22">
        <f>COUNTIF($G$2:G9,G9)</f>
        <v>1</v>
      </c>
      <c r="AC9" s="22" t="str">
        <f t="shared" si="11"/>
        <v>K02</v>
      </c>
      <c r="AD9" s="22" t="str">
        <f>VLOOKUP(D9,'2-班级信息'!A:AL,35,0)</f>
        <v>周三下午</v>
      </c>
      <c r="AE9" s="22" t="str">
        <f>VLOOKUP(D9,'2-班级信息'!A:AL,8,0)</f>
        <v/>
      </c>
      <c r="AF9" s="22" t="str">
        <f t="shared" si="1"/>
        <v>幼儿班</v>
      </c>
      <c r="AG9" s="22" t="str">
        <f t="shared" si="12"/>
        <v>幼儿班</v>
      </c>
      <c r="AH9" s="22" t="s">
        <v>1606</v>
      </c>
      <c r="AI9" s="22" t="s">
        <v>1602</v>
      </c>
    </row>
    <row r="10" spans="1:35">
      <c r="A10" s="23" t="s">
        <v>1766</v>
      </c>
      <c r="B10" s="23" t="s">
        <v>487</v>
      </c>
      <c r="C10" s="23" t="s">
        <v>1766</v>
      </c>
      <c r="D10" s="23" t="s">
        <v>2221</v>
      </c>
      <c r="E10" s="23" t="s">
        <v>3961</v>
      </c>
      <c r="F10" s="23" t="s">
        <v>2498</v>
      </c>
      <c r="G10" s="23" t="s">
        <v>2944</v>
      </c>
      <c r="H10" s="23" t="s">
        <v>2945</v>
      </c>
      <c r="I10" s="216" t="str">
        <f>VLOOKUP(G10,Sheet1!$B:$T,19,0)</f>
        <v>小班</v>
      </c>
      <c r="J10" s="23" t="s">
        <v>3183</v>
      </c>
      <c r="K10" s="23">
        <v>0</v>
      </c>
      <c r="L10" s="23" t="s">
        <v>3964</v>
      </c>
      <c r="M10" s="23" t="s">
        <v>14</v>
      </c>
      <c r="N10" s="216" t="s">
        <v>3813</v>
      </c>
      <c r="O10" s="23" t="s">
        <v>3965</v>
      </c>
      <c r="P10" s="23" t="s">
        <v>3183</v>
      </c>
      <c r="Q10" s="22" t="str">
        <f t="shared" si="2"/>
        <v>在读</v>
      </c>
      <c r="R10" s="22" t="str">
        <f>IF(Q10="在读",IF(IFERROR(FIND("一",D10),0)&gt;0,"一对一",VLOOKUP(LEFT(D10,3),班级编码!A:H,8,0)),Q10)</f>
        <v>幼儿部</v>
      </c>
      <c r="S10" s="22" t="str">
        <f t="shared" si="3"/>
        <v>K02KGFTXD02</v>
      </c>
      <c r="T10" s="22" t="str">
        <f t="shared" si="4"/>
        <v>俞园园</v>
      </c>
      <c r="U10" s="22" t="str">
        <f t="shared" si="5"/>
        <v/>
      </c>
      <c r="V10" s="22" t="str">
        <f t="shared" si="6"/>
        <v>DUSTIN</v>
      </c>
      <c r="W10" s="22" t="str">
        <f t="shared" si="7"/>
        <v>DUSTIN</v>
      </c>
      <c r="X10" s="22" t="str">
        <f t="shared" si="8"/>
        <v/>
      </c>
      <c r="Y10" s="22">
        <f t="shared" si="9"/>
        <v>6</v>
      </c>
      <c r="Z10" s="22">
        <f t="shared" si="10"/>
        <v>6</v>
      </c>
      <c r="AA10" s="22" t="str">
        <f t="shared" si="0"/>
        <v/>
      </c>
      <c r="AB10" s="22">
        <f>COUNTIF($G$2:G10,G10)</f>
        <v>1</v>
      </c>
      <c r="AC10" s="22" t="str">
        <f t="shared" si="11"/>
        <v>K02</v>
      </c>
      <c r="AD10" s="22" t="str">
        <f>VLOOKUP(D10,'2-班级信息'!A:AL,35,0)</f>
        <v>周三下午</v>
      </c>
      <c r="AE10" s="22" t="str">
        <f>VLOOKUP(D10,'2-班级信息'!A:AL,8,0)</f>
        <v/>
      </c>
      <c r="AF10" s="22" t="str">
        <f t="shared" si="1"/>
        <v>幼儿班</v>
      </c>
      <c r="AG10" s="22" t="str">
        <f t="shared" si="12"/>
        <v>幼儿班</v>
      </c>
      <c r="AH10" s="22" t="s">
        <v>1607</v>
      </c>
      <c r="AI10" s="22" t="s">
        <v>1602</v>
      </c>
    </row>
    <row r="11" spans="1:35">
      <c r="A11" s="23" t="s">
        <v>1766</v>
      </c>
      <c r="B11" s="23" t="s">
        <v>487</v>
      </c>
      <c r="C11" s="23" t="s">
        <v>1766</v>
      </c>
      <c r="D11" s="23" t="s">
        <v>2221</v>
      </c>
      <c r="E11" s="23" t="s">
        <v>3961</v>
      </c>
      <c r="F11" s="23" t="s">
        <v>2498</v>
      </c>
      <c r="G11" s="23" t="s">
        <v>2353</v>
      </c>
      <c r="H11" s="23" t="s">
        <v>2354</v>
      </c>
      <c r="I11" s="216" t="str">
        <f>VLOOKUP(G11,Sheet1!$B:$T,19,0)</f>
        <v>小班</v>
      </c>
      <c r="J11" s="23" t="s">
        <v>3042</v>
      </c>
      <c r="K11" s="23">
        <v>0</v>
      </c>
      <c r="L11" s="23" t="s">
        <v>2355</v>
      </c>
      <c r="M11" s="23" t="s">
        <v>14</v>
      </c>
      <c r="N11" s="216" t="s">
        <v>3969</v>
      </c>
      <c r="O11" s="23" t="s">
        <v>14</v>
      </c>
      <c r="P11" s="23" t="s">
        <v>3042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幼儿部</v>
      </c>
      <c r="S11" s="22" t="str">
        <f t="shared" si="3"/>
        <v>K02KGFTXD02</v>
      </c>
      <c r="T11" s="22" t="str">
        <f t="shared" si="4"/>
        <v>俞园园</v>
      </c>
      <c r="U11" s="22" t="str">
        <f t="shared" si="5"/>
        <v/>
      </c>
      <c r="V11" s="22" t="str">
        <f t="shared" si="6"/>
        <v>DUSTIN</v>
      </c>
      <c r="W11" s="22" t="str">
        <f t="shared" si="7"/>
        <v>DUSTIN</v>
      </c>
      <c r="X11" s="22" t="str">
        <f t="shared" si="8"/>
        <v/>
      </c>
      <c r="Y11" s="22">
        <f t="shared" si="9"/>
        <v>6</v>
      </c>
      <c r="Z11" s="22">
        <f t="shared" si="10"/>
        <v>6</v>
      </c>
      <c r="AA11" s="22" t="str">
        <f t="shared" si="0"/>
        <v/>
      </c>
      <c r="AB11" s="22">
        <f>COUNTIF($G$2:G11,G11)</f>
        <v>1</v>
      </c>
      <c r="AC11" s="22" t="str">
        <f t="shared" si="11"/>
        <v>K02</v>
      </c>
      <c r="AD11" s="22" t="str">
        <f>VLOOKUP(D11,'2-班级信息'!A:AL,35,0)</f>
        <v>周三下午</v>
      </c>
      <c r="AE11" s="22" t="str">
        <f>VLOOKUP(D11,'2-班级信息'!A:AL,8,0)</f>
        <v/>
      </c>
      <c r="AF11" s="22" t="str">
        <f t="shared" si="1"/>
        <v>幼儿班</v>
      </c>
      <c r="AG11" s="22" t="str">
        <f t="shared" si="12"/>
        <v>幼儿班</v>
      </c>
      <c r="AH11" s="22" t="s">
        <v>1608</v>
      </c>
      <c r="AI11" s="22" t="s">
        <v>1609</v>
      </c>
    </row>
    <row r="12" spans="1:35">
      <c r="A12" s="23" t="s">
        <v>1766</v>
      </c>
      <c r="B12" s="23" t="s">
        <v>487</v>
      </c>
      <c r="C12" s="23" t="s">
        <v>1766</v>
      </c>
      <c r="D12" s="23" t="s">
        <v>2221</v>
      </c>
      <c r="E12" s="23" t="s">
        <v>3961</v>
      </c>
      <c r="F12" s="23" t="s">
        <v>2498</v>
      </c>
      <c r="G12" s="23" t="s">
        <v>2706</v>
      </c>
      <c r="H12" s="23" t="s">
        <v>2707</v>
      </c>
      <c r="I12" s="216" t="str">
        <f>VLOOKUP(G12,Sheet1!$B:$T,19,0)</f>
        <v>小班</v>
      </c>
      <c r="J12" s="23" t="s">
        <v>3182</v>
      </c>
      <c r="K12" s="23">
        <v>0</v>
      </c>
      <c r="L12" s="23" t="s">
        <v>3970</v>
      </c>
      <c r="M12" s="23" t="s">
        <v>14</v>
      </c>
      <c r="N12" s="216" t="s">
        <v>3813</v>
      </c>
      <c r="O12" s="23" t="s">
        <v>14</v>
      </c>
      <c r="P12" s="23" t="s">
        <v>14</v>
      </c>
      <c r="Q12" s="22" t="str">
        <f t="shared" si="2"/>
        <v>在读</v>
      </c>
      <c r="R12" s="22" t="str">
        <f>IF(Q12="在读",IF(IFERROR(FIND("一",D12),0)&gt;0,"一对一",VLOOKUP(LEFT(D12,3),班级编码!A:H,8,0)),Q12)</f>
        <v>幼儿部</v>
      </c>
      <c r="S12" s="22" t="str">
        <f t="shared" si="3"/>
        <v>K02KGFTXD02</v>
      </c>
      <c r="T12" s="22" t="str">
        <f t="shared" si="4"/>
        <v>俞园园</v>
      </c>
      <c r="U12" s="22" t="str">
        <f t="shared" si="5"/>
        <v/>
      </c>
      <c r="V12" s="22" t="str">
        <f t="shared" si="6"/>
        <v>DUSTIN</v>
      </c>
      <c r="W12" s="22" t="str">
        <f t="shared" si="7"/>
        <v>DUSTIN</v>
      </c>
      <c r="X12" s="22" t="str">
        <f t="shared" si="8"/>
        <v/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K02</v>
      </c>
      <c r="AD12" s="22" t="str">
        <f>VLOOKUP(D12,'2-班级信息'!A:AL,35,0)</f>
        <v>周三下午</v>
      </c>
      <c r="AE12" s="22" t="str">
        <f>VLOOKUP(D12,'2-班级信息'!A:AL,8,0)</f>
        <v/>
      </c>
      <c r="AF12" s="22" t="str">
        <f t="shared" si="1"/>
        <v>幼儿班</v>
      </c>
      <c r="AG12" s="22" t="str">
        <f t="shared" si="12"/>
        <v>幼儿班</v>
      </c>
      <c r="AH12" s="22" t="s">
        <v>1610</v>
      </c>
      <c r="AI12" s="22" t="s">
        <v>1609</v>
      </c>
    </row>
    <row r="13" spans="1:35">
      <c r="A13" s="23" t="s">
        <v>1766</v>
      </c>
      <c r="B13" s="23" t="s">
        <v>487</v>
      </c>
      <c r="C13" s="23" t="s">
        <v>1766</v>
      </c>
      <c r="D13" s="23" t="s">
        <v>2221</v>
      </c>
      <c r="E13" s="23" t="s">
        <v>3961</v>
      </c>
      <c r="F13" s="23" t="s">
        <v>2498</v>
      </c>
      <c r="G13" s="23" t="s">
        <v>2830</v>
      </c>
      <c r="H13" s="23" t="s">
        <v>2831</v>
      </c>
      <c r="I13" s="216" t="str">
        <f>VLOOKUP(G13,Sheet1!$B:$T,19,0)</f>
        <v>小班</v>
      </c>
      <c r="J13" s="23" t="s">
        <v>3503</v>
      </c>
      <c r="K13" s="23">
        <v>0</v>
      </c>
      <c r="L13" s="23" t="s">
        <v>2832</v>
      </c>
      <c r="M13" s="23" t="s">
        <v>14</v>
      </c>
      <c r="N13" s="216" t="s">
        <v>4179</v>
      </c>
      <c r="O13" s="23" t="s">
        <v>14</v>
      </c>
      <c r="P13" s="23" t="s">
        <v>14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幼儿部</v>
      </c>
      <c r="S13" s="22" t="str">
        <f t="shared" si="3"/>
        <v>K02KGFTXD02</v>
      </c>
      <c r="T13" s="22" t="str">
        <f t="shared" si="4"/>
        <v>俞园园</v>
      </c>
      <c r="U13" s="22" t="str">
        <f t="shared" si="5"/>
        <v/>
      </c>
      <c r="V13" s="22" t="str">
        <f t="shared" si="6"/>
        <v>DUSTIN</v>
      </c>
      <c r="W13" s="22" t="str">
        <f t="shared" si="7"/>
        <v>DUSTIN</v>
      </c>
      <c r="X13" s="22" t="str">
        <f t="shared" si="8"/>
        <v/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K02</v>
      </c>
      <c r="AD13" s="22" t="str">
        <f>VLOOKUP(D13,'2-班级信息'!A:AL,35,0)</f>
        <v>周三下午</v>
      </c>
      <c r="AE13" s="22" t="str">
        <f>VLOOKUP(D13,'2-班级信息'!A:AL,8,0)</f>
        <v/>
      </c>
      <c r="AF13" s="22" t="str">
        <f t="shared" si="1"/>
        <v>幼儿班</v>
      </c>
      <c r="AG13" s="22" t="str">
        <f t="shared" si="12"/>
        <v>幼儿班</v>
      </c>
      <c r="AH13" s="22" t="s">
        <v>1611</v>
      </c>
      <c r="AI13" s="22" t="s">
        <v>1609</v>
      </c>
    </row>
    <row r="14" spans="1:35">
      <c r="A14" s="23" t="s">
        <v>1766</v>
      </c>
      <c r="B14" s="23" t="s">
        <v>492</v>
      </c>
      <c r="C14" s="23" t="s">
        <v>1766</v>
      </c>
      <c r="D14" s="23" t="s">
        <v>2315</v>
      </c>
      <c r="E14" s="23" t="s">
        <v>3701</v>
      </c>
      <c r="F14" s="23" t="s">
        <v>3681</v>
      </c>
      <c r="G14" s="23" t="s">
        <v>2340</v>
      </c>
      <c r="H14" s="23" t="s">
        <v>2341</v>
      </c>
      <c r="I14" s="216" t="str">
        <f>VLOOKUP(G14,Sheet1!$B:$T,19,0)</f>
        <v>小班</v>
      </c>
      <c r="J14" s="23" t="s">
        <v>3140</v>
      </c>
      <c r="K14" s="23">
        <v>0</v>
      </c>
      <c r="L14" s="23" t="s">
        <v>3702</v>
      </c>
      <c r="M14" s="23" t="s">
        <v>14</v>
      </c>
      <c r="N14" s="216" t="s">
        <v>3703</v>
      </c>
      <c r="O14" s="23" t="s">
        <v>14</v>
      </c>
      <c r="P14" s="23" t="s">
        <v>14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幼儿部</v>
      </c>
      <c r="S14" s="22" t="str">
        <f t="shared" si="3"/>
        <v>K02KGFTXD30</v>
      </c>
      <c r="T14" s="22" t="str">
        <f t="shared" si="4"/>
        <v>韦江娜</v>
      </c>
      <c r="U14" s="22" t="str">
        <f t="shared" si="5"/>
        <v/>
      </c>
      <c r="V14" s="22" t="str">
        <f t="shared" si="6"/>
        <v>DUSTIN</v>
      </c>
      <c r="W14" s="22" t="str">
        <f t="shared" si="7"/>
        <v>DUSTIN</v>
      </c>
      <c r="X14" s="22" t="str">
        <f t="shared" si="8"/>
        <v/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K02</v>
      </c>
      <c r="AD14" s="22" t="str">
        <f>VLOOKUP(D14,'2-班级信息'!A:AL,35,0)</f>
        <v>周日上午</v>
      </c>
      <c r="AE14" s="22" t="str">
        <f>VLOOKUP(D14,'2-班级信息'!A:AL,8,0)</f>
        <v/>
      </c>
      <c r="AF14" s="22" t="str">
        <f t="shared" si="1"/>
        <v>幼儿班</v>
      </c>
      <c r="AG14" s="22" t="str">
        <f t="shared" si="12"/>
        <v>幼儿班</v>
      </c>
      <c r="AH14" s="22" t="s">
        <v>1612</v>
      </c>
      <c r="AI14" s="22" t="s">
        <v>1609</v>
      </c>
    </row>
    <row r="15" spans="1:35">
      <c r="A15" s="23" t="s">
        <v>1766</v>
      </c>
      <c r="B15" s="23" t="s">
        <v>492</v>
      </c>
      <c r="C15" s="23" t="s">
        <v>1766</v>
      </c>
      <c r="D15" s="23" t="s">
        <v>2315</v>
      </c>
      <c r="E15" s="23" t="s">
        <v>3701</v>
      </c>
      <c r="F15" s="23" t="s">
        <v>3681</v>
      </c>
      <c r="G15" s="23" t="s">
        <v>2800</v>
      </c>
      <c r="H15" s="23" t="s">
        <v>2801</v>
      </c>
      <c r="I15" s="216" t="str">
        <f>VLOOKUP(G15,Sheet1!$B:$T,19,0)</f>
        <v>小班</v>
      </c>
      <c r="J15" s="23" t="s">
        <v>3143</v>
      </c>
      <c r="K15" s="23">
        <v>0</v>
      </c>
      <c r="L15" s="23" t="s">
        <v>3763</v>
      </c>
      <c r="M15" s="23" t="s">
        <v>14</v>
      </c>
      <c r="N15" s="216" t="s">
        <v>3703</v>
      </c>
      <c r="O15" s="23" t="s">
        <v>14</v>
      </c>
      <c r="P15" s="23" t="s">
        <v>14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幼儿部</v>
      </c>
      <c r="S15" s="22" t="str">
        <f t="shared" si="3"/>
        <v>K02KGFTXD30</v>
      </c>
      <c r="T15" s="22" t="str">
        <f t="shared" si="4"/>
        <v>韦江娜</v>
      </c>
      <c r="U15" s="22" t="str">
        <f t="shared" si="5"/>
        <v/>
      </c>
      <c r="V15" s="22" t="str">
        <f t="shared" si="6"/>
        <v>DUSTIN</v>
      </c>
      <c r="W15" s="22" t="str">
        <f t="shared" si="7"/>
        <v>DUSTIN</v>
      </c>
      <c r="X15" s="22" t="str">
        <f t="shared" si="8"/>
        <v/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K02</v>
      </c>
      <c r="AD15" s="22" t="str">
        <f>VLOOKUP(D15,'2-班级信息'!A:AL,35,0)</f>
        <v>周日上午</v>
      </c>
      <c r="AE15" s="22" t="str">
        <f>VLOOKUP(D15,'2-班级信息'!A:AL,8,0)</f>
        <v/>
      </c>
      <c r="AF15" s="22" t="str">
        <f t="shared" si="1"/>
        <v>幼儿班</v>
      </c>
      <c r="AG15" s="22" t="str">
        <f t="shared" si="12"/>
        <v>幼儿班</v>
      </c>
      <c r="AH15" s="22" t="s">
        <v>1613</v>
      </c>
      <c r="AI15" s="22" t="s">
        <v>1609</v>
      </c>
    </row>
    <row r="16" spans="1:35">
      <c r="A16" s="23" t="s">
        <v>1766</v>
      </c>
      <c r="B16" s="23" t="s">
        <v>492</v>
      </c>
      <c r="C16" s="23" t="s">
        <v>1766</v>
      </c>
      <c r="D16" s="23" t="s">
        <v>2315</v>
      </c>
      <c r="E16" s="23" t="s">
        <v>3701</v>
      </c>
      <c r="F16" s="23" t="s">
        <v>3681</v>
      </c>
      <c r="G16" s="23" t="s">
        <v>2905</v>
      </c>
      <c r="H16" s="23" t="s">
        <v>2906</v>
      </c>
      <c r="I16" s="216" t="str">
        <f>VLOOKUP(G16,Sheet1!$B:$T,19,0)</f>
        <v>小班</v>
      </c>
      <c r="J16" s="23" t="s">
        <v>3147</v>
      </c>
      <c r="K16" s="23">
        <v>0</v>
      </c>
      <c r="L16" s="23" t="s">
        <v>3869</v>
      </c>
      <c r="M16" s="23" t="s">
        <v>14</v>
      </c>
      <c r="N16" s="216" t="s">
        <v>3870</v>
      </c>
      <c r="O16" s="23" t="s">
        <v>14</v>
      </c>
      <c r="P16" s="23" t="s">
        <v>14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幼儿部</v>
      </c>
      <c r="S16" s="22" t="str">
        <f t="shared" si="3"/>
        <v>K02KGFTXD30</v>
      </c>
      <c r="T16" s="22" t="str">
        <f t="shared" si="4"/>
        <v>韦江娜</v>
      </c>
      <c r="U16" s="22" t="str">
        <f t="shared" si="5"/>
        <v/>
      </c>
      <c r="V16" s="22" t="str">
        <f t="shared" si="6"/>
        <v>DUSTIN</v>
      </c>
      <c r="W16" s="22" t="str">
        <f t="shared" si="7"/>
        <v>DUSTIN</v>
      </c>
      <c r="X16" s="22" t="str">
        <f t="shared" si="8"/>
        <v/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K02</v>
      </c>
      <c r="AD16" s="22" t="str">
        <f>VLOOKUP(D16,'2-班级信息'!A:AL,35,0)</f>
        <v>周日上午</v>
      </c>
      <c r="AE16" s="22" t="str">
        <f>VLOOKUP(D16,'2-班级信息'!A:AL,8,0)</f>
        <v/>
      </c>
      <c r="AF16" s="22" t="str">
        <f t="shared" si="1"/>
        <v>幼儿班</v>
      </c>
      <c r="AG16" s="22" t="str">
        <f t="shared" si="12"/>
        <v>幼儿班</v>
      </c>
      <c r="AH16" s="22" t="s">
        <v>1614</v>
      </c>
      <c r="AI16" s="22" t="s">
        <v>1609</v>
      </c>
    </row>
    <row r="17" spans="1:35">
      <c r="A17" s="23" t="s">
        <v>1766</v>
      </c>
      <c r="B17" s="23" t="s">
        <v>492</v>
      </c>
      <c r="C17" s="23" t="s">
        <v>1766</v>
      </c>
      <c r="D17" s="23" t="s">
        <v>2315</v>
      </c>
      <c r="E17" s="23" t="s">
        <v>3701</v>
      </c>
      <c r="F17" s="23" t="s">
        <v>3681</v>
      </c>
      <c r="G17" s="23" t="s">
        <v>2537</v>
      </c>
      <c r="H17" s="23" t="s">
        <v>2538</v>
      </c>
      <c r="I17" s="216" t="str">
        <f>VLOOKUP(G17,Sheet1!$B:$T,19,0)</f>
        <v>小班</v>
      </c>
      <c r="J17" s="23" t="s">
        <v>3160</v>
      </c>
      <c r="K17" s="23">
        <v>0</v>
      </c>
      <c r="L17" s="23" t="s">
        <v>3923</v>
      </c>
      <c r="M17" s="23" t="s">
        <v>14</v>
      </c>
      <c r="N17" s="216" t="s">
        <v>3924</v>
      </c>
      <c r="O17" s="23" t="s">
        <v>3160</v>
      </c>
      <c r="P17" s="23" t="s">
        <v>3925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幼儿部</v>
      </c>
      <c r="S17" s="22" t="str">
        <f t="shared" si="3"/>
        <v>K02KGFTXD30</v>
      </c>
      <c r="T17" s="22" t="str">
        <f t="shared" si="4"/>
        <v>韦江娜</v>
      </c>
      <c r="U17" s="22" t="str">
        <f t="shared" si="5"/>
        <v/>
      </c>
      <c r="V17" s="22" t="str">
        <f t="shared" si="6"/>
        <v>DUSTIN</v>
      </c>
      <c r="W17" s="22" t="str">
        <f t="shared" si="7"/>
        <v>DUSTIN</v>
      </c>
      <c r="X17" s="22" t="str">
        <f t="shared" si="8"/>
        <v/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K02</v>
      </c>
      <c r="AD17" s="22" t="str">
        <f>VLOOKUP(D17,'2-班级信息'!A:AL,35,0)</f>
        <v>周日上午</v>
      </c>
      <c r="AE17" s="22" t="str">
        <f>VLOOKUP(D17,'2-班级信息'!A:AL,8,0)</f>
        <v/>
      </c>
      <c r="AF17" s="22" t="str">
        <f t="shared" si="1"/>
        <v>幼儿班</v>
      </c>
      <c r="AG17" s="22" t="str">
        <f t="shared" si="12"/>
        <v>幼儿班</v>
      </c>
      <c r="AH17" s="22" t="s">
        <v>1615</v>
      </c>
      <c r="AI17" s="22" t="s">
        <v>1609</v>
      </c>
    </row>
    <row r="18" spans="1:35">
      <c r="A18" s="23" t="s">
        <v>1766</v>
      </c>
      <c r="B18" s="23" t="s">
        <v>492</v>
      </c>
      <c r="C18" s="23" t="s">
        <v>1766</v>
      </c>
      <c r="D18" s="23" t="s">
        <v>2315</v>
      </c>
      <c r="E18" s="23" t="s">
        <v>3701</v>
      </c>
      <c r="F18" s="23" t="s">
        <v>3681</v>
      </c>
      <c r="G18" s="23" t="s">
        <v>2937</v>
      </c>
      <c r="H18" s="23" t="s">
        <v>2938</v>
      </c>
      <c r="I18" s="216" t="str">
        <f>VLOOKUP(G18,Sheet1!$B:$T,19,0)</f>
        <v>大班</v>
      </c>
      <c r="J18" s="23" t="s">
        <v>3301</v>
      </c>
      <c r="K18" s="23">
        <v>0</v>
      </c>
      <c r="L18" s="23" t="s">
        <v>2939</v>
      </c>
      <c r="M18" s="23" t="s">
        <v>14</v>
      </c>
      <c r="N18" s="216" t="s">
        <v>3686</v>
      </c>
      <c r="O18" s="23" t="s">
        <v>14</v>
      </c>
      <c r="P18" s="23" t="s">
        <v>14</v>
      </c>
      <c r="Q18" s="22" t="str">
        <f t="shared" si="2"/>
        <v>在读</v>
      </c>
      <c r="R18" s="22" t="str">
        <f>IF(Q18="在读",IF(IFERROR(FIND("一",D18),0)&gt;0,"一对一",VLOOKUP(LEFT(D18,3),班级编码!A:H,8,0)),Q18)</f>
        <v>幼儿部</v>
      </c>
      <c r="S18" s="22" t="str">
        <f t="shared" si="3"/>
        <v>K02KGFTXD30</v>
      </c>
      <c r="T18" s="22" t="str">
        <f t="shared" si="4"/>
        <v>韦江娜</v>
      </c>
      <c r="U18" s="22" t="str">
        <f t="shared" si="5"/>
        <v/>
      </c>
      <c r="V18" s="22" t="str">
        <f t="shared" si="6"/>
        <v>DUSTIN</v>
      </c>
      <c r="W18" s="22" t="str">
        <f t="shared" si="7"/>
        <v>DUSTIN</v>
      </c>
      <c r="X18" s="22" t="str">
        <f t="shared" si="8"/>
        <v/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K02</v>
      </c>
      <c r="AD18" s="22" t="str">
        <f>VLOOKUP(D18,'2-班级信息'!A:AL,35,0)</f>
        <v>周日上午</v>
      </c>
      <c r="AE18" s="22" t="str">
        <f>VLOOKUP(D18,'2-班级信息'!A:AL,8,0)</f>
        <v/>
      </c>
      <c r="AF18" s="22" t="str">
        <f t="shared" si="1"/>
        <v>幼儿班</v>
      </c>
      <c r="AG18" s="22" t="str">
        <f t="shared" si="12"/>
        <v>幼儿班</v>
      </c>
    </row>
    <row r="19" spans="1:35">
      <c r="A19" s="23" t="s">
        <v>1766</v>
      </c>
      <c r="B19" s="23" t="s">
        <v>492</v>
      </c>
      <c r="C19" s="23" t="s">
        <v>1766</v>
      </c>
      <c r="D19" s="23" t="s">
        <v>2315</v>
      </c>
      <c r="E19" s="23" t="s">
        <v>3701</v>
      </c>
      <c r="F19" s="23" t="s">
        <v>3681</v>
      </c>
      <c r="G19" s="23" t="s">
        <v>2356</v>
      </c>
      <c r="H19" s="23" t="s">
        <v>2357</v>
      </c>
      <c r="I19" s="216" t="str">
        <f>VLOOKUP(G19,Sheet1!$B:$T,19,0)</f>
        <v>小班</v>
      </c>
      <c r="J19" s="23" t="s">
        <v>3504</v>
      </c>
      <c r="K19" s="23">
        <v>0</v>
      </c>
      <c r="L19" s="23" t="s">
        <v>2358</v>
      </c>
      <c r="M19" s="23" t="s">
        <v>14</v>
      </c>
      <c r="N19" s="216" t="s">
        <v>3686</v>
      </c>
      <c r="O19" s="23" t="s">
        <v>14</v>
      </c>
      <c r="P19" s="23" t="s">
        <v>14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幼儿部</v>
      </c>
      <c r="S19" s="22" t="str">
        <f t="shared" si="3"/>
        <v>K02KGFTXD30</v>
      </c>
      <c r="T19" s="22" t="str">
        <f t="shared" si="4"/>
        <v>韦江娜</v>
      </c>
      <c r="U19" s="22" t="str">
        <f t="shared" si="5"/>
        <v/>
      </c>
      <c r="V19" s="22" t="str">
        <f t="shared" si="6"/>
        <v>DUSTIN</v>
      </c>
      <c r="W19" s="22" t="str">
        <f t="shared" si="7"/>
        <v>DUSTIN</v>
      </c>
      <c r="X19" s="22" t="str">
        <f t="shared" si="8"/>
        <v/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K02</v>
      </c>
      <c r="AD19" s="22" t="str">
        <f>VLOOKUP(D19,'2-班级信息'!A:AL,35,0)</f>
        <v>周日上午</v>
      </c>
      <c r="AE19" s="22" t="str">
        <f>VLOOKUP(D19,'2-班级信息'!A:AL,8,0)</f>
        <v/>
      </c>
      <c r="AF19" s="22" t="str">
        <f t="shared" si="1"/>
        <v>幼儿班</v>
      </c>
      <c r="AG19" s="22" t="str">
        <f t="shared" si="12"/>
        <v>幼儿班</v>
      </c>
    </row>
    <row r="20" spans="1:35">
      <c r="A20" s="23" t="s">
        <v>1766</v>
      </c>
      <c r="B20" s="23" t="s">
        <v>492</v>
      </c>
      <c r="C20" s="23" t="s">
        <v>1766</v>
      </c>
      <c r="D20" s="23" t="s">
        <v>2315</v>
      </c>
      <c r="E20" s="23" t="s">
        <v>3701</v>
      </c>
      <c r="F20" s="23" t="s">
        <v>3681</v>
      </c>
      <c r="G20" s="23" t="s">
        <v>2364</v>
      </c>
      <c r="H20" s="23" t="s">
        <v>2365</v>
      </c>
      <c r="I20" s="216" t="str">
        <f>VLOOKUP(G20,Sheet1!$B:$T,19,0)</f>
        <v>小班</v>
      </c>
      <c r="J20" s="23" t="s">
        <v>3502</v>
      </c>
      <c r="K20" s="23">
        <v>0</v>
      </c>
      <c r="L20" s="23" t="s">
        <v>2366</v>
      </c>
      <c r="M20" s="23" t="s">
        <v>14</v>
      </c>
      <c r="N20" s="216" t="s">
        <v>3686</v>
      </c>
      <c r="O20" s="23" t="s">
        <v>14</v>
      </c>
      <c r="P20" s="23" t="s">
        <v>14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幼儿部</v>
      </c>
      <c r="S20" s="22" t="str">
        <f t="shared" si="3"/>
        <v>K02KGFTXD30</v>
      </c>
      <c r="T20" s="22" t="str">
        <f t="shared" si="4"/>
        <v>韦江娜</v>
      </c>
      <c r="U20" s="22" t="str">
        <f t="shared" si="5"/>
        <v/>
      </c>
      <c r="V20" s="22" t="str">
        <f t="shared" si="6"/>
        <v>DUSTIN</v>
      </c>
      <c r="W20" s="22" t="str">
        <f t="shared" si="7"/>
        <v>DUSTIN</v>
      </c>
      <c r="X20" s="22" t="str">
        <f t="shared" si="8"/>
        <v/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K02</v>
      </c>
      <c r="AD20" s="22" t="str">
        <f>VLOOKUP(D20,'2-班级信息'!A:AL,35,0)</f>
        <v>周日上午</v>
      </c>
      <c r="AE20" s="22" t="str">
        <f>VLOOKUP(D20,'2-班级信息'!A:AL,8,0)</f>
        <v/>
      </c>
      <c r="AF20" s="22" t="str">
        <f t="shared" si="1"/>
        <v>幼儿班</v>
      </c>
      <c r="AG20" s="22" t="str">
        <f t="shared" si="12"/>
        <v>幼儿班</v>
      </c>
    </row>
    <row r="21" spans="1:35">
      <c r="A21" s="23" t="s">
        <v>1766</v>
      </c>
      <c r="B21" s="23" t="s">
        <v>492</v>
      </c>
      <c r="C21" s="23" t="s">
        <v>1766</v>
      </c>
      <c r="D21" s="23" t="s">
        <v>2315</v>
      </c>
      <c r="E21" s="23" t="s">
        <v>3701</v>
      </c>
      <c r="F21" s="23" t="s">
        <v>3681</v>
      </c>
      <c r="G21" s="23" t="s">
        <v>2313</v>
      </c>
      <c r="H21" s="23" t="s">
        <v>2314</v>
      </c>
      <c r="I21" s="216" t="str">
        <f>VLOOKUP(G21,Sheet1!$B:$T,19,0)</f>
        <v>小班</v>
      </c>
      <c r="J21" s="23" t="s">
        <v>3497</v>
      </c>
      <c r="K21" s="23">
        <v>0</v>
      </c>
      <c r="L21" s="23" t="s">
        <v>2316</v>
      </c>
      <c r="M21" s="23" t="s">
        <v>14</v>
      </c>
      <c r="N21" s="216" t="s">
        <v>3813</v>
      </c>
      <c r="O21" s="23" t="s">
        <v>14</v>
      </c>
      <c r="P21" s="23" t="s">
        <v>14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幼儿部</v>
      </c>
      <c r="S21" s="22" t="str">
        <f t="shared" si="3"/>
        <v>K02KGFTXD30</v>
      </c>
      <c r="T21" s="22" t="str">
        <f t="shared" si="4"/>
        <v>韦江娜</v>
      </c>
      <c r="U21" s="22" t="str">
        <f t="shared" si="5"/>
        <v/>
      </c>
      <c r="V21" s="22" t="str">
        <f t="shared" si="6"/>
        <v>DUSTIN</v>
      </c>
      <c r="W21" s="22" t="str">
        <f t="shared" si="7"/>
        <v>DUSTIN</v>
      </c>
      <c r="X21" s="22" t="str">
        <f t="shared" si="8"/>
        <v/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K02</v>
      </c>
      <c r="AD21" s="22" t="str">
        <f>VLOOKUP(D21,'2-班级信息'!A:AL,35,0)</f>
        <v>周日上午</v>
      </c>
      <c r="AE21" s="22" t="str">
        <f>VLOOKUP(D21,'2-班级信息'!A:AL,8,0)</f>
        <v/>
      </c>
      <c r="AF21" s="22" t="str">
        <f t="shared" si="1"/>
        <v>幼儿班</v>
      </c>
      <c r="AG21" s="22" t="str">
        <f t="shared" si="12"/>
        <v>幼儿班</v>
      </c>
    </row>
    <row r="22" spans="1:35">
      <c r="A22" s="23" t="s">
        <v>1766</v>
      </c>
      <c r="B22" s="23" t="s">
        <v>492</v>
      </c>
      <c r="C22" s="23" t="s">
        <v>1766</v>
      </c>
      <c r="D22" s="23" t="s">
        <v>2315</v>
      </c>
      <c r="E22" s="23" t="s">
        <v>3701</v>
      </c>
      <c r="F22" s="23" t="s">
        <v>3681</v>
      </c>
      <c r="G22" s="23" t="s">
        <v>2398</v>
      </c>
      <c r="H22" s="23" t="s">
        <v>2399</v>
      </c>
      <c r="I22" s="216" t="str">
        <f>VLOOKUP(G22,Sheet1!$B:$T,19,0)</f>
        <v>小班</v>
      </c>
      <c r="J22" s="23" t="s">
        <v>3498</v>
      </c>
      <c r="K22" s="23">
        <v>0</v>
      </c>
      <c r="L22" s="23" t="s">
        <v>2400</v>
      </c>
      <c r="M22" s="23" t="s">
        <v>14</v>
      </c>
      <c r="N22" s="216" t="s">
        <v>3924</v>
      </c>
      <c r="O22" s="23" t="s">
        <v>14</v>
      </c>
      <c r="P22" s="23" t="s">
        <v>14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幼儿部</v>
      </c>
      <c r="S22" s="22" t="str">
        <f t="shared" si="3"/>
        <v>K02KGFTXD30</v>
      </c>
      <c r="T22" s="22" t="str">
        <f t="shared" si="4"/>
        <v>韦江娜</v>
      </c>
      <c r="U22" s="22" t="str">
        <f t="shared" si="5"/>
        <v/>
      </c>
      <c r="V22" s="22" t="str">
        <f t="shared" si="6"/>
        <v>DUSTIN</v>
      </c>
      <c r="W22" s="22" t="str">
        <f t="shared" si="7"/>
        <v>DUSTIN</v>
      </c>
      <c r="X22" s="22" t="str">
        <f t="shared" si="8"/>
        <v/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K02</v>
      </c>
      <c r="AD22" s="22" t="str">
        <f>VLOOKUP(D22,'2-班级信息'!A:AL,35,0)</f>
        <v>周日上午</v>
      </c>
      <c r="AE22" s="22" t="str">
        <f>VLOOKUP(D22,'2-班级信息'!A:AL,8,0)</f>
        <v/>
      </c>
      <c r="AF22" s="22" t="str">
        <f t="shared" si="1"/>
        <v>幼儿班</v>
      </c>
      <c r="AG22" s="22" t="str">
        <f t="shared" si="12"/>
        <v>幼儿班</v>
      </c>
    </row>
    <row r="23" spans="1:35">
      <c r="A23" s="23" t="s">
        <v>1766</v>
      </c>
      <c r="B23" s="23" t="s">
        <v>492</v>
      </c>
      <c r="C23" s="23" t="s">
        <v>1766</v>
      </c>
      <c r="D23" s="23" t="s">
        <v>2325</v>
      </c>
      <c r="E23" s="23" t="s">
        <v>3701</v>
      </c>
      <c r="F23" s="23" t="s">
        <v>2498</v>
      </c>
      <c r="G23" s="23" t="s">
        <v>2064</v>
      </c>
      <c r="H23" s="23" t="s">
        <v>2065</v>
      </c>
      <c r="I23" s="216" t="str">
        <f>VLOOKUP(G23,Sheet1!$B:$T,19,0)</f>
        <v>中班</v>
      </c>
      <c r="J23" s="23" t="s">
        <v>3494</v>
      </c>
      <c r="K23" s="23">
        <v>0</v>
      </c>
      <c r="L23" s="23" t="s">
        <v>2767</v>
      </c>
      <c r="M23" s="23" t="s">
        <v>14</v>
      </c>
      <c r="N23" s="216" t="s">
        <v>3924</v>
      </c>
      <c r="O23" s="23" t="s">
        <v>14</v>
      </c>
      <c r="P23" s="23" t="s">
        <v>14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幼儿部</v>
      </c>
      <c r="S23" s="22" t="str">
        <f t="shared" si="3"/>
        <v>K03KGFTXD99</v>
      </c>
      <c r="T23" s="22" t="str">
        <f t="shared" si="4"/>
        <v>俞园园</v>
      </c>
      <c r="U23" s="22" t="str">
        <f t="shared" si="5"/>
        <v/>
      </c>
      <c r="V23" s="22" t="str">
        <f t="shared" si="6"/>
        <v>DUSTIN</v>
      </c>
      <c r="W23" s="22" t="str">
        <f t="shared" si="7"/>
        <v>DUSTIN</v>
      </c>
      <c r="X23" s="22" t="str">
        <f t="shared" si="8"/>
        <v/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K03</v>
      </c>
      <c r="AD23" s="22" t="str">
        <f>VLOOKUP(D23,'2-班级信息'!A:AL,35,0)</f>
        <v>周日上午</v>
      </c>
      <c r="AE23" s="22" t="str">
        <f>VLOOKUP(D23,'2-班级信息'!A:AL,8,0)</f>
        <v/>
      </c>
      <c r="AF23" s="22" t="str">
        <f t="shared" si="1"/>
        <v>幼儿班</v>
      </c>
      <c r="AG23" s="22" t="str">
        <f t="shared" si="12"/>
        <v>幼儿班</v>
      </c>
    </row>
    <row r="24" spans="1:35">
      <c r="A24" s="23" t="s">
        <v>1766</v>
      </c>
      <c r="B24" s="23" t="s">
        <v>492</v>
      </c>
      <c r="C24" s="23" t="s">
        <v>1766</v>
      </c>
      <c r="D24" s="23" t="s">
        <v>2325</v>
      </c>
      <c r="E24" s="23" t="s">
        <v>3701</v>
      </c>
      <c r="F24" s="23" t="s">
        <v>2498</v>
      </c>
      <c r="G24" s="23" t="s">
        <v>2051</v>
      </c>
      <c r="H24" s="23" t="s">
        <v>2052</v>
      </c>
      <c r="I24" s="216" t="str">
        <f>VLOOKUP(G24,Sheet1!$B:$T,19,0)</f>
        <v>中班</v>
      </c>
      <c r="J24" s="23" t="s">
        <v>3492</v>
      </c>
      <c r="K24" s="23">
        <v>0</v>
      </c>
      <c r="L24" s="23" t="s">
        <v>2473</v>
      </c>
      <c r="M24" s="23" t="s">
        <v>14</v>
      </c>
      <c r="N24" s="216" t="s">
        <v>3813</v>
      </c>
      <c r="O24" s="23" t="s">
        <v>14</v>
      </c>
      <c r="P24" s="23" t="s">
        <v>14</v>
      </c>
      <c r="Q24" s="22" t="str">
        <f t="shared" si="2"/>
        <v>在读</v>
      </c>
      <c r="R24" s="22" t="str">
        <f>IF(Q24="在读",IF(IFERROR(FIND("一",D24),0)&gt;0,"一对一",VLOOKUP(LEFT(D24,3),班级编码!A:H,8,0)),Q24)</f>
        <v>幼儿部</v>
      </c>
      <c r="S24" s="22" t="str">
        <f t="shared" si="3"/>
        <v>K03KGFTXD99</v>
      </c>
      <c r="T24" s="22" t="str">
        <f t="shared" si="4"/>
        <v>俞园园</v>
      </c>
      <c r="U24" s="22" t="str">
        <f t="shared" si="5"/>
        <v/>
      </c>
      <c r="V24" s="22" t="str">
        <f t="shared" si="6"/>
        <v>DUSTIN</v>
      </c>
      <c r="W24" s="22" t="str">
        <f t="shared" si="7"/>
        <v>DUSTIN</v>
      </c>
      <c r="X24" s="22" t="str">
        <f t="shared" si="8"/>
        <v/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K03</v>
      </c>
      <c r="AD24" s="22" t="str">
        <f>VLOOKUP(D24,'2-班级信息'!A:AL,35,0)</f>
        <v>周日上午</v>
      </c>
      <c r="AE24" s="22" t="str">
        <f>VLOOKUP(D24,'2-班级信息'!A:AL,8,0)</f>
        <v/>
      </c>
      <c r="AF24" s="22" t="str">
        <f t="shared" si="1"/>
        <v>幼儿班</v>
      </c>
      <c r="AG24" s="22" t="str">
        <f t="shared" si="12"/>
        <v>幼儿班</v>
      </c>
    </row>
    <row r="25" spans="1:35">
      <c r="A25" s="23" t="s">
        <v>1766</v>
      </c>
      <c r="B25" s="23" t="s">
        <v>492</v>
      </c>
      <c r="C25" s="23" t="s">
        <v>1766</v>
      </c>
      <c r="D25" s="23" t="s">
        <v>2325</v>
      </c>
      <c r="E25" s="23" t="s">
        <v>3701</v>
      </c>
      <c r="F25" s="23" t="s">
        <v>2498</v>
      </c>
      <c r="G25" s="23" t="s">
        <v>2534</v>
      </c>
      <c r="H25" s="23" t="s">
        <v>2535</v>
      </c>
      <c r="I25" s="216" t="str">
        <f>VLOOKUP(G25,Sheet1!$B:$T,19,0)</f>
        <v>中班</v>
      </c>
      <c r="J25" s="23" t="s">
        <v>3495</v>
      </c>
      <c r="K25" s="23">
        <v>0</v>
      </c>
      <c r="L25" s="23" t="s">
        <v>2536</v>
      </c>
      <c r="M25" s="23" t="s">
        <v>14</v>
      </c>
      <c r="N25" s="216" t="s">
        <v>3813</v>
      </c>
      <c r="O25" s="23" t="s">
        <v>14</v>
      </c>
      <c r="P25" s="23" t="s">
        <v>14</v>
      </c>
      <c r="Q25" s="22" t="str">
        <f t="shared" si="2"/>
        <v>在读</v>
      </c>
      <c r="R25" s="22" t="str">
        <f>IF(Q25="在读",IF(IFERROR(FIND("一",D25),0)&gt;0,"一对一",VLOOKUP(LEFT(D25,3),班级编码!A:H,8,0)),Q25)</f>
        <v>幼儿部</v>
      </c>
      <c r="S25" s="22" t="str">
        <f t="shared" si="3"/>
        <v>K03KGFTXD99</v>
      </c>
      <c r="T25" s="22" t="str">
        <f t="shared" si="4"/>
        <v>俞园园</v>
      </c>
      <c r="U25" s="22" t="str">
        <f t="shared" si="5"/>
        <v/>
      </c>
      <c r="V25" s="22" t="str">
        <f t="shared" si="6"/>
        <v>DUSTIN</v>
      </c>
      <c r="W25" s="22" t="str">
        <f t="shared" si="7"/>
        <v>DUSTIN</v>
      </c>
      <c r="X25" s="22" t="str">
        <f t="shared" si="8"/>
        <v/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K03</v>
      </c>
      <c r="AD25" s="22" t="str">
        <f>VLOOKUP(D25,'2-班级信息'!A:AL,35,0)</f>
        <v>周日上午</v>
      </c>
      <c r="AE25" s="22" t="str">
        <f>VLOOKUP(D25,'2-班级信息'!A:AL,8,0)</f>
        <v/>
      </c>
      <c r="AF25" s="22" t="str">
        <f t="shared" si="1"/>
        <v>幼儿班</v>
      </c>
      <c r="AG25" s="22" t="str">
        <f t="shared" si="12"/>
        <v>幼儿班</v>
      </c>
    </row>
    <row r="26" spans="1:35">
      <c r="A26" s="23" t="s">
        <v>1766</v>
      </c>
      <c r="B26" s="23" t="s">
        <v>492</v>
      </c>
      <c r="C26" s="23" t="s">
        <v>1766</v>
      </c>
      <c r="D26" s="23" t="s">
        <v>2325</v>
      </c>
      <c r="E26" s="23" t="s">
        <v>3701</v>
      </c>
      <c r="F26" s="23" t="s">
        <v>2498</v>
      </c>
      <c r="G26" s="23" t="s">
        <v>2056</v>
      </c>
      <c r="H26" s="23" t="s">
        <v>2057</v>
      </c>
      <c r="I26" s="216" t="str">
        <f>VLOOKUP(G26,Sheet1!$B:$T,19,0)</f>
        <v>中班</v>
      </c>
      <c r="J26" s="23" t="s">
        <v>3496</v>
      </c>
      <c r="K26" s="23">
        <v>0</v>
      </c>
      <c r="L26" s="23" t="s">
        <v>2766</v>
      </c>
      <c r="M26" s="23" t="s">
        <v>14</v>
      </c>
      <c r="N26" s="216" t="s">
        <v>3813</v>
      </c>
      <c r="O26" s="23" t="s">
        <v>14</v>
      </c>
      <c r="P26" s="23" t="s">
        <v>14</v>
      </c>
      <c r="Q26" s="22" t="str">
        <f t="shared" si="2"/>
        <v>在读</v>
      </c>
      <c r="R26" s="22" t="str">
        <f>IF(Q26="在读",IF(IFERROR(FIND("一",D26),0)&gt;0,"一对一",VLOOKUP(LEFT(D26,3),班级编码!A:H,8,0)),Q26)</f>
        <v>幼儿部</v>
      </c>
      <c r="S26" s="22" t="str">
        <f t="shared" si="3"/>
        <v>K03KGFTXD99</v>
      </c>
      <c r="T26" s="22" t="str">
        <f t="shared" si="4"/>
        <v>俞园园</v>
      </c>
      <c r="U26" s="22" t="str">
        <f t="shared" si="5"/>
        <v/>
      </c>
      <c r="V26" s="22" t="str">
        <f t="shared" si="6"/>
        <v>DUSTIN</v>
      </c>
      <c r="W26" s="22" t="str">
        <f t="shared" si="7"/>
        <v>DUSTIN</v>
      </c>
      <c r="X26" s="22" t="str">
        <f t="shared" si="8"/>
        <v/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K03</v>
      </c>
      <c r="AD26" s="22" t="str">
        <f>VLOOKUP(D26,'2-班级信息'!A:AL,35,0)</f>
        <v>周日上午</v>
      </c>
      <c r="AE26" s="22" t="str">
        <f>VLOOKUP(D26,'2-班级信息'!A:AL,8,0)</f>
        <v/>
      </c>
      <c r="AF26" s="22" t="str">
        <f t="shared" si="1"/>
        <v>幼儿班</v>
      </c>
      <c r="AG26" s="22" t="str">
        <f t="shared" si="12"/>
        <v>幼儿班</v>
      </c>
    </row>
    <row r="27" spans="1:35">
      <c r="A27" s="23" t="s">
        <v>1766</v>
      </c>
      <c r="B27" s="23" t="s">
        <v>492</v>
      </c>
      <c r="C27" s="23" t="s">
        <v>1766</v>
      </c>
      <c r="D27" s="23" t="s">
        <v>2325</v>
      </c>
      <c r="E27" s="23" t="s">
        <v>3701</v>
      </c>
      <c r="F27" s="23" t="s">
        <v>2498</v>
      </c>
      <c r="G27" s="23" t="s">
        <v>2071</v>
      </c>
      <c r="H27" s="23" t="s">
        <v>2072</v>
      </c>
      <c r="I27" s="216" t="str">
        <f>VLOOKUP(G27,Sheet1!$B:$T,19,0)</f>
        <v>小班</v>
      </c>
      <c r="J27" s="23" t="s">
        <v>3493</v>
      </c>
      <c r="K27" s="23">
        <v>0</v>
      </c>
      <c r="L27" s="23" t="s">
        <v>2326</v>
      </c>
      <c r="M27" s="23" t="s">
        <v>14</v>
      </c>
      <c r="N27" s="216" t="s">
        <v>3813</v>
      </c>
      <c r="O27" s="23" t="s">
        <v>14</v>
      </c>
      <c r="P27" s="23" t="s">
        <v>14</v>
      </c>
      <c r="Q27" s="22" t="str">
        <f t="shared" si="2"/>
        <v>在读</v>
      </c>
      <c r="R27" s="22" t="str">
        <f>IF(Q27="在读",IF(IFERROR(FIND("一",D27),0)&gt;0,"一对一",VLOOKUP(LEFT(D27,3),班级编码!A:H,8,0)),Q27)</f>
        <v>幼儿部</v>
      </c>
      <c r="S27" s="22" t="str">
        <f t="shared" si="3"/>
        <v>K03KGFTXD99</v>
      </c>
      <c r="T27" s="22" t="str">
        <f t="shared" si="4"/>
        <v>俞园园</v>
      </c>
      <c r="U27" s="22" t="str">
        <f t="shared" si="5"/>
        <v/>
      </c>
      <c r="V27" s="22" t="str">
        <f t="shared" si="6"/>
        <v>DUSTIN</v>
      </c>
      <c r="W27" s="22" t="str">
        <f t="shared" si="7"/>
        <v>DUSTIN</v>
      </c>
      <c r="X27" s="22" t="str">
        <f t="shared" si="8"/>
        <v/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K03</v>
      </c>
      <c r="AD27" s="22" t="str">
        <f>VLOOKUP(D27,'2-班级信息'!A:AL,35,0)</f>
        <v>周日上午</v>
      </c>
      <c r="AE27" s="22" t="str">
        <f>VLOOKUP(D27,'2-班级信息'!A:AL,8,0)</f>
        <v/>
      </c>
      <c r="AF27" s="22" t="str">
        <f t="shared" si="1"/>
        <v>幼儿班</v>
      </c>
      <c r="AG27" s="22" t="str">
        <f t="shared" si="12"/>
        <v>幼儿班</v>
      </c>
    </row>
    <row r="28" spans="1:35">
      <c r="A28" s="23" t="s">
        <v>1766</v>
      </c>
      <c r="B28" s="23" t="s">
        <v>492</v>
      </c>
      <c r="C28" s="23" t="s">
        <v>1766</v>
      </c>
      <c r="D28" s="23" t="s">
        <v>2325</v>
      </c>
      <c r="E28" s="23" t="s">
        <v>3701</v>
      </c>
      <c r="F28" s="23" t="s">
        <v>2498</v>
      </c>
      <c r="G28" s="23" t="s">
        <v>2068</v>
      </c>
      <c r="H28" s="23" t="s">
        <v>2069</v>
      </c>
      <c r="I28" s="216" t="str">
        <f>VLOOKUP(G28,Sheet1!$B:$T,19,0)</f>
        <v>小班</v>
      </c>
      <c r="J28" s="23" t="s">
        <v>3493</v>
      </c>
      <c r="K28" s="23">
        <v>0</v>
      </c>
      <c r="L28" s="23" t="s">
        <v>2553</v>
      </c>
      <c r="M28" s="23" t="s">
        <v>14</v>
      </c>
      <c r="N28" s="216" t="s">
        <v>3813</v>
      </c>
      <c r="O28" s="23" t="s">
        <v>14</v>
      </c>
      <c r="P28" s="23" t="s">
        <v>14</v>
      </c>
      <c r="Q28" s="22" t="str">
        <f t="shared" si="2"/>
        <v>在读</v>
      </c>
      <c r="R28" s="22" t="str">
        <f>IF(Q28="在读",IF(IFERROR(FIND("一",D28),0)&gt;0,"一对一",VLOOKUP(LEFT(D28,3),班级编码!A:H,8,0)),Q28)</f>
        <v>幼儿部</v>
      </c>
      <c r="S28" s="22" t="str">
        <f t="shared" si="3"/>
        <v>K03KGFTXD99</v>
      </c>
      <c r="T28" s="22" t="str">
        <f t="shared" si="4"/>
        <v>俞园园</v>
      </c>
      <c r="U28" s="22" t="str">
        <f t="shared" si="5"/>
        <v/>
      </c>
      <c r="V28" s="22" t="str">
        <f t="shared" si="6"/>
        <v>DUSTIN</v>
      </c>
      <c r="W28" s="22" t="str">
        <f t="shared" si="7"/>
        <v>DUSTIN</v>
      </c>
      <c r="X28" s="22" t="str">
        <f t="shared" si="8"/>
        <v/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K03</v>
      </c>
      <c r="AD28" s="22" t="str">
        <f>VLOOKUP(D28,'2-班级信息'!A:AL,35,0)</f>
        <v>周日上午</v>
      </c>
      <c r="AE28" s="22" t="str">
        <f>VLOOKUP(D28,'2-班级信息'!A:AL,8,0)</f>
        <v/>
      </c>
      <c r="AF28" s="22" t="str">
        <f t="shared" si="1"/>
        <v>幼儿班</v>
      </c>
      <c r="AG28" s="22" t="str">
        <f t="shared" si="12"/>
        <v>幼儿班</v>
      </c>
    </row>
    <row r="29" spans="1:35">
      <c r="A29" s="23" t="s">
        <v>1766</v>
      </c>
      <c r="B29" s="23" t="s">
        <v>492</v>
      </c>
      <c r="C29" s="23" t="s">
        <v>1766</v>
      </c>
      <c r="D29" s="23" t="s">
        <v>2240</v>
      </c>
      <c r="E29" s="23" t="s">
        <v>3680</v>
      </c>
      <c r="F29" s="23" t="s">
        <v>3681</v>
      </c>
      <c r="G29" s="23" t="s">
        <v>2762</v>
      </c>
      <c r="H29" s="23" t="s">
        <v>2763</v>
      </c>
      <c r="I29" s="216" t="str">
        <f>VLOOKUP(G29,Sheet1!$B:$T,19,0)</f>
        <v>中班</v>
      </c>
      <c r="J29" s="23" t="s">
        <v>3388</v>
      </c>
      <c r="K29" s="23">
        <v>0</v>
      </c>
      <c r="L29" s="23" t="s">
        <v>3682</v>
      </c>
      <c r="M29" s="23" t="s">
        <v>14</v>
      </c>
      <c r="N29" s="216" t="s">
        <v>3683</v>
      </c>
      <c r="O29" s="23" t="s">
        <v>14</v>
      </c>
      <c r="P29" s="23" t="s">
        <v>14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幼儿部</v>
      </c>
      <c r="S29" s="22" t="str">
        <f t="shared" si="3"/>
        <v>K05KGFGXZ01</v>
      </c>
      <c r="T29" s="22" t="str">
        <f t="shared" si="4"/>
        <v>韦江娜</v>
      </c>
      <c r="U29" s="22" t="str">
        <f t="shared" si="5"/>
        <v/>
      </c>
      <c r="V29" s="22" t="str">
        <f t="shared" si="6"/>
        <v>DUSTIN</v>
      </c>
      <c r="W29" s="22" t="str">
        <f t="shared" si="7"/>
        <v>DUSTIN</v>
      </c>
      <c r="X29" s="22" t="str">
        <f t="shared" si="8"/>
        <v/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K05</v>
      </c>
      <c r="AD29" s="22" t="str">
        <f>VLOOKUP(D29,'2-班级信息'!A:AL,35,0)</f>
        <v>周日下午</v>
      </c>
      <c r="AE29" s="22" t="str">
        <f>VLOOKUP(D29,'2-班级信息'!A:AL,8,0)</f>
        <v/>
      </c>
      <c r="AF29" s="22" t="str">
        <f t="shared" si="1"/>
        <v>幼儿班</v>
      </c>
      <c r="AG29" s="22" t="str">
        <f t="shared" si="12"/>
        <v>幼儿班</v>
      </c>
    </row>
    <row r="30" spans="1:35">
      <c r="A30" s="23" t="s">
        <v>1766</v>
      </c>
      <c r="B30" s="23" t="s">
        <v>492</v>
      </c>
      <c r="C30" s="23" t="s">
        <v>1766</v>
      </c>
      <c r="D30" s="23" t="s">
        <v>2240</v>
      </c>
      <c r="E30" s="23" t="s">
        <v>3680</v>
      </c>
      <c r="F30" s="23" t="s">
        <v>3681</v>
      </c>
      <c r="G30" s="23" t="s">
        <v>2917</v>
      </c>
      <c r="H30" s="23" t="s">
        <v>2918</v>
      </c>
      <c r="I30" s="216" t="str">
        <f>VLOOKUP(G30,Sheet1!$B:$T,19,0)</f>
        <v>中班</v>
      </c>
      <c r="J30" s="23" t="s">
        <v>3404</v>
      </c>
      <c r="K30" s="23">
        <v>0</v>
      </c>
      <c r="L30" s="23" t="s">
        <v>3807</v>
      </c>
      <c r="M30" s="23" t="s">
        <v>14</v>
      </c>
      <c r="N30" s="216" t="s">
        <v>3686</v>
      </c>
      <c r="O30" s="23" t="s">
        <v>14</v>
      </c>
      <c r="P30" s="23" t="s">
        <v>14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幼儿部</v>
      </c>
      <c r="S30" s="22" t="str">
        <f t="shared" si="3"/>
        <v>K05KGFGXZ01</v>
      </c>
      <c r="T30" s="22" t="str">
        <f t="shared" si="4"/>
        <v>韦江娜</v>
      </c>
      <c r="U30" s="22" t="str">
        <f t="shared" si="5"/>
        <v/>
      </c>
      <c r="V30" s="22" t="str">
        <f t="shared" si="6"/>
        <v>DUSTIN</v>
      </c>
      <c r="W30" s="22" t="str">
        <f t="shared" si="7"/>
        <v>DUSTIN</v>
      </c>
      <c r="X30" s="22" t="str">
        <f t="shared" si="8"/>
        <v/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K05</v>
      </c>
      <c r="AD30" s="22" t="str">
        <f>VLOOKUP(D30,'2-班级信息'!A:AL,35,0)</f>
        <v>周日下午</v>
      </c>
      <c r="AE30" s="22" t="str">
        <f>VLOOKUP(D30,'2-班级信息'!A:AL,8,0)</f>
        <v/>
      </c>
      <c r="AF30" s="22" t="str">
        <f t="shared" si="1"/>
        <v>幼儿班</v>
      </c>
      <c r="AG30" s="22" t="str">
        <f t="shared" si="12"/>
        <v>幼儿班</v>
      </c>
    </row>
    <row r="31" spans="1:35">
      <c r="A31" s="23" t="s">
        <v>1766</v>
      </c>
      <c r="B31" s="23" t="s">
        <v>492</v>
      </c>
      <c r="C31" s="23" t="s">
        <v>1766</v>
      </c>
      <c r="D31" s="23" t="s">
        <v>2240</v>
      </c>
      <c r="E31" s="23" t="s">
        <v>3680</v>
      </c>
      <c r="F31" s="23" t="s">
        <v>3681</v>
      </c>
      <c r="G31" s="23" t="s">
        <v>2520</v>
      </c>
      <c r="H31" s="23" t="s">
        <v>2521</v>
      </c>
      <c r="I31" s="216" t="str">
        <f>VLOOKUP(G31,Sheet1!$B:$T,19,0)</f>
        <v>中班</v>
      </c>
      <c r="J31" s="23" t="s">
        <v>3518</v>
      </c>
      <c r="K31" s="23">
        <v>0</v>
      </c>
      <c r="L31" s="23" t="s">
        <v>3812</v>
      </c>
      <c r="M31" s="23" t="s">
        <v>14</v>
      </c>
      <c r="N31" s="216" t="s">
        <v>3813</v>
      </c>
      <c r="O31" s="23" t="s">
        <v>14</v>
      </c>
      <c r="P31" s="23" t="s">
        <v>14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幼儿部</v>
      </c>
      <c r="S31" s="22" t="str">
        <f t="shared" si="3"/>
        <v>K05KGFGXZ01</v>
      </c>
      <c r="T31" s="22" t="str">
        <f t="shared" si="4"/>
        <v>韦江娜</v>
      </c>
      <c r="U31" s="22" t="str">
        <f t="shared" si="5"/>
        <v/>
      </c>
      <c r="V31" s="22" t="str">
        <f t="shared" si="6"/>
        <v>DUSTIN</v>
      </c>
      <c r="W31" s="22" t="str">
        <f t="shared" si="7"/>
        <v>DUSTIN</v>
      </c>
      <c r="X31" s="22" t="str">
        <f t="shared" si="8"/>
        <v/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K05</v>
      </c>
      <c r="AD31" s="22" t="str">
        <f>VLOOKUP(D31,'2-班级信息'!A:AL,35,0)</f>
        <v>周日下午</v>
      </c>
      <c r="AE31" s="22" t="str">
        <f>VLOOKUP(D31,'2-班级信息'!A:AL,8,0)</f>
        <v/>
      </c>
      <c r="AF31" s="22" t="str">
        <f t="shared" si="1"/>
        <v>幼儿班</v>
      </c>
      <c r="AG31" s="22" t="str">
        <f t="shared" si="12"/>
        <v>幼儿班</v>
      </c>
    </row>
    <row r="32" spans="1:35">
      <c r="A32" s="23" t="s">
        <v>1766</v>
      </c>
      <c r="B32" s="23" t="s">
        <v>492</v>
      </c>
      <c r="C32" s="23" t="s">
        <v>1766</v>
      </c>
      <c r="D32" s="23" t="s">
        <v>2240</v>
      </c>
      <c r="E32" s="23" t="s">
        <v>3680</v>
      </c>
      <c r="F32" s="23" t="s">
        <v>3681</v>
      </c>
      <c r="G32" s="23" t="s">
        <v>2443</v>
      </c>
      <c r="H32" s="23" t="s">
        <v>2444</v>
      </c>
      <c r="I32" s="216" t="str">
        <f>VLOOKUP(G32,Sheet1!$B:$T,19,0)</f>
        <v>中班</v>
      </c>
      <c r="J32" s="23" t="s">
        <v>3533</v>
      </c>
      <c r="K32" s="23">
        <v>0</v>
      </c>
      <c r="L32" s="23" t="s">
        <v>3818</v>
      </c>
      <c r="M32" s="23" t="s">
        <v>14</v>
      </c>
      <c r="N32" s="216" t="s">
        <v>3819</v>
      </c>
      <c r="O32" s="23" t="s">
        <v>14</v>
      </c>
      <c r="P32" s="23" t="s">
        <v>14</v>
      </c>
      <c r="Q32" s="22" t="str">
        <f t="shared" si="2"/>
        <v>在读</v>
      </c>
      <c r="R32" s="22" t="str">
        <f>IF(Q32="在读",IF(IFERROR(FIND("一",D32),0)&gt;0,"一对一",VLOOKUP(LEFT(D32,3),班级编码!A:H,8,0)),Q32)</f>
        <v>幼儿部</v>
      </c>
      <c r="S32" s="22" t="str">
        <f t="shared" si="3"/>
        <v>K05KGFGXZ01</v>
      </c>
      <c r="T32" s="22" t="str">
        <f t="shared" si="4"/>
        <v>韦江娜</v>
      </c>
      <c r="U32" s="22" t="str">
        <f t="shared" si="5"/>
        <v/>
      </c>
      <c r="V32" s="22" t="str">
        <f t="shared" si="6"/>
        <v>DUSTIN</v>
      </c>
      <c r="W32" s="22" t="str">
        <f t="shared" si="7"/>
        <v>DUSTIN</v>
      </c>
      <c r="X32" s="22" t="str">
        <f t="shared" si="8"/>
        <v/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K05</v>
      </c>
      <c r="AD32" s="22" t="str">
        <f>VLOOKUP(D32,'2-班级信息'!A:AL,35,0)</f>
        <v>周日下午</v>
      </c>
      <c r="AE32" s="22" t="str">
        <f>VLOOKUP(D32,'2-班级信息'!A:AL,8,0)</f>
        <v/>
      </c>
      <c r="AF32" s="22" t="str">
        <f t="shared" si="1"/>
        <v>幼儿班</v>
      </c>
      <c r="AG32" s="22" t="str">
        <f t="shared" si="12"/>
        <v>幼儿班</v>
      </c>
    </row>
    <row r="33" spans="1:33">
      <c r="A33" s="23" t="s">
        <v>1766</v>
      </c>
      <c r="B33" s="23" t="s">
        <v>492</v>
      </c>
      <c r="C33" s="23" t="s">
        <v>1766</v>
      </c>
      <c r="D33" s="23" t="s">
        <v>2240</v>
      </c>
      <c r="E33" s="23" t="s">
        <v>3680</v>
      </c>
      <c r="F33" s="23" t="s">
        <v>3681</v>
      </c>
      <c r="G33" s="23" t="s">
        <v>2608</v>
      </c>
      <c r="H33" s="23" t="s">
        <v>2609</v>
      </c>
      <c r="I33" s="216" t="str">
        <f>VLOOKUP(G33,Sheet1!$B:$T,19,0)</f>
        <v>中班</v>
      </c>
      <c r="J33" s="23" t="s">
        <v>3304</v>
      </c>
      <c r="K33" s="23">
        <v>0</v>
      </c>
      <c r="L33" s="23" t="s">
        <v>3831</v>
      </c>
      <c r="M33" s="23" t="s">
        <v>14</v>
      </c>
      <c r="N33" s="216" t="s">
        <v>3728</v>
      </c>
      <c r="O33" s="23" t="s">
        <v>14</v>
      </c>
      <c r="P33" s="23" t="s">
        <v>14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幼儿部</v>
      </c>
      <c r="S33" s="22" t="str">
        <f t="shared" si="3"/>
        <v>K05KGFGXZ01</v>
      </c>
      <c r="T33" s="22" t="str">
        <f t="shared" si="4"/>
        <v>韦江娜</v>
      </c>
      <c r="U33" s="22" t="str">
        <f t="shared" si="5"/>
        <v/>
      </c>
      <c r="V33" s="22" t="str">
        <f t="shared" si="6"/>
        <v>DUSTIN</v>
      </c>
      <c r="W33" s="22" t="str">
        <f t="shared" si="7"/>
        <v>DUSTIN</v>
      </c>
      <c r="X33" s="22" t="str">
        <f t="shared" si="8"/>
        <v/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K05</v>
      </c>
      <c r="AD33" s="22" t="str">
        <f>VLOOKUP(D33,'2-班级信息'!A:AL,35,0)</f>
        <v>周日下午</v>
      </c>
      <c r="AE33" s="22" t="str">
        <f>VLOOKUP(D33,'2-班级信息'!A:AL,8,0)</f>
        <v/>
      </c>
      <c r="AF33" s="22" t="str">
        <f t="shared" si="1"/>
        <v>幼儿班</v>
      </c>
      <c r="AG33" s="22" t="str">
        <f t="shared" si="12"/>
        <v>幼儿班</v>
      </c>
    </row>
    <row r="34" spans="1:33">
      <c r="A34" s="23" t="s">
        <v>1766</v>
      </c>
      <c r="B34" s="23" t="s">
        <v>492</v>
      </c>
      <c r="C34" s="23" t="s">
        <v>1766</v>
      </c>
      <c r="D34" s="23" t="s">
        <v>2240</v>
      </c>
      <c r="E34" s="23" t="s">
        <v>3680</v>
      </c>
      <c r="F34" s="23" t="s">
        <v>3681</v>
      </c>
      <c r="G34" s="23" t="s">
        <v>2238</v>
      </c>
      <c r="H34" s="23" t="s">
        <v>2239</v>
      </c>
      <c r="I34" s="216" t="str">
        <f>VLOOKUP(G34,Sheet1!$B:$T,19,0)</f>
        <v>中班</v>
      </c>
      <c r="J34" s="23" t="s">
        <v>3395</v>
      </c>
      <c r="K34" s="23">
        <v>0</v>
      </c>
      <c r="L34" s="23" t="s">
        <v>3847</v>
      </c>
      <c r="M34" s="23" t="s">
        <v>14</v>
      </c>
      <c r="N34" s="216" t="s">
        <v>3683</v>
      </c>
      <c r="O34" s="23" t="s">
        <v>14</v>
      </c>
      <c r="P34" s="23" t="s">
        <v>14</v>
      </c>
      <c r="Q34" s="22" t="str">
        <f t="shared" si="2"/>
        <v>在读</v>
      </c>
      <c r="R34" s="22" t="str">
        <f>IF(Q34="在读",IF(IFERROR(FIND("一",D34),0)&gt;0,"一对一",VLOOKUP(LEFT(D34,3),班级编码!A:H,8,0)),Q34)</f>
        <v>幼儿部</v>
      </c>
      <c r="S34" s="22" t="str">
        <f t="shared" si="3"/>
        <v>K05KGFGXZ01</v>
      </c>
      <c r="T34" s="22" t="str">
        <f t="shared" si="4"/>
        <v>韦江娜</v>
      </c>
      <c r="U34" s="22" t="str">
        <f t="shared" si="5"/>
        <v/>
      </c>
      <c r="V34" s="22" t="str">
        <f t="shared" si="6"/>
        <v>DUSTIN</v>
      </c>
      <c r="W34" s="22" t="str">
        <f t="shared" si="7"/>
        <v>DUSTIN</v>
      </c>
      <c r="X34" s="22" t="str">
        <f t="shared" si="8"/>
        <v/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K05</v>
      </c>
      <c r="AD34" s="22" t="str">
        <f>VLOOKUP(D34,'2-班级信息'!A:AL,35,0)</f>
        <v>周日下午</v>
      </c>
      <c r="AE34" s="22" t="str">
        <f>VLOOKUP(D34,'2-班级信息'!A:AL,8,0)</f>
        <v/>
      </c>
      <c r="AF34" s="22" t="str">
        <f t="shared" si="1"/>
        <v>幼儿班</v>
      </c>
      <c r="AG34" s="22" t="str">
        <f t="shared" si="12"/>
        <v>幼儿班</v>
      </c>
    </row>
    <row r="35" spans="1:33">
      <c r="A35" s="23" t="s">
        <v>1766</v>
      </c>
      <c r="B35" s="23" t="s">
        <v>492</v>
      </c>
      <c r="C35" s="23" t="s">
        <v>1766</v>
      </c>
      <c r="D35" s="23" t="s">
        <v>2240</v>
      </c>
      <c r="E35" s="23" t="s">
        <v>3680</v>
      </c>
      <c r="F35" s="23" t="s">
        <v>3681</v>
      </c>
      <c r="G35" s="23" t="s">
        <v>2474</v>
      </c>
      <c r="H35" s="23" t="s">
        <v>2475</v>
      </c>
      <c r="I35" s="216" t="str">
        <f>VLOOKUP(G35,Sheet1!$B:$T,19,0)</f>
        <v>中班</v>
      </c>
      <c r="J35" s="23" t="s">
        <v>3166</v>
      </c>
      <c r="K35" s="23">
        <v>0</v>
      </c>
      <c r="L35" s="23" t="s">
        <v>3893</v>
      </c>
      <c r="M35" s="23" t="s">
        <v>14</v>
      </c>
      <c r="N35" s="216" t="s">
        <v>3686</v>
      </c>
      <c r="O35" s="23" t="s">
        <v>14</v>
      </c>
      <c r="P35" s="23" t="s">
        <v>14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幼儿部</v>
      </c>
      <c r="S35" s="22" t="str">
        <f t="shared" si="3"/>
        <v>K05KGFGXZ01</v>
      </c>
      <c r="T35" s="22" t="str">
        <f t="shared" si="4"/>
        <v>韦江娜</v>
      </c>
      <c r="U35" s="22" t="str">
        <f t="shared" si="5"/>
        <v/>
      </c>
      <c r="V35" s="22" t="str">
        <f t="shared" si="6"/>
        <v>DUSTIN</v>
      </c>
      <c r="W35" s="22" t="str">
        <f t="shared" si="7"/>
        <v>DUSTIN</v>
      </c>
      <c r="X35" s="22" t="str">
        <f t="shared" si="8"/>
        <v/>
      </c>
      <c r="Y35" s="22">
        <f t="shared" si="9"/>
        <v>6</v>
      </c>
      <c r="Z35" s="22">
        <f t="shared" si="10"/>
        <v>6</v>
      </c>
      <c r="AA35" s="22" t="str">
        <f t="shared" si="0"/>
        <v>重复</v>
      </c>
      <c r="AB35" s="22">
        <f>COUNTIF($G$2:G35,G35)</f>
        <v>1</v>
      </c>
      <c r="AC35" s="22" t="str">
        <f t="shared" si="11"/>
        <v>K05</v>
      </c>
      <c r="AD35" s="22" t="str">
        <f>VLOOKUP(D35,'2-班级信息'!A:AL,35,0)</f>
        <v>周日下午</v>
      </c>
      <c r="AE35" s="22" t="str">
        <f>VLOOKUP(D35,'2-班级信息'!A:AL,8,0)</f>
        <v/>
      </c>
      <c r="AF35" s="22" t="str">
        <f t="shared" si="1"/>
        <v>幼儿班</v>
      </c>
      <c r="AG35" s="22" t="str">
        <f t="shared" si="12"/>
        <v>幼儿班</v>
      </c>
    </row>
    <row r="36" spans="1:33">
      <c r="A36" s="23" t="s">
        <v>1766</v>
      </c>
      <c r="B36" s="23" t="s">
        <v>492</v>
      </c>
      <c r="C36" s="23" t="s">
        <v>1766</v>
      </c>
      <c r="D36" s="23" t="s">
        <v>2240</v>
      </c>
      <c r="E36" s="23" t="s">
        <v>3680</v>
      </c>
      <c r="F36" s="23" t="s">
        <v>3681</v>
      </c>
      <c r="G36" s="23" t="s">
        <v>2826</v>
      </c>
      <c r="H36" s="23" t="s">
        <v>2827</v>
      </c>
      <c r="I36" s="216" t="str">
        <f>VLOOKUP(G36,Sheet1!$B:$T,19,0)</f>
        <v>大班</v>
      </c>
      <c r="J36" s="23" t="s">
        <v>3146</v>
      </c>
      <c r="K36" s="23">
        <v>0</v>
      </c>
      <c r="L36" s="23" t="s">
        <v>3938</v>
      </c>
      <c r="M36" s="23" t="s">
        <v>14</v>
      </c>
      <c r="N36" s="216" t="s">
        <v>3686</v>
      </c>
      <c r="O36" s="23" t="s">
        <v>3939</v>
      </c>
      <c r="P36" s="23" t="s">
        <v>3146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幼儿部</v>
      </c>
      <c r="S36" s="22" t="str">
        <f t="shared" si="3"/>
        <v>K05KGFGXZ01</v>
      </c>
      <c r="T36" s="22" t="str">
        <f t="shared" si="4"/>
        <v>韦江娜</v>
      </c>
      <c r="U36" s="22" t="str">
        <f t="shared" si="5"/>
        <v/>
      </c>
      <c r="V36" s="22" t="str">
        <f t="shared" si="6"/>
        <v>DUSTIN</v>
      </c>
      <c r="W36" s="22" t="str">
        <f t="shared" si="7"/>
        <v>DUSTIN</v>
      </c>
      <c r="X36" s="22" t="str">
        <f t="shared" si="8"/>
        <v/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K05</v>
      </c>
      <c r="AD36" s="22" t="str">
        <f>VLOOKUP(D36,'2-班级信息'!A:AL,35,0)</f>
        <v>周日下午</v>
      </c>
      <c r="AE36" s="22" t="str">
        <f>VLOOKUP(D36,'2-班级信息'!A:AL,8,0)</f>
        <v/>
      </c>
      <c r="AF36" s="22" t="str">
        <f t="shared" si="1"/>
        <v>幼儿班</v>
      </c>
      <c r="AG36" s="22" t="str">
        <f t="shared" si="12"/>
        <v>幼儿班</v>
      </c>
    </row>
    <row r="37" spans="1:33">
      <c r="A37" s="23" t="s">
        <v>1766</v>
      </c>
      <c r="B37" s="23" t="s">
        <v>492</v>
      </c>
      <c r="C37" s="23" t="s">
        <v>1766</v>
      </c>
      <c r="D37" s="23" t="s">
        <v>2240</v>
      </c>
      <c r="E37" s="23" t="s">
        <v>3680</v>
      </c>
      <c r="F37" s="23" t="s">
        <v>3681</v>
      </c>
      <c r="G37" s="23" t="s">
        <v>2586</v>
      </c>
      <c r="H37" s="23" t="s">
        <v>2587</v>
      </c>
      <c r="I37" s="216" t="str">
        <f>VLOOKUP(G37,Sheet1!$B:$T,19,0)</f>
        <v>中班</v>
      </c>
      <c r="J37" s="23" t="s">
        <v>3510</v>
      </c>
      <c r="K37" s="23">
        <v>0</v>
      </c>
      <c r="L37" s="23" t="s">
        <v>2589</v>
      </c>
      <c r="M37" s="23" t="s">
        <v>14</v>
      </c>
      <c r="N37" s="216" t="s">
        <v>3813</v>
      </c>
      <c r="O37" s="23" t="s">
        <v>14</v>
      </c>
      <c r="P37" s="23" t="s">
        <v>3510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幼儿部</v>
      </c>
      <c r="S37" s="22" t="str">
        <f t="shared" si="3"/>
        <v>K05KGFGXZ01</v>
      </c>
      <c r="T37" s="22" t="str">
        <f t="shared" si="4"/>
        <v>韦江娜</v>
      </c>
      <c r="U37" s="22" t="str">
        <f t="shared" si="5"/>
        <v/>
      </c>
      <c r="V37" s="22" t="str">
        <f t="shared" si="6"/>
        <v>DUSTIN</v>
      </c>
      <c r="W37" s="22" t="str">
        <f t="shared" si="7"/>
        <v>DUSTIN</v>
      </c>
      <c r="X37" s="22" t="str">
        <f t="shared" si="8"/>
        <v/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K05</v>
      </c>
      <c r="AD37" s="22" t="str">
        <f>VLOOKUP(D37,'2-班级信息'!A:AL,35,0)</f>
        <v>周日下午</v>
      </c>
      <c r="AE37" s="22" t="str">
        <f>VLOOKUP(D37,'2-班级信息'!A:AL,8,0)</f>
        <v/>
      </c>
      <c r="AF37" s="22" t="str">
        <f t="shared" si="1"/>
        <v>幼儿班</v>
      </c>
      <c r="AG37" s="22" t="str">
        <f t="shared" si="12"/>
        <v>幼儿班</v>
      </c>
    </row>
    <row r="38" spans="1:33">
      <c r="A38" s="23" t="s">
        <v>1766</v>
      </c>
      <c r="B38" s="23" t="s">
        <v>487</v>
      </c>
      <c r="C38" s="23" t="s">
        <v>1766</v>
      </c>
      <c r="D38" s="23" t="s">
        <v>2299</v>
      </c>
      <c r="E38" s="23" t="s">
        <v>3864</v>
      </c>
      <c r="F38" s="23" t="s">
        <v>2169</v>
      </c>
      <c r="G38" s="23" t="s">
        <v>2573</v>
      </c>
      <c r="H38" s="23" t="s">
        <v>2574</v>
      </c>
      <c r="I38" s="216" t="str">
        <f>VLOOKUP(G38,Sheet1!$B:$T,19,0)</f>
        <v>中班</v>
      </c>
      <c r="J38" s="23" t="s">
        <v>3207</v>
      </c>
      <c r="K38" s="23">
        <v>0</v>
      </c>
      <c r="L38" s="23" t="s">
        <v>2576</v>
      </c>
      <c r="M38" s="23" t="s">
        <v>14</v>
      </c>
      <c r="N38" s="216" t="s">
        <v>3686</v>
      </c>
      <c r="O38" s="23" t="s">
        <v>14</v>
      </c>
      <c r="P38" s="23" t="s">
        <v>14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一对一</v>
      </c>
      <c r="S38" s="22" t="str">
        <f t="shared" si="3"/>
        <v>K05KGFGXZ04（幼儿一对二）</v>
      </c>
      <c r="T38" s="22" t="str">
        <f t="shared" si="4"/>
        <v>林巧珍</v>
      </c>
      <c r="U38" s="22" t="str">
        <f t="shared" si="5"/>
        <v/>
      </c>
      <c r="V38" s="22" t="str">
        <f t="shared" si="6"/>
        <v/>
      </c>
      <c r="W38" s="22" t="str">
        <f t="shared" si="7"/>
        <v/>
      </c>
      <c r="X38" s="22" t="str">
        <f t="shared" si="8"/>
        <v/>
      </c>
      <c r="Y38" s="22">
        <f t="shared" si="9"/>
        <v>0</v>
      </c>
      <c r="Z38" s="22">
        <f t="shared" si="10"/>
        <v>0</v>
      </c>
      <c r="AA38" s="22" t="str">
        <f t="shared" si="0"/>
        <v/>
      </c>
      <c r="AB38" s="22">
        <f>COUNTIF($G$2:G38,G38)</f>
        <v>1</v>
      </c>
      <c r="AC38" s="22" t="str">
        <f t="shared" si="11"/>
        <v>一对一</v>
      </c>
      <c r="AD38" s="22" t="str">
        <f>VLOOKUP(D38,'2-班级信息'!A:AL,35,0)</f>
        <v>周三下午</v>
      </c>
      <c r="AE38" s="22" t="str">
        <f>VLOOKUP(D38,'2-班级信息'!A:AL,8,0)</f>
        <v/>
      </c>
      <c r="AF38" s="22" t="str">
        <f t="shared" si="1"/>
        <v>一对一</v>
      </c>
      <c r="AG38" s="22" t="str">
        <f t="shared" si="12"/>
        <v>一对一</v>
      </c>
    </row>
    <row r="39" spans="1:33">
      <c r="A39" s="23" t="s">
        <v>1766</v>
      </c>
      <c r="B39" s="23" t="s">
        <v>487</v>
      </c>
      <c r="C39" s="23" t="s">
        <v>1766</v>
      </c>
      <c r="D39" s="23" t="s">
        <v>2299</v>
      </c>
      <c r="E39" s="23" t="s">
        <v>3864</v>
      </c>
      <c r="F39" s="23" t="s">
        <v>2169</v>
      </c>
      <c r="G39" s="23" t="s">
        <v>2297</v>
      </c>
      <c r="H39" s="23" t="s">
        <v>2298</v>
      </c>
      <c r="I39" s="216" t="str">
        <f>VLOOKUP(G39,Sheet1!$B:$T,19,0)</f>
        <v>中班</v>
      </c>
      <c r="J39" s="23" t="s">
        <v>3207</v>
      </c>
      <c r="K39" s="23">
        <v>0</v>
      </c>
      <c r="L39" s="23" t="s">
        <v>2302</v>
      </c>
      <c r="M39" s="23" t="s">
        <v>14</v>
      </c>
      <c r="N39" s="216" t="s">
        <v>3686</v>
      </c>
      <c r="O39" s="23" t="s">
        <v>14</v>
      </c>
      <c r="P39" s="23" t="s">
        <v>14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一对一</v>
      </c>
      <c r="S39" s="22" t="str">
        <f t="shared" si="3"/>
        <v>K05KGFGXZ04（幼儿一对二）</v>
      </c>
      <c r="T39" s="22" t="str">
        <f t="shared" si="4"/>
        <v>林巧珍</v>
      </c>
      <c r="U39" s="22" t="str">
        <f t="shared" si="5"/>
        <v/>
      </c>
      <c r="V39" s="22" t="str">
        <f t="shared" si="6"/>
        <v/>
      </c>
      <c r="W39" s="22" t="str">
        <f t="shared" si="7"/>
        <v/>
      </c>
      <c r="X39" s="22" t="str">
        <f t="shared" si="8"/>
        <v/>
      </c>
      <c r="Y39" s="22">
        <f t="shared" si="9"/>
        <v>0</v>
      </c>
      <c r="Z39" s="22">
        <f t="shared" si="10"/>
        <v>0</v>
      </c>
      <c r="AA39" s="22" t="str">
        <f t="shared" si="0"/>
        <v/>
      </c>
      <c r="AB39" s="22">
        <f>COUNTIF($G$2:G39,G39)</f>
        <v>1</v>
      </c>
      <c r="AC39" s="22" t="str">
        <f t="shared" si="11"/>
        <v>一对一</v>
      </c>
      <c r="AD39" s="22" t="str">
        <f>VLOOKUP(D39,'2-班级信息'!A:AL,35,0)</f>
        <v>周三下午</v>
      </c>
      <c r="AE39" s="22" t="str">
        <f>VLOOKUP(D39,'2-班级信息'!A:AL,8,0)</f>
        <v/>
      </c>
      <c r="AF39" s="22" t="str">
        <f t="shared" si="1"/>
        <v>一对一</v>
      </c>
      <c r="AG39" s="22" t="str">
        <f t="shared" si="12"/>
        <v>一对一</v>
      </c>
    </row>
    <row r="40" spans="1:33">
      <c r="A40" s="23" t="s">
        <v>1766</v>
      </c>
      <c r="B40" s="23" t="s">
        <v>487</v>
      </c>
      <c r="C40" s="23" t="s">
        <v>1766</v>
      </c>
      <c r="D40" s="23" t="s">
        <v>2206</v>
      </c>
      <c r="E40" s="23" t="s">
        <v>3684</v>
      </c>
      <c r="F40" s="23" t="s">
        <v>2201</v>
      </c>
      <c r="G40" s="23" t="s">
        <v>2596</v>
      </c>
      <c r="H40" s="23" t="s">
        <v>2597</v>
      </c>
      <c r="I40" s="216" t="str">
        <f>VLOOKUP(G40,Sheet1!$B:$T,19,0)</f>
        <v>中班</v>
      </c>
      <c r="J40" s="23" t="s">
        <v>3033</v>
      </c>
      <c r="K40" s="23">
        <v>0</v>
      </c>
      <c r="L40" s="23" t="s">
        <v>3685</v>
      </c>
      <c r="M40" s="23" t="s">
        <v>14</v>
      </c>
      <c r="N40" s="216" t="s">
        <v>3686</v>
      </c>
      <c r="O40" s="23" t="s">
        <v>14</v>
      </c>
      <c r="P40" s="23" t="s">
        <v>14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幼儿部</v>
      </c>
      <c r="S40" s="22" t="str">
        <f t="shared" si="3"/>
        <v>K05KGFGZD31</v>
      </c>
      <c r="T40" s="22" t="str">
        <f t="shared" si="4"/>
        <v>钟朵朵</v>
      </c>
      <c r="U40" s="22" t="str">
        <f t="shared" si="5"/>
        <v/>
      </c>
      <c r="V40" s="22" t="str">
        <f t="shared" si="6"/>
        <v>DUSTIN</v>
      </c>
      <c r="W40" s="22" t="str">
        <f t="shared" si="7"/>
        <v>DUSTIN</v>
      </c>
      <c r="X40" s="22" t="str">
        <f t="shared" si="8"/>
        <v/>
      </c>
      <c r="Y40" s="22">
        <f t="shared" si="9"/>
        <v>6</v>
      </c>
      <c r="Z40" s="22">
        <f t="shared" si="10"/>
        <v>6</v>
      </c>
      <c r="AA40" s="22" t="str">
        <f t="shared" si="0"/>
        <v>重复</v>
      </c>
      <c r="AB40" s="22">
        <f>COUNTIF($G$2:G40,G40)</f>
        <v>1</v>
      </c>
      <c r="AC40" s="22" t="str">
        <f t="shared" si="11"/>
        <v>K05</v>
      </c>
      <c r="AD40" s="22" t="str">
        <f>VLOOKUP(D40,'2-班级信息'!A:AL,35,0)</f>
        <v>周三下午</v>
      </c>
      <c r="AE40" s="22" t="str">
        <f>VLOOKUP(D40,'2-班级信息'!A:AL,8,0)</f>
        <v/>
      </c>
      <c r="AF40" s="22" t="str">
        <f t="shared" si="1"/>
        <v>幼儿班</v>
      </c>
      <c r="AG40" s="22" t="str">
        <f t="shared" si="12"/>
        <v>幼儿班</v>
      </c>
    </row>
    <row r="41" spans="1:33">
      <c r="A41" s="23" t="s">
        <v>1766</v>
      </c>
      <c r="B41" s="23" t="s">
        <v>487</v>
      </c>
      <c r="C41" s="23" t="s">
        <v>1766</v>
      </c>
      <c r="D41" s="23" t="s">
        <v>2206</v>
      </c>
      <c r="E41" s="23" t="s">
        <v>3684</v>
      </c>
      <c r="F41" s="23" t="s">
        <v>2201</v>
      </c>
      <c r="G41" s="23" t="s">
        <v>2923</v>
      </c>
      <c r="H41" s="23" t="s">
        <v>2924</v>
      </c>
      <c r="I41" s="216" t="str">
        <f>VLOOKUP(G41,Sheet1!$B:$T,19,0)</f>
        <v>中班</v>
      </c>
      <c r="J41" s="23" t="s">
        <v>3334</v>
      </c>
      <c r="K41" s="23">
        <v>0</v>
      </c>
      <c r="L41" s="23" t="s">
        <v>2925</v>
      </c>
      <c r="M41" s="23" t="s">
        <v>14</v>
      </c>
      <c r="N41" s="216" t="s">
        <v>3686</v>
      </c>
      <c r="O41" s="23" t="s">
        <v>14</v>
      </c>
      <c r="P41" s="23" t="s">
        <v>14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幼儿部</v>
      </c>
      <c r="S41" s="22" t="str">
        <f t="shared" si="3"/>
        <v>K05KGFGZD31</v>
      </c>
      <c r="T41" s="22" t="str">
        <f t="shared" si="4"/>
        <v>钟朵朵</v>
      </c>
      <c r="U41" s="22" t="str">
        <f t="shared" si="5"/>
        <v/>
      </c>
      <c r="V41" s="22" t="str">
        <f t="shared" si="6"/>
        <v>DUSTIN</v>
      </c>
      <c r="W41" s="22" t="str">
        <f t="shared" si="7"/>
        <v>DUSTIN</v>
      </c>
      <c r="X41" s="22" t="str">
        <f t="shared" si="8"/>
        <v/>
      </c>
      <c r="Y41" s="22">
        <f t="shared" si="9"/>
        <v>6</v>
      </c>
      <c r="Z41" s="22">
        <f t="shared" si="10"/>
        <v>6</v>
      </c>
      <c r="AA41" s="22" t="str">
        <f t="shared" si="0"/>
        <v/>
      </c>
      <c r="AB41" s="22">
        <f>COUNTIF($G$2:G41,G41)</f>
        <v>1</v>
      </c>
      <c r="AC41" s="22" t="str">
        <f t="shared" si="11"/>
        <v>K05</v>
      </c>
      <c r="AD41" s="22" t="str">
        <f>VLOOKUP(D41,'2-班级信息'!A:AL,35,0)</f>
        <v>周三下午</v>
      </c>
      <c r="AE41" s="22" t="str">
        <f>VLOOKUP(D41,'2-班级信息'!A:AL,8,0)</f>
        <v/>
      </c>
      <c r="AF41" s="22" t="str">
        <f t="shared" si="1"/>
        <v>幼儿班</v>
      </c>
      <c r="AG41" s="22" t="str">
        <f t="shared" si="12"/>
        <v>幼儿班</v>
      </c>
    </row>
    <row r="42" spans="1:33">
      <c r="A42" s="23" t="s">
        <v>1766</v>
      </c>
      <c r="B42" s="23" t="s">
        <v>487</v>
      </c>
      <c r="C42" s="23" t="s">
        <v>1766</v>
      </c>
      <c r="D42" s="23" t="s">
        <v>2206</v>
      </c>
      <c r="E42" s="23" t="s">
        <v>3684</v>
      </c>
      <c r="F42" s="23" t="s">
        <v>2201</v>
      </c>
      <c r="G42" s="23" t="s">
        <v>2204</v>
      </c>
      <c r="H42" s="23" t="s">
        <v>2205</v>
      </c>
      <c r="I42" s="216" t="str">
        <f>VLOOKUP(G42,Sheet1!$B:$T,19,0)</f>
        <v>中班</v>
      </c>
      <c r="J42" s="23" t="s">
        <v>3548</v>
      </c>
      <c r="K42" s="23">
        <v>0</v>
      </c>
      <c r="L42" s="23" t="s">
        <v>2208</v>
      </c>
      <c r="M42" s="23" t="s">
        <v>14</v>
      </c>
      <c r="N42" s="216" t="s">
        <v>3813</v>
      </c>
      <c r="O42" s="23" t="s">
        <v>14</v>
      </c>
      <c r="P42" s="23" t="s">
        <v>14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幼儿部</v>
      </c>
      <c r="S42" s="22" t="str">
        <f t="shared" si="3"/>
        <v>K05KGFGZD31</v>
      </c>
      <c r="T42" s="22" t="str">
        <f t="shared" si="4"/>
        <v>钟朵朵</v>
      </c>
      <c r="U42" s="22" t="str">
        <f t="shared" si="5"/>
        <v/>
      </c>
      <c r="V42" s="22" t="str">
        <f t="shared" si="6"/>
        <v>DUSTIN</v>
      </c>
      <c r="W42" s="22" t="str">
        <f t="shared" si="7"/>
        <v>DUSTIN</v>
      </c>
      <c r="X42" s="22" t="str">
        <f t="shared" si="8"/>
        <v/>
      </c>
      <c r="Y42" s="22">
        <f t="shared" si="9"/>
        <v>6</v>
      </c>
      <c r="Z42" s="22">
        <f t="shared" si="10"/>
        <v>6</v>
      </c>
      <c r="AA42" s="22" t="str">
        <f t="shared" si="0"/>
        <v/>
      </c>
      <c r="AB42" s="22">
        <f>COUNTIF($G$2:G42,G42)</f>
        <v>1</v>
      </c>
      <c r="AC42" s="22" t="str">
        <f t="shared" si="11"/>
        <v>K05</v>
      </c>
      <c r="AD42" s="22" t="str">
        <f>VLOOKUP(D42,'2-班级信息'!A:AL,35,0)</f>
        <v>周三下午</v>
      </c>
      <c r="AE42" s="22" t="str">
        <f>VLOOKUP(D42,'2-班级信息'!A:AL,8,0)</f>
        <v/>
      </c>
      <c r="AF42" s="22" t="str">
        <f t="shared" si="1"/>
        <v>幼儿班</v>
      </c>
      <c r="AG42" s="22" t="str">
        <f t="shared" si="12"/>
        <v>幼儿班</v>
      </c>
    </row>
    <row r="43" spans="1:33">
      <c r="A43" s="23" t="s">
        <v>1766</v>
      </c>
      <c r="B43" s="23" t="s">
        <v>487</v>
      </c>
      <c r="C43" s="23" t="s">
        <v>1766</v>
      </c>
      <c r="D43" s="23" t="s">
        <v>2206</v>
      </c>
      <c r="E43" s="23" t="s">
        <v>3684</v>
      </c>
      <c r="F43" s="23" t="s">
        <v>2201</v>
      </c>
      <c r="G43" s="23" t="s">
        <v>2819</v>
      </c>
      <c r="H43" s="23" t="s">
        <v>2820</v>
      </c>
      <c r="I43" s="216" t="str">
        <f>VLOOKUP(G43,Sheet1!$B:$T,19,0)</f>
        <v>小班</v>
      </c>
      <c r="J43" s="23" t="s">
        <v>3382</v>
      </c>
      <c r="K43" s="23">
        <v>0</v>
      </c>
      <c r="L43" s="23" t="s">
        <v>2822</v>
      </c>
      <c r="M43" s="23" t="s">
        <v>14</v>
      </c>
      <c r="N43" s="216" t="s">
        <v>3813</v>
      </c>
      <c r="O43" s="23" t="s">
        <v>14</v>
      </c>
      <c r="P43" s="23" t="s">
        <v>14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幼儿部</v>
      </c>
      <c r="S43" s="22" t="str">
        <f t="shared" si="3"/>
        <v>K05KGFGZD31</v>
      </c>
      <c r="T43" s="22" t="str">
        <f t="shared" si="4"/>
        <v>钟朵朵</v>
      </c>
      <c r="U43" s="22" t="str">
        <f t="shared" si="5"/>
        <v/>
      </c>
      <c r="V43" s="22" t="str">
        <f t="shared" si="6"/>
        <v>DUSTIN</v>
      </c>
      <c r="W43" s="22" t="str">
        <f t="shared" si="7"/>
        <v>DUSTIN</v>
      </c>
      <c r="X43" s="22" t="str">
        <f t="shared" si="8"/>
        <v/>
      </c>
      <c r="Y43" s="22">
        <f t="shared" si="9"/>
        <v>6</v>
      </c>
      <c r="Z43" s="22">
        <f t="shared" si="10"/>
        <v>6</v>
      </c>
      <c r="AA43" s="22" t="str">
        <f t="shared" si="0"/>
        <v/>
      </c>
      <c r="AB43" s="22">
        <f>COUNTIF($G$2:G43,G43)</f>
        <v>1</v>
      </c>
      <c r="AC43" s="22" t="str">
        <f t="shared" si="11"/>
        <v>K05</v>
      </c>
      <c r="AD43" s="22" t="str">
        <f>VLOOKUP(D43,'2-班级信息'!A:AL,35,0)</f>
        <v>周三下午</v>
      </c>
      <c r="AE43" s="22" t="str">
        <f>VLOOKUP(D43,'2-班级信息'!A:AL,8,0)</f>
        <v/>
      </c>
      <c r="AF43" s="22" t="str">
        <f t="shared" si="1"/>
        <v>幼儿班</v>
      </c>
      <c r="AG43" s="22" t="str">
        <f t="shared" si="12"/>
        <v>幼儿班</v>
      </c>
    </row>
    <row r="44" spans="1:33">
      <c r="A44" s="23" t="s">
        <v>1766</v>
      </c>
      <c r="B44" s="23" t="s">
        <v>487</v>
      </c>
      <c r="C44" s="23" t="s">
        <v>1766</v>
      </c>
      <c r="D44" s="23" t="s">
        <v>2206</v>
      </c>
      <c r="E44" s="23" t="s">
        <v>3684</v>
      </c>
      <c r="F44" s="23" t="s">
        <v>2201</v>
      </c>
      <c r="G44" s="23" t="s">
        <v>2920</v>
      </c>
      <c r="H44" s="23" t="s">
        <v>2921</v>
      </c>
      <c r="I44" s="216" t="str">
        <f>VLOOKUP(G44,Sheet1!$B:$T,19,0)</f>
        <v>一年级</v>
      </c>
      <c r="J44" s="23" t="s">
        <v>3132</v>
      </c>
      <c r="K44" s="23">
        <v>0</v>
      </c>
      <c r="L44" s="23" t="s">
        <v>2922</v>
      </c>
      <c r="M44" s="23" t="s">
        <v>14</v>
      </c>
      <c r="N44" s="216" t="s">
        <v>1000</v>
      </c>
      <c r="O44" s="23" t="s">
        <v>14</v>
      </c>
      <c r="P44" s="23" t="s">
        <v>14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幼儿部</v>
      </c>
      <c r="S44" s="22" t="str">
        <f t="shared" si="3"/>
        <v>K05KGFGZD31</v>
      </c>
      <c r="T44" s="22" t="str">
        <f t="shared" si="4"/>
        <v>钟朵朵</v>
      </c>
      <c r="U44" s="22" t="str">
        <f t="shared" si="5"/>
        <v/>
      </c>
      <c r="V44" s="22" t="str">
        <f t="shared" si="6"/>
        <v>DUSTIN</v>
      </c>
      <c r="W44" s="22" t="str">
        <f t="shared" si="7"/>
        <v>DUSTIN</v>
      </c>
      <c r="X44" s="22" t="str">
        <f t="shared" si="8"/>
        <v/>
      </c>
      <c r="Y44" s="22">
        <f t="shared" si="9"/>
        <v>6</v>
      </c>
      <c r="Z44" s="22">
        <f t="shared" si="10"/>
        <v>6</v>
      </c>
      <c r="AA44" s="22" t="str">
        <f t="shared" si="0"/>
        <v/>
      </c>
      <c r="AB44" s="22">
        <f>COUNTIF($G$2:G44,G44)</f>
        <v>1</v>
      </c>
      <c r="AC44" s="22" t="str">
        <f t="shared" si="11"/>
        <v>K05</v>
      </c>
      <c r="AD44" s="22" t="str">
        <f>VLOOKUP(D44,'2-班级信息'!A:AL,35,0)</f>
        <v>周三下午</v>
      </c>
      <c r="AE44" s="22" t="str">
        <f>VLOOKUP(D44,'2-班级信息'!A:AL,8,0)</f>
        <v/>
      </c>
      <c r="AF44" s="22" t="str">
        <f t="shared" si="1"/>
        <v>小学班</v>
      </c>
      <c r="AG44" s="22" t="str">
        <f t="shared" si="12"/>
        <v>小学平时班</v>
      </c>
    </row>
    <row r="45" spans="1:33">
      <c r="A45" s="23" t="s">
        <v>1766</v>
      </c>
      <c r="B45" s="23" t="s">
        <v>487</v>
      </c>
      <c r="C45" s="23" t="s">
        <v>1766</v>
      </c>
      <c r="D45" s="23" t="s">
        <v>2206</v>
      </c>
      <c r="E45" s="23" t="s">
        <v>3684</v>
      </c>
      <c r="F45" s="23" t="s">
        <v>2201</v>
      </c>
      <c r="G45" s="23" t="s">
        <v>2845</v>
      </c>
      <c r="H45" s="23" t="s">
        <v>2846</v>
      </c>
      <c r="I45" s="216" t="str">
        <f>VLOOKUP(G45,Sheet1!$B:$T,19,0)</f>
        <v>中班</v>
      </c>
      <c r="J45" s="23" t="s">
        <v>3508</v>
      </c>
      <c r="K45" s="23">
        <v>0</v>
      </c>
      <c r="L45" s="23" t="s">
        <v>2849</v>
      </c>
      <c r="M45" s="23" t="s">
        <v>14</v>
      </c>
      <c r="N45" s="216" t="s">
        <v>3924</v>
      </c>
      <c r="O45" s="23" t="s">
        <v>14</v>
      </c>
      <c r="P45" s="23" t="s">
        <v>3508</v>
      </c>
      <c r="Q45" s="22" t="str">
        <f t="shared" si="2"/>
        <v>在读</v>
      </c>
      <c r="R45" s="22" t="str">
        <f>IF(Q45="在读",IF(IFERROR(FIND("一",D45),0)&gt;0,"一对一",VLOOKUP(LEFT(D45,3),班级编码!A:H,8,0)),Q45)</f>
        <v>幼儿部</v>
      </c>
      <c r="S45" s="22" t="str">
        <f t="shared" si="3"/>
        <v>K05KGFGZD31</v>
      </c>
      <c r="T45" s="22" t="str">
        <f t="shared" si="4"/>
        <v>钟朵朵</v>
      </c>
      <c r="U45" s="22" t="str">
        <f t="shared" si="5"/>
        <v/>
      </c>
      <c r="V45" s="22" t="str">
        <f t="shared" si="6"/>
        <v>DUSTIN</v>
      </c>
      <c r="W45" s="22" t="str">
        <f t="shared" si="7"/>
        <v>DUSTIN</v>
      </c>
      <c r="X45" s="22" t="str">
        <f t="shared" si="8"/>
        <v/>
      </c>
      <c r="Y45" s="22">
        <f t="shared" si="9"/>
        <v>6</v>
      </c>
      <c r="Z45" s="22">
        <f t="shared" si="10"/>
        <v>6</v>
      </c>
      <c r="AA45" s="22" t="str">
        <f t="shared" si="0"/>
        <v/>
      </c>
      <c r="AB45" s="22">
        <f>COUNTIF($G$2:G45,G45)</f>
        <v>1</v>
      </c>
      <c r="AC45" s="22" t="str">
        <f t="shared" si="11"/>
        <v>K05</v>
      </c>
      <c r="AD45" s="22" t="str">
        <f>VLOOKUP(D45,'2-班级信息'!A:AL,35,0)</f>
        <v>周三下午</v>
      </c>
      <c r="AE45" s="22" t="str">
        <f>VLOOKUP(D45,'2-班级信息'!A:AL,8,0)</f>
        <v/>
      </c>
      <c r="AF45" s="22" t="str">
        <f t="shared" si="1"/>
        <v>幼儿班</v>
      </c>
      <c r="AG45" s="22" t="str">
        <f t="shared" si="12"/>
        <v>幼儿班</v>
      </c>
    </row>
    <row r="46" spans="1:33">
      <c r="A46" s="23" t="s">
        <v>1766</v>
      </c>
      <c r="B46" s="23" t="s">
        <v>487</v>
      </c>
      <c r="C46" s="23" t="s">
        <v>1766</v>
      </c>
      <c r="D46" s="23" t="s">
        <v>2206</v>
      </c>
      <c r="E46" s="23" t="s">
        <v>3684</v>
      </c>
      <c r="F46" s="23" t="s">
        <v>2201</v>
      </c>
      <c r="G46" s="23" t="s">
        <v>1919</v>
      </c>
      <c r="H46" s="23" t="s">
        <v>1920</v>
      </c>
      <c r="I46" s="216" t="str">
        <f>VLOOKUP(G46,Sheet1!$B:$T,19,0)</f>
        <v>中班</v>
      </c>
      <c r="J46" s="23" t="s">
        <v>3482</v>
      </c>
      <c r="K46" s="23">
        <v>0</v>
      </c>
      <c r="L46" s="23" t="s">
        <v>1918</v>
      </c>
      <c r="M46" s="23" t="s">
        <v>14</v>
      </c>
      <c r="N46" s="216" t="s">
        <v>3686</v>
      </c>
      <c r="O46" s="23" t="s">
        <v>14</v>
      </c>
      <c r="P46" s="23" t="s">
        <v>14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幼儿部</v>
      </c>
      <c r="S46" s="22" t="str">
        <f t="shared" si="3"/>
        <v>K05KGFGZD31</v>
      </c>
      <c r="T46" s="22" t="str">
        <f t="shared" si="4"/>
        <v>钟朵朵</v>
      </c>
      <c r="U46" s="22" t="str">
        <f t="shared" si="5"/>
        <v/>
      </c>
      <c r="V46" s="22" t="str">
        <f t="shared" si="6"/>
        <v>DUSTIN</v>
      </c>
      <c r="W46" s="22" t="str">
        <f t="shared" si="7"/>
        <v>DUSTIN</v>
      </c>
      <c r="X46" s="22" t="str">
        <f t="shared" si="8"/>
        <v/>
      </c>
      <c r="Y46" s="22">
        <f t="shared" si="9"/>
        <v>6</v>
      </c>
      <c r="Z46" s="22">
        <f t="shared" si="10"/>
        <v>6</v>
      </c>
      <c r="AA46" s="22" t="str">
        <f t="shared" si="0"/>
        <v/>
      </c>
      <c r="AB46" s="22">
        <f>COUNTIF($G$2:G46,G46)</f>
        <v>1</v>
      </c>
      <c r="AC46" s="22" t="str">
        <f t="shared" si="11"/>
        <v>K05</v>
      </c>
      <c r="AD46" s="22" t="str">
        <f>VLOOKUP(D46,'2-班级信息'!A:AL,35,0)</f>
        <v>周三下午</v>
      </c>
      <c r="AE46" s="22" t="str">
        <f>VLOOKUP(D46,'2-班级信息'!A:AL,8,0)</f>
        <v/>
      </c>
      <c r="AF46" s="22" t="str">
        <f t="shared" si="1"/>
        <v>幼儿班</v>
      </c>
      <c r="AG46" s="22" t="str">
        <f t="shared" si="12"/>
        <v>幼儿班</v>
      </c>
    </row>
    <row r="47" spans="1:33">
      <c r="A47" s="23" t="s">
        <v>1766</v>
      </c>
      <c r="B47" s="23" t="s">
        <v>487</v>
      </c>
      <c r="C47" s="23" t="s">
        <v>1766</v>
      </c>
      <c r="D47" s="23" t="s">
        <v>2206</v>
      </c>
      <c r="E47" s="23" t="s">
        <v>3684</v>
      </c>
      <c r="F47" s="23" t="s">
        <v>2201</v>
      </c>
      <c r="G47" s="23" t="s">
        <v>1915</v>
      </c>
      <c r="H47" s="23" t="s">
        <v>1916</v>
      </c>
      <c r="I47" s="216" t="str">
        <f>VLOOKUP(G47,Sheet1!$B:$T,19,0)</f>
        <v>大班</v>
      </c>
      <c r="J47" s="23" t="s">
        <v>3484</v>
      </c>
      <c r="K47" s="23">
        <v>0</v>
      </c>
      <c r="L47" s="23" t="s">
        <v>1914</v>
      </c>
      <c r="M47" s="23" t="s">
        <v>14</v>
      </c>
      <c r="N47" s="216" t="s">
        <v>3686</v>
      </c>
      <c r="O47" s="23" t="s">
        <v>14</v>
      </c>
      <c r="P47" s="23" t="s">
        <v>14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幼儿部</v>
      </c>
      <c r="S47" s="22" t="str">
        <f t="shared" si="3"/>
        <v>K05KGFGZD31</v>
      </c>
      <c r="T47" s="22" t="str">
        <f t="shared" si="4"/>
        <v>钟朵朵</v>
      </c>
      <c r="U47" s="22" t="str">
        <f t="shared" si="5"/>
        <v/>
      </c>
      <c r="V47" s="22" t="str">
        <f t="shared" si="6"/>
        <v>DUSTIN</v>
      </c>
      <c r="W47" s="22" t="str">
        <f t="shared" si="7"/>
        <v>DUSTIN</v>
      </c>
      <c r="X47" s="22" t="str">
        <f t="shared" si="8"/>
        <v/>
      </c>
      <c r="Y47" s="22">
        <f t="shared" si="9"/>
        <v>6</v>
      </c>
      <c r="Z47" s="22">
        <f t="shared" si="10"/>
        <v>6</v>
      </c>
      <c r="AA47" s="22" t="str">
        <f t="shared" si="0"/>
        <v/>
      </c>
      <c r="AB47" s="22">
        <f>COUNTIF($G$2:G47,G47)</f>
        <v>1</v>
      </c>
      <c r="AC47" s="22" t="str">
        <f t="shared" si="11"/>
        <v>K05</v>
      </c>
      <c r="AD47" s="22" t="str">
        <f>VLOOKUP(D47,'2-班级信息'!A:AL,35,0)</f>
        <v>周三下午</v>
      </c>
      <c r="AE47" s="22" t="str">
        <f>VLOOKUP(D47,'2-班级信息'!A:AL,8,0)</f>
        <v/>
      </c>
      <c r="AF47" s="22" t="str">
        <f t="shared" si="1"/>
        <v>幼儿班</v>
      </c>
      <c r="AG47" s="22" t="str">
        <f t="shared" si="12"/>
        <v>幼儿班</v>
      </c>
    </row>
    <row r="48" spans="1:33">
      <c r="A48" s="23" t="s">
        <v>1766</v>
      </c>
      <c r="B48" s="23" t="s">
        <v>487</v>
      </c>
      <c r="C48" s="23" t="s">
        <v>1766</v>
      </c>
      <c r="D48" s="23" t="s">
        <v>2206</v>
      </c>
      <c r="E48" s="23" t="s">
        <v>3684</v>
      </c>
      <c r="F48" s="23" t="s">
        <v>2201</v>
      </c>
      <c r="G48" s="23" t="s">
        <v>1461</v>
      </c>
      <c r="H48" s="23" t="s">
        <v>1833</v>
      </c>
      <c r="I48" s="216" t="str">
        <f>VLOOKUP(G48,Sheet1!$B:$T,19,0)</f>
        <v>中班</v>
      </c>
      <c r="J48" s="23" t="s">
        <v>3483</v>
      </c>
      <c r="K48" s="23">
        <v>0</v>
      </c>
      <c r="L48" s="23" t="s">
        <v>1460</v>
      </c>
      <c r="M48" s="23" t="s">
        <v>14</v>
      </c>
      <c r="N48" s="216" t="s">
        <v>3924</v>
      </c>
      <c r="O48" s="23" t="s">
        <v>14</v>
      </c>
      <c r="P48" s="23" t="s">
        <v>14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幼儿部</v>
      </c>
      <c r="S48" s="22" t="str">
        <f t="shared" si="3"/>
        <v>K05KGFGZD31</v>
      </c>
      <c r="T48" s="22" t="str">
        <f t="shared" si="4"/>
        <v>钟朵朵</v>
      </c>
      <c r="U48" s="22" t="str">
        <f t="shared" si="5"/>
        <v/>
      </c>
      <c r="V48" s="22" t="str">
        <f t="shared" si="6"/>
        <v>DUSTIN</v>
      </c>
      <c r="W48" s="22" t="str">
        <f t="shared" si="7"/>
        <v>DUSTIN</v>
      </c>
      <c r="X48" s="22" t="str">
        <f t="shared" si="8"/>
        <v/>
      </c>
      <c r="Y48" s="22">
        <f t="shared" si="9"/>
        <v>6</v>
      </c>
      <c r="Z48" s="22">
        <f t="shared" si="10"/>
        <v>6</v>
      </c>
      <c r="AA48" s="22" t="str">
        <f t="shared" si="0"/>
        <v/>
      </c>
      <c r="AB48" s="22">
        <f>COUNTIF($G$2:G48,G48)</f>
        <v>1</v>
      </c>
      <c r="AC48" s="22" t="str">
        <f t="shared" si="11"/>
        <v>K05</v>
      </c>
      <c r="AD48" s="22" t="str">
        <f>VLOOKUP(D48,'2-班级信息'!A:AL,35,0)</f>
        <v>周三下午</v>
      </c>
      <c r="AE48" s="22" t="str">
        <f>VLOOKUP(D48,'2-班级信息'!A:AL,8,0)</f>
        <v/>
      </c>
      <c r="AF48" s="22" t="str">
        <f t="shared" si="1"/>
        <v>幼儿班</v>
      </c>
      <c r="AG48" s="22" t="str">
        <f t="shared" si="12"/>
        <v>幼儿班</v>
      </c>
    </row>
    <row r="49" spans="1:33">
      <c r="A49" s="23" t="s">
        <v>1766</v>
      </c>
      <c r="B49" s="23" t="s">
        <v>487</v>
      </c>
      <c r="C49" s="23" t="s">
        <v>1766</v>
      </c>
      <c r="D49" s="23" t="s">
        <v>2206</v>
      </c>
      <c r="E49" s="23" t="s">
        <v>3684</v>
      </c>
      <c r="F49" s="23" t="s">
        <v>2201</v>
      </c>
      <c r="G49" s="23" t="s">
        <v>1463</v>
      </c>
      <c r="H49" s="23" t="s">
        <v>1837</v>
      </c>
      <c r="I49" s="216" t="str">
        <f>VLOOKUP(G49,Sheet1!$B:$T,19,0)</f>
        <v>中班</v>
      </c>
      <c r="J49" s="23" t="s">
        <v>3485</v>
      </c>
      <c r="K49" s="23">
        <v>0</v>
      </c>
      <c r="L49" s="23" t="s">
        <v>1462</v>
      </c>
      <c r="M49" s="23" t="s">
        <v>14</v>
      </c>
      <c r="N49" s="216" t="s">
        <v>3924</v>
      </c>
      <c r="O49" s="23" t="s">
        <v>14</v>
      </c>
      <c r="P49" s="23" t="s">
        <v>14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幼儿部</v>
      </c>
      <c r="S49" s="22" t="str">
        <f t="shared" si="3"/>
        <v>K05KGFGZD31</v>
      </c>
      <c r="T49" s="22" t="str">
        <f t="shared" si="4"/>
        <v>钟朵朵</v>
      </c>
      <c r="U49" s="22" t="str">
        <f t="shared" si="5"/>
        <v/>
      </c>
      <c r="V49" s="22" t="str">
        <f t="shared" si="6"/>
        <v>DUSTIN</v>
      </c>
      <c r="W49" s="22" t="str">
        <f t="shared" si="7"/>
        <v>DUSTIN</v>
      </c>
      <c r="X49" s="22" t="str">
        <f t="shared" si="8"/>
        <v/>
      </c>
      <c r="Y49" s="22">
        <f t="shared" si="9"/>
        <v>6</v>
      </c>
      <c r="Z49" s="22">
        <f t="shared" si="10"/>
        <v>6</v>
      </c>
      <c r="AA49" s="22" t="str">
        <f t="shared" si="0"/>
        <v/>
      </c>
      <c r="AB49" s="22">
        <f>COUNTIF($G$2:G49,G49)</f>
        <v>1</v>
      </c>
      <c r="AC49" s="22" t="str">
        <f t="shared" si="11"/>
        <v>K05</v>
      </c>
      <c r="AD49" s="22" t="str">
        <f>VLOOKUP(D49,'2-班级信息'!A:AL,35,0)</f>
        <v>周三下午</v>
      </c>
      <c r="AE49" s="22" t="str">
        <f>VLOOKUP(D49,'2-班级信息'!A:AL,8,0)</f>
        <v/>
      </c>
      <c r="AF49" s="22" t="str">
        <f t="shared" si="1"/>
        <v>幼儿班</v>
      </c>
      <c r="AG49" s="22" t="str">
        <f t="shared" si="12"/>
        <v>幼儿班</v>
      </c>
    </row>
    <row r="50" spans="1:33">
      <c r="A50" s="23" t="s">
        <v>1766</v>
      </c>
      <c r="B50" s="23" t="s">
        <v>492</v>
      </c>
      <c r="C50" s="23" t="s">
        <v>1766</v>
      </c>
      <c r="D50" s="23" t="s">
        <v>2180</v>
      </c>
      <c r="E50" s="23" t="s">
        <v>3670</v>
      </c>
      <c r="F50" s="23" t="s">
        <v>2201</v>
      </c>
      <c r="G50" s="23" t="s">
        <v>2348</v>
      </c>
      <c r="H50" s="23" t="s">
        <v>2349</v>
      </c>
      <c r="I50" s="216" t="str">
        <f>VLOOKUP(G50,Sheet1!$B:$T,19,0)</f>
        <v>中班</v>
      </c>
      <c r="J50" s="23" t="s">
        <v>3519</v>
      </c>
      <c r="K50" s="23">
        <v>0</v>
      </c>
      <c r="L50" s="23" t="s">
        <v>3671</v>
      </c>
      <c r="M50" s="23" t="s">
        <v>14</v>
      </c>
      <c r="N50" s="216" t="s">
        <v>3672</v>
      </c>
      <c r="O50" s="23" t="s">
        <v>14</v>
      </c>
      <c r="P50" s="23" t="s">
        <v>14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幼儿部</v>
      </c>
      <c r="S50" s="22" t="str">
        <f t="shared" si="3"/>
        <v>K05WART0D28</v>
      </c>
      <c r="T50" s="22" t="str">
        <f t="shared" si="4"/>
        <v>钟朵朵</v>
      </c>
      <c r="U50" s="22" t="str">
        <f t="shared" si="5"/>
        <v/>
      </c>
      <c r="V50" s="22" t="str">
        <f t="shared" si="6"/>
        <v>DUSTIN</v>
      </c>
      <c r="W50" s="22" t="str">
        <f t="shared" si="7"/>
        <v>DUSTIN</v>
      </c>
      <c r="X50" s="22" t="str">
        <f t="shared" si="8"/>
        <v/>
      </c>
      <c r="Y50" s="22">
        <f t="shared" si="9"/>
        <v>6</v>
      </c>
      <c r="Z50" s="22">
        <f t="shared" si="10"/>
        <v>6</v>
      </c>
      <c r="AA50" s="22" t="str">
        <f t="shared" si="0"/>
        <v/>
      </c>
      <c r="AB50" s="22">
        <f>COUNTIF($G$2:G50,G50)</f>
        <v>1</v>
      </c>
      <c r="AC50" s="22" t="str">
        <f t="shared" si="11"/>
        <v>K05</v>
      </c>
      <c r="AD50" s="22" t="str">
        <f>VLOOKUP(D50,'2-班级信息'!A:AL,35,0)</f>
        <v>周日上午</v>
      </c>
      <c r="AE50" s="22" t="str">
        <f>VLOOKUP(D50,'2-班级信息'!A:AL,8,0)</f>
        <v/>
      </c>
      <c r="AF50" s="22" t="str">
        <f t="shared" si="1"/>
        <v>幼儿班</v>
      </c>
      <c r="AG50" s="22" t="str">
        <f t="shared" si="12"/>
        <v>幼儿班</v>
      </c>
    </row>
    <row r="51" spans="1:33">
      <c r="A51" s="23" t="s">
        <v>1766</v>
      </c>
      <c r="B51" s="23" t="s">
        <v>492</v>
      </c>
      <c r="C51" s="23" t="s">
        <v>1766</v>
      </c>
      <c r="D51" s="23" t="s">
        <v>2180</v>
      </c>
      <c r="E51" s="23" t="s">
        <v>3670</v>
      </c>
      <c r="F51" s="23" t="s">
        <v>2201</v>
      </c>
      <c r="G51" s="23" t="s">
        <v>2336</v>
      </c>
      <c r="H51" s="23" t="s">
        <v>2337</v>
      </c>
      <c r="I51" s="216" t="str">
        <f>VLOOKUP(G51,Sheet1!$B:$T,19,0)</f>
        <v>中班</v>
      </c>
      <c r="J51" s="23" t="s">
        <v>3165</v>
      </c>
      <c r="K51" s="23">
        <v>0</v>
      </c>
      <c r="L51" s="23" t="s">
        <v>3802</v>
      </c>
      <c r="M51" s="23" t="s">
        <v>14</v>
      </c>
      <c r="N51" s="216" t="s">
        <v>3686</v>
      </c>
      <c r="O51" s="23" t="s">
        <v>14</v>
      </c>
      <c r="P51" s="23" t="s">
        <v>14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幼儿部</v>
      </c>
      <c r="S51" s="22" t="str">
        <f t="shared" si="3"/>
        <v>K05WART0D28</v>
      </c>
      <c r="T51" s="22" t="str">
        <f t="shared" si="4"/>
        <v>钟朵朵</v>
      </c>
      <c r="U51" s="22" t="str">
        <f t="shared" si="5"/>
        <v/>
      </c>
      <c r="V51" s="22" t="str">
        <f t="shared" si="6"/>
        <v>DUSTIN</v>
      </c>
      <c r="W51" s="22" t="str">
        <f t="shared" si="7"/>
        <v>DUSTIN</v>
      </c>
      <c r="X51" s="22" t="str">
        <f t="shared" si="8"/>
        <v/>
      </c>
      <c r="Y51" s="22">
        <f t="shared" si="9"/>
        <v>6</v>
      </c>
      <c r="Z51" s="22">
        <f t="shared" si="10"/>
        <v>6</v>
      </c>
      <c r="AA51" s="22" t="str">
        <f t="shared" si="0"/>
        <v>重复</v>
      </c>
      <c r="AB51" s="22">
        <f>COUNTIF($G$2:G51,G51)</f>
        <v>1</v>
      </c>
      <c r="AC51" s="22" t="str">
        <f t="shared" si="11"/>
        <v>K05</v>
      </c>
      <c r="AD51" s="22" t="str">
        <f>VLOOKUP(D51,'2-班级信息'!A:AL,35,0)</f>
        <v>周日上午</v>
      </c>
      <c r="AE51" s="22" t="str">
        <f>VLOOKUP(D51,'2-班级信息'!A:AL,8,0)</f>
        <v/>
      </c>
      <c r="AF51" s="22" t="str">
        <f t="shared" si="1"/>
        <v>幼儿班</v>
      </c>
      <c r="AG51" s="22" t="str">
        <f t="shared" si="12"/>
        <v>幼儿班</v>
      </c>
    </row>
    <row r="52" spans="1:33">
      <c r="A52" s="23" t="s">
        <v>1766</v>
      </c>
      <c r="B52" s="23" t="s">
        <v>492</v>
      </c>
      <c r="C52" s="23" t="s">
        <v>1766</v>
      </c>
      <c r="D52" s="23" t="s">
        <v>2180</v>
      </c>
      <c r="E52" s="23" t="s">
        <v>3670</v>
      </c>
      <c r="F52" s="23" t="s">
        <v>2201</v>
      </c>
      <c r="G52" s="23" t="s">
        <v>2891</v>
      </c>
      <c r="H52" s="23" t="s">
        <v>2892</v>
      </c>
      <c r="I52" s="216" t="str">
        <f>VLOOKUP(G52,Sheet1!$B:$T,19,0)</f>
        <v>中班</v>
      </c>
      <c r="J52" s="23" t="s">
        <v>3165</v>
      </c>
      <c r="K52" s="23">
        <v>0</v>
      </c>
      <c r="L52" s="23" t="s">
        <v>3806</v>
      </c>
      <c r="M52" s="23" t="s">
        <v>14</v>
      </c>
      <c r="N52" s="216" t="s">
        <v>3686</v>
      </c>
      <c r="O52" s="23" t="s">
        <v>14</v>
      </c>
      <c r="P52" s="23" t="s">
        <v>14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幼儿部</v>
      </c>
      <c r="S52" s="22" t="str">
        <f t="shared" si="3"/>
        <v>K05WART0D28</v>
      </c>
      <c r="T52" s="22" t="str">
        <f t="shared" si="4"/>
        <v>钟朵朵</v>
      </c>
      <c r="U52" s="22" t="str">
        <f t="shared" si="5"/>
        <v/>
      </c>
      <c r="V52" s="22" t="str">
        <f t="shared" si="6"/>
        <v>DUSTIN</v>
      </c>
      <c r="W52" s="22" t="str">
        <f t="shared" si="7"/>
        <v>DUSTIN</v>
      </c>
      <c r="X52" s="22" t="str">
        <f t="shared" si="8"/>
        <v/>
      </c>
      <c r="Y52" s="22">
        <f t="shared" si="9"/>
        <v>6</v>
      </c>
      <c r="Z52" s="22">
        <f t="shared" si="10"/>
        <v>6</v>
      </c>
      <c r="AA52" s="22" t="str">
        <f t="shared" si="0"/>
        <v>重复</v>
      </c>
      <c r="AB52" s="22">
        <f>COUNTIF($G$2:G52,G52)</f>
        <v>1</v>
      </c>
      <c r="AC52" s="22" t="str">
        <f t="shared" si="11"/>
        <v>K05</v>
      </c>
      <c r="AD52" s="22" t="str">
        <f>VLOOKUP(D52,'2-班级信息'!A:AL,35,0)</f>
        <v>周日上午</v>
      </c>
      <c r="AE52" s="22" t="str">
        <f>VLOOKUP(D52,'2-班级信息'!A:AL,8,0)</f>
        <v/>
      </c>
      <c r="AF52" s="22" t="str">
        <f t="shared" si="1"/>
        <v>幼儿班</v>
      </c>
      <c r="AG52" s="22" t="str">
        <f t="shared" si="12"/>
        <v>幼儿班</v>
      </c>
    </row>
    <row r="53" spans="1:33">
      <c r="A53" s="23" t="s">
        <v>1766</v>
      </c>
      <c r="B53" s="23" t="s">
        <v>492</v>
      </c>
      <c r="C53" s="23" t="s">
        <v>1766</v>
      </c>
      <c r="D53" s="23" t="s">
        <v>2180</v>
      </c>
      <c r="E53" s="23" t="s">
        <v>3670</v>
      </c>
      <c r="F53" s="23" t="s">
        <v>2201</v>
      </c>
      <c r="G53" s="23" t="s">
        <v>2259</v>
      </c>
      <c r="H53" s="23" t="s">
        <v>2260</v>
      </c>
      <c r="I53" s="216" t="str">
        <f>VLOOKUP(G53,Sheet1!$B:$T,19,0)</f>
        <v>中班</v>
      </c>
      <c r="J53" s="23" t="s">
        <v>3108</v>
      </c>
      <c r="K53" s="23">
        <v>0</v>
      </c>
      <c r="L53" s="23" t="s">
        <v>3841</v>
      </c>
      <c r="M53" s="23" t="s">
        <v>14</v>
      </c>
      <c r="N53" s="216" t="s">
        <v>3842</v>
      </c>
      <c r="O53" s="23" t="s">
        <v>14</v>
      </c>
      <c r="P53" s="23" t="s">
        <v>14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幼儿部</v>
      </c>
      <c r="S53" s="22" t="str">
        <f t="shared" si="3"/>
        <v>K05WART0D28</v>
      </c>
      <c r="T53" s="22" t="str">
        <f t="shared" si="4"/>
        <v>钟朵朵</v>
      </c>
      <c r="U53" s="22" t="str">
        <f t="shared" si="5"/>
        <v/>
      </c>
      <c r="V53" s="22" t="str">
        <f t="shared" si="6"/>
        <v>DUSTIN</v>
      </c>
      <c r="W53" s="22" t="str">
        <f t="shared" si="7"/>
        <v>DUSTIN</v>
      </c>
      <c r="X53" s="22" t="str">
        <f t="shared" si="8"/>
        <v/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K05</v>
      </c>
      <c r="AD53" s="22" t="str">
        <f>VLOOKUP(D53,'2-班级信息'!A:AL,35,0)</f>
        <v>周日上午</v>
      </c>
      <c r="AE53" s="22" t="str">
        <f>VLOOKUP(D53,'2-班级信息'!A:AL,8,0)</f>
        <v/>
      </c>
      <c r="AF53" s="22" t="str">
        <f t="shared" si="1"/>
        <v>幼儿班</v>
      </c>
      <c r="AG53" s="22" t="str">
        <f t="shared" si="12"/>
        <v>幼儿班</v>
      </c>
    </row>
    <row r="54" spans="1:33">
      <c r="A54" s="23" t="s">
        <v>1766</v>
      </c>
      <c r="B54" s="23" t="s">
        <v>492</v>
      </c>
      <c r="C54" s="23" t="s">
        <v>1766</v>
      </c>
      <c r="D54" s="23" t="s">
        <v>2180</v>
      </c>
      <c r="E54" s="23" t="s">
        <v>3670</v>
      </c>
      <c r="F54" s="23" t="s">
        <v>2201</v>
      </c>
      <c r="G54" s="23" t="s">
        <v>2177</v>
      </c>
      <c r="H54" s="23" t="s">
        <v>2178</v>
      </c>
      <c r="I54" s="216" t="str">
        <f>VLOOKUP(G54,Sheet1!$B:$T,19,0)</f>
        <v>中班</v>
      </c>
      <c r="J54" s="23" t="s">
        <v>3044</v>
      </c>
      <c r="K54" s="23">
        <v>0</v>
      </c>
      <c r="L54" s="23" t="s">
        <v>3850</v>
      </c>
      <c r="M54" s="23" t="s">
        <v>14</v>
      </c>
      <c r="N54" s="216" t="s">
        <v>3813</v>
      </c>
      <c r="O54" s="23" t="s">
        <v>14</v>
      </c>
      <c r="P54" s="23" t="s">
        <v>14</v>
      </c>
      <c r="Q54" s="22" t="str">
        <f t="shared" si="2"/>
        <v>在读</v>
      </c>
      <c r="R54" s="22" t="str">
        <f>IF(Q54="在读",IF(IFERROR(FIND("一",D54),0)&gt;0,"一对一",VLOOKUP(LEFT(D54,3),班级编码!A:H,8,0)),Q54)</f>
        <v>幼儿部</v>
      </c>
      <c r="S54" s="22" t="str">
        <f t="shared" si="3"/>
        <v>K05WART0D28</v>
      </c>
      <c r="T54" s="22" t="str">
        <f t="shared" si="4"/>
        <v>钟朵朵</v>
      </c>
      <c r="U54" s="22" t="str">
        <f t="shared" si="5"/>
        <v/>
      </c>
      <c r="V54" s="22" t="str">
        <f t="shared" si="6"/>
        <v>DUSTIN</v>
      </c>
      <c r="W54" s="22" t="str">
        <f t="shared" si="7"/>
        <v>DUSTIN</v>
      </c>
      <c r="X54" s="22" t="str">
        <f t="shared" si="8"/>
        <v/>
      </c>
      <c r="Y54" s="22">
        <f t="shared" si="9"/>
        <v>6</v>
      </c>
      <c r="Z54" s="22">
        <f t="shared" si="10"/>
        <v>6</v>
      </c>
      <c r="AA54" s="22" t="str">
        <f t="shared" si="0"/>
        <v>重复</v>
      </c>
      <c r="AB54" s="22">
        <f>COUNTIF($G$2:G54,G54)</f>
        <v>1</v>
      </c>
      <c r="AC54" s="22" t="str">
        <f t="shared" si="11"/>
        <v>K05</v>
      </c>
      <c r="AD54" s="22" t="str">
        <f>VLOOKUP(D54,'2-班级信息'!A:AL,35,0)</f>
        <v>周日上午</v>
      </c>
      <c r="AE54" s="22" t="str">
        <f>VLOOKUP(D54,'2-班级信息'!A:AL,8,0)</f>
        <v/>
      </c>
      <c r="AF54" s="22" t="str">
        <f t="shared" si="1"/>
        <v>幼儿班</v>
      </c>
      <c r="AG54" s="22" t="str">
        <f t="shared" si="12"/>
        <v>幼儿班</v>
      </c>
    </row>
    <row r="55" spans="1:33">
      <c r="A55" s="23" t="s">
        <v>1766</v>
      </c>
      <c r="B55" s="23" t="s">
        <v>492</v>
      </c>
      <c r="C55" s="23" t="s">
        <v>1766</v>
      </c>
      <c r="D55" s="23" t="s">
        <v>2180</v>
      </c>
      <c r="E55" s="23" t="s">
        <v>3670</v>
      </c>
      <c r="F55" s="23" t="s">
        <v>2201</v>
      </c>
      <c r="G55" s="23" t="s">
        <v>2581</v>
      </c>
      <c r="H55" s="23" t="s">
        <v>2582</v>
      </c>
      <c r="I55" s="216" t="str">
        <f>VLOOKUP(G55,Sheet1!$B:$T,19,0)</f>
        <v>中班</v>
      </c>
      <c r="J55" s="23" t="s">
        <v>3105</v>
      </c>
      <c r="K55" s="23">
        <v>0</v>
      </c>
      <c r="L55" s="23" t="s">
        <v>3903</v>
      </c>
      <c r="M55" s="23" t="s">
        <v>14</v>
      </c>
      <c r="N55" s="216" t="s">
        <v>3904</v>
      </c>
      <c r="O55" s="23" t="s">
        <v>14</v>
      </c>
      <c r="P55" s="23" t="s">
        <v>14</v>
      </c>
      <c r="Q55" s="22" t="str">
        <f t="shared" si="2"/>
        <v>在读</v>
      </c>
      <c r="R55" s="22" t="str">
        <f>IF(Q55="在读",IF(IFERROR(FIND("一",D55),0)&gt;0,"一对一",VLOOKUP(LEFT(D55,3),班级编码!A:H,8,0)),Q55)</f>
        <v>幼儿部</v>
      </c>
      <c r="S55" s="22" t="str">
        <f t="shared" si="3"/>
        <v>K05WART0D28</v>
      </c>
      <c r="T55" s="22" t="str">
        <f t="shared" si="4"/>
        <v>钟朵朵</v>
      </c>
      <c r="U55" s="22" t="str">
        <f t="shared" si="5"/>
        <v/>
      </c>
      <c r="V55" s="22" t="str">
        <f t="shared" si="6"/>
        <v>DUSTIN</v>
      </c>
      <c r="W55" s="22" t="str">
        <f t="shared" si="7"/>
        <v>DUSTIN</v>
      </c>
      <c r="X55" s="22" t="str">
        <f t="shared" si="8"/>
        <v/>
      </c>
      <c r="Y55" s="22">
        <f t="shared" si="9"/>
        <v>6</v>
      </c>
      <c r="Z55" s="22">
        <f t="shared" si="10"/>
        <v>6</v>
      </c>
      <c r="AA55" s="22" t="str">
        <f t="shared" si="0"/>
        <v>重复</v>
      </c>
      <c r="AB55" s="22">
        <f>COUNTIF($G$2:G55,G55)</f>
        <v>1</v>
      </c>
      <c r="AC55" s="22" t="str">
        <f t="shared" si="11"/>
        <v>K05</v>
      </c>
      <c r="AD55" s="22" t="str">
        <f>VLOOKUP(D55,'2-班级信息'!A:AL,35,0)</f>
        <v>周日上午</v>
      </c>
      <c r="AE55" s="22" t="str">
        <f>VLOOKUP(D55,'2-班级信息'!A:AL,8,0)</f>
        <v/>
      </c>
      <c r="AF55" s="22" t="str">
        <f t="shared" si="1"/>
        <v>幼儿班</v>
      </c>
      <c r="AG55" s="22" t="str">
        <f t="shared" si="12"/>
        <v>幼儿班</v>
      </c>
    </row>
    <row r="56" spans="1:33">
      <c r="A56" s="23" t="s">
        <v>1766</v>
      </c>
      <c r="B56" s="23" t="s">
        <v>492</v>
      </c>
      <c r="C56" s="23" t="s">
        <v>1766</v>
      </c>
      <c r="D56" s="23" t="s">
        <v>2180</v>
      </c>
      <c r="E56" s="23" t="s">
        <v>3670</v>
      </c>
      <c r="F56" s="23" t="s">
        <v>2201</v>
      </c>
      <c r="G56" s="23" t="s">
        <v>2215</v>
      </c>
      <c r="H56" s="23" t="s">
        <v>2216</v>
      </c>
      <c r="I56" s="216" t="str">
        <f>VLOOKUP(G56,Sheet1!$B:$T,19,0)</f>
        <v>大班</v>
      </c>
      <c r="J56" s="23" t="s">
        <v>3062</v>
      </c>
      <c r="K56" s="23">
        <v>0</v>
      </c>
      <c r="L56" s="23" t="s">
        <v>2218</v>
      </c>
      <c r="M56" s="23" t="s">
        <v>14</v>
      </c>
      <c r="N56" s="216" t="s">
        <v>3819</v>
      </c>
      <c r="O56" s="23" t="s">
        <v>14</v>
      </c>
      <c r="P56" s="23" t="s">
        <v>14</v>
      </c>
      <c r="Q56" s="22" t="str">
        <f t="shared" si="2"/>
        <v>在读</v>
      </c>
      <c r="R56" s="22" t="str">
        <f>IF(Q56="在读",IF(IFERROR(FIND("一",D56),0)&gt;0,"一对一",VLOOKUP(LEFT(D56,3),班级编码!A:H,8,0)),Q56)</f>
        <v>幼儿部</v>
      </c>
      <c r="S56" s="22" t="str">
        <f t="shared" si="3"/>
        <v>K05WART0D28</v>
      </c>
      <c r="T56" s="22" t="str">
        <f t="shared" si="4"/>
        <v>钟朵朵</v>
      </c>
      <c r="U56" s="22" t="str">
        <f t="shared" si="5"/>
        <v/>
      </c>
      <c r="V56" s="22" t="str">
        <f t="shared" si="6"/>
        <v>DUSTIN</v>
      </c>
      <c r="W56" s="22" t="str">
        <f t="shared" si="7"/>
        <v>DUSTIN</v>
      </c>
      <c r="X56" s="22" t="str">
        <f t="shared" si="8"/>
        <v/>
      </c>
      <c r="Y56" s="22">
        <f t="shared" si="9"/>
        <v>6</v>
      </c>
      <c r="Z56" s="22">
        <f t="shared" si="10"/>
        <v>6</v>
      </c>
      <c r="AA56" s="22" t="str">
        <f t="shared" si="0"/>
        <v/>
      </c>
      <c r="AB56" s="22">
        <f>COUNTIF($G$2:G56,G56)</f>
        <v>1</v>
      </c>
      <c r="AC56" s="22" t="str">
        <f t="shared" si="11"/>
        <v>K05</v>
      </c>
      <c r="AD56" s="22" t="str">
        <f>VLOOKUP(D56,'2-班级信息'!A:AL,35,0)</f>
        <v>周日上午</v>
      </c>
      <c r="AE56" s="22" t="str">
        <f>VLOOKUP(D56,'2-班级信息'!A:AL,8,0)</f>
        <v/>
      </c>
      <c r="AF56" s="22" t="str">
        <f t="shared" si="1"/>
        <v>幼儿班</v>
      </c>
      <c r="AG56" s="22" t="str">
        <f t="shared" si="12"/>
        <v>幼儿班</v>
      </c>
    </row>
    <row r="57" spans="1:33">
      <c r="A57" s="23" t="s">
        <v>1766</v>
      </c>
      <c r="B57" s="23" t="s">
        <v>492</v>
      </c>
      <c r="C57" s="23" t="s">
        <v>1766</v>
      </c>
      <c r="D57" s="23" t="s">
        <v>2180</v>
      </c>
      <c r="E57" s="23" t="s">
        <v>3670</v>
      </c>
      <c r="F57" s="23" t="s">
        <v>2201</v>
      </c>
      <c r="G57" s="23" t="s">
        <v>2249</v>
      </c>
      <c r="H57" s="23" t="s">
        <v>2250</v>
      </c>
      <c r="I57" s="216" t="str">
        <f>VLOOKUP(G57,Sheet1!$B:$T,19,0)</f>
        <v>中班</v>
      </c>
      <c r="J57" s="23" t="s">
        <v>3030</v>
      </c>
      <c r="K57" s="23">
        <v>0</v>
      </c>
      <c r="L57" s="23" t="s">
        <v>2252</v>
      </c>
      <c r="M57" s="23"/>
      <c r="N57" s="216" t="s">
        <v>4357</v>
      </c>
      <c r="O57" s="23" t="s">
        <v>14</v>
      </c>
      <c r="P57" s="23" t="s">
        <v>14</v>
      </c>
      <c r="Q57" s="22" t="str">
        <f t="shared" si="2"/>
        <v>在读</v>
      </c>
      <c r="R57" s="22" t="str">
        <f>IF(Q57="在读",IF(IFERROR(FIND("一",D57),0)&gt;0,"一对一",VLOOKUP(LEFT(D57,3),班级编码!A:H,8,0)),Q57)</f>
        <v>幼儿部</v>
      </c>
      <c r="S57" s="22" t="str">
        <f t="shared" si="3"/>
        <v>K05WART0D28</v>
      </c>
      <c r="T57" s="22" t="str">
        <f t="shared" si="4"/>
        <v>钟朵朵</v>
      </c>
      <c r="U57" s="22" t="str">
        <f t="shared" si="5"/>
        <v/>
      </c>
      <c r="V57" s="22" t="str">
        <f t="shared" si="6"/>
        <v>DUSTIN</v>
      </c>
      <c r="W57" s="22" t="str">
        <f t="shared" si="7"/>
        <v>DUSTIN</v>
      </c>
      <c r="X57" s="22" t="str">
        <f t="shared" si="8"/>
        <v/>
      </c>
      <c r="Y57" s="22">
        <f t="shared" si="9"/>
        <v>6</v>
      </c>
      <c r="Z57" s="22">
        <f t="shared" si="10"/>
        <v>6</v>
      </c>
      <c r="AA57" s="22" t="str">
        <f t="shared" si="0"/>
        <v/>
      </c>
      <c r="AB57" s="22">
        <f>COUNTIF($G$2:G57,G57)</f>
        <v>1</v>
      </c>
      <c r="AC57" s="22" t="str">
        <f t="shared" si="11"/>
        <v>K05</v>
      </c>
      <c r="AD57" s="22" t="str">
        <f>VLOOKUP(D57,'2-班级信息'!A:AL,31,0)</f>
        <v/>
      </c>
      <c r="AE57" s="22" t="str">
        <f>VLOOKUP(D57,'2-班级信息'!A:AL,8,0)</f>
        <v/>
      </c>
      <c r="AF57" s="22" t="str">
        <f t="shared" si="1"/>
        <v>幼儿班</v>
      </c>
      <c r="AG57" s="22" t="str">
        <f t="shared" si="12"/>
        <v>幼儿班</v>
      </c>
    </row>
    <row r="58" spans="1:33">
      <c r="A58" s="23" t="s">
        <v>1766</v>
      </c>
      <c r="B58" s="23" t="s">
        <v>1264</v>
      </c>
      <c r="C58" s="23" t="s">
        <v>1766</v>
      </c>
      <c r="D58" s="23" t="s">
        <v>2168</v>
      </c>
      <c r="E58" s="23" t="s">
        <v>3942</v>
      </c>
      <c r="F58" s="23" t="s">
        <v>3920</v>
      </c>
      <c r="G58" s="23" t="s">
        <v>1941</v>
      </c>
      <c r="H58" s="23" t="s">
        <v>1942</v>
      </c>
      <c r="I58" s="216" t="str">
        <f>VLOOKUP(G58,Sheet1!$B:$T,19,0)</f>
        <v>一年级</v>
      </c>
      <c r="J58" s="23" t="s">
        <v>3064</v>
      </c>
      <c r="K58" s="23">
        <v>0</v>
      </c>
      <c r="L58" s="23" t="s">
        <v>3943</v>
      </c>
      <c r="M58" s="23" t="s">
        <v>14</v>
      </c>
      <c r="N58" s="216" t="s">
        <v>1000</v>
      </c>
      <c r="O58" s="23" t="s">
        <v>14</v>
      </c>
      <c r="P58" s="23" t="s">
        <v>14</v>
      </c>
      <c r="Q58" s="22" t="str">
        <f t="shared" si="2"/>
        <v>在读</v>
      </c>
      <c r="R58" s="22" t="str">
        <f>IF(Q58="在读",IF(IFERROR(FIND("一",D58),0)&gt;0,"一对一",VLOOKUP(LEFT(D58,3),班级编码!A:H,8,0)),Q58)</f>
        <v>小初部</v>
      </c>
      <c r="S58" s="22" t="str">
        <f t="shared" si="3"/>
        <v>P01F01G1205</v>
      </c>
      <c r="T58" s="22" t="str">
        <f t="shared" si="4"/>
        <v>林巧珍</v>
      </c>
      <c r="U58" s="22" t="str">
        <f t="shared" si="5"/>
        <v>丁惠媚</v>
      </c>
      <c r="V58" s="22" t="str">
        <f t="shared" si="6"/>
        <v>DUSTIN</v>
      </c>
      <c r="W58" s="22" t="str">
        <f t="shared" si="7"/>
        <v>丁惠媚</v>
      </c>
      <c r="X58" s="22" t="str">
        <f t="shared" si="8"/>
        <v>DUSTIN</v>
      </c>
      <c r="Y58" s="22">
        <f t="shared" si="9"/>
        <v>3</v>
      </c>
      <c r="Z58" s="22">
        <f t="shared" si="10"/>
        <v>6</v>
      </c>
      <c r="AA58" s="22" t="str">
        <f t="shared" si="0"/>
        <v/>
      </c>
      <c r="AB58" s="22">
        <f>COUNTIF($G$2:G58,G58)</f>
        <v>1</v>
      </c>
      <c r="AC58" s="22" t="str">
        <f t="shared" si="11"/>
        <v>P01</v>
      </c>
      <c r="AD58" s="22" t="str">
        <f>VLOOKUP(D58,'2-班级信息'!A:AL,35,0)</f>
        <v>周三下午</v>
      </c>
      <c r="AE58" s="22" t="str">
        <f>VLOOKUP(D58,'2-班级信息'!A:AL,8,0)</f>
        <v/>
      </c>
      <c r="AF58" s="22" t="str">
        <f t="shared" si="1"/>
        <v>小学班</v>
      </c>
      <c r="AG58" s="22" t="str">
        <f t="shared" si="12"/>
        <v>小学平时班</v>
      </c>
    </row>
    <row r="59" spans="1:33">
      <c r="A59" s="23" t="s">
        <v>1766</v>
      </c>
      <c r="B59" s="23" t="s">
        <v>1264</v>
      </c>
      <c r="C59" s="23" t="s">
        <v>1766</v>
      </c>
      <c r="D59" s="23" t="s">
        <v>2168</v>
      </c>
      <c r="E59" s="23" t="s">
        <v>3942</v>
      </c>
      <c r="F59" s="23" t="s">
        <v>3920</v>
      </c>
      <c r="G59" s="23" t="s">
        <v>1945</v>
      </c>
      <c r="H59" s="23" t="s">
        <v>1946</v>
      </c>
      <c r="I59" s="216" t="str">
        <f>VLOOKUP(G59,Sheet1!$B:$T,19,0)</f>
        <v>二年级</v>
      </c>
      <c r="J59" s="23" t="s">
        <v>3118</v>
      </c>
      <c r="K59" s="23">
        <v>0</v>
      </c>
      <c r="L59" s="23" t="s">
        <v>3945</v>
      </c>
      <c r="M59" s="23" t="s">
        <v>14</v>
      </c>
      <c r="N59" s="216" t="s">
        <v>1000</v>
      </c>
      <c r="O59" s="23" t="s">
        <v>14</v>
      </c>
      <c r="P59" s="23" t="s">
        <v>14</v>
      </c>
      <c r="Q59" s="22" t="str">
        <f t="shared" si="2"/>
        <v>在读</v>
      </c>
      <c r="R59" s="22" t="str">
        <f>IF(Q59="在读",IF(IFERROR(FIND("一",D59),0)&gt;0,"一对一",VLOOKUP(LEFT(D59,3),班级编码!A:H,8,0)),Q59)</f>
        <v>小初部</v>
      </c>
      <c r="S59" s="22" t="str">
        <f t="shared" si="3"/>
        <v>P01F01G1205</v>
      </c>
      <c r="T59" s="22" t="str">
        <f t="shared" si="4"/>
        <v>林巧珍</v>
      </c>
      <c r="U59" s="22" t="str">
        <f t="shared" si="5"/>
        <v>丁惠媚</v>
      </c>
      <c r="V59" s="22" t="str">
        <f t="shared" si="6"/>
        <v>DUSTIN</v>
      </c>
      <c r="W59" s="22" t="str">
        <f t="shared" si="7"/>
        <v>丁惠媚</v>
      </c>
      <c r="X59" s="22" t="str">
        <f t="shared" si="8"/>
        <v>DUSTIN</v>
      </c>
      <c r="Y59" s="22">
        <f t="shared" si="9"/>
        <v>3</v>
      </c>
      <c r="Z59" s="22">
        <f t="shared" si="10"/>
        <v>6</v>
      </c>
      <c r="AA59" s="22" t="str">
        <f t="shared" si="0"/>
        <v/>
      </c>
      <c r="AB59" s="22">
        <f>COUNTIF($G$2:G59,G59)</f>
        <v>1</v>
      </c>
      <c r="AC59" s="22" t="str">
        <f t="shared" si="11"/>
        <v>P01</v>
      </c>
      <c r="AD59" s="22" t="str">
        <f>VLOOKUP(D59,'2-班级信息'!A:AL,35,0)</f>
        <v>周三下午</v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1766</v>
      </c>
      <c r="B60" s="23" t="s">
        <v>1264</v>
      </c>
      <c r="C60" s="23" t="s">
        <v>1766</v>
      </c>
      <c r="D60" s="23" t="s">
        <v>2168</v>
      </c>
      <c r="E60" s="23" t="s">
        <v>3942</v>
      </c>
      <c r="F60" s="23" t="s">
        <v>3920</v>
      </c>
      <c r="G60" s="23" t="s">
        <v>1433</v>
      </c>
      <c r="H60" s="23" t="s">
        <v>1814</v>
      </c>
      <c r="I60" s="216" t="str">
        <f>VLOOKUP(G60,Sheet1!$B:$T,19,0)</f>
        <v>一年级</v>
      </c>
      <c r="J60" s="23" t="s">
        <v>3098</v>
      </c>
      <c r="K60" s="23">
        <v>0</v>
      </c>
      <c r="L60" s="23" t="s">
        <v>3948</v>
      </c>
      <c r="M60" s="23" t="s">
        <v>14</v>
      </c>
      <c r="N60" s="216" t="s">
        <v>1000</v>
      </c>
      <c r="O60" s="23" t="s">
        <v>14</v>
      </c>
      <c r="P60" s="23" t="s">
        <v>14</v>
      </c>
      <c r="Q60" s="22" t="str">
        <f t="shared" si="2"/>
        <v>在读</v>
      </c>
      <c r="R60" s="22" t="str">
        <f>IF(Q60="在读",IF(IFERROR(FIND("一",D60),0)&gt;0,"一对一",VLOOKUP(LEFT(D60,3),班级编码!A:H,8,0)),Q60)</f>
        <v>小初部</v>
      </c>
      <c r="S60" s="22" t="str">
        <f t="shared" si="3"/>
        <v>P01F01G1205</v>
      </c>
      <c r="T60" s="22" t="str">
        <f t="shared" si="4"/>
        <v>林巧珍</v>
      </c>
      <c r="U60" s="22" t="str">
        <f t="shared" si="5"/>
        <v>丁惠媚</v>
      </c>
      <c r="V60" s="22" t="str">
        <f t="shared" si="6"/>
        <v>DUSTIN</v>
      </c>
      <c r="W60" s="22" t="str">
        <f t="shared" si="7"/>
        <v>丁惠媚</v>
      </c>
      <c r="X60" s="22" t="str">
        <f t="shared" si="8"/>
        <v>DUSTIN</v>
      </c>
      <c r="Y60" s="22">
        <f t="shared" si="9"/>
        <v>3</v>
      </c>
      <c r="Z60" s="22">
        <f t="shared" si="10"/>
        <v>6</v>
      </c>
      <c r="AA60" s="22" t="str">
        <f t="shared" si="0"/>
        <v/>
      </c>
      <c r="AB60" s="22">
        <f>COUNTIF($G$2:G60,G60)</f>
        <v>1</v>
      </c>
      <c r="AC60" s="22" t="str">
        <f t="shared" si="11"/>
        <v>P01</v>
      </c>
      <c r="AD60" s="22" t="str">
        <f>VLOOKUP(D60,'2-班级信息'!A:AL,35,0)</f>
        <v>周三下午</v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1766</v>
      </c>
      <c r="B61" s="23" t="s">
        <v>1264</v>
      </c>
      <c r="C61" s="23" t="s">
        <v>1766</v>
      </c>
      <c r="D61" s="23" t="s">
        <v>2168</v>
      </c>
      <c r="E61" s="23" t="s">
        <v>3942</v>
      </c>
      <c r="F61" s="23" t="s">
        <v>3920</v>
      </c>
      <c r="G61" s="23" t="s">
        <v>1435</v>
      </c>
      <c r="H61" s="23" t="s">
        <v>1815</v>
      </c>
      <c r="I61" s="216" t="str">
        <f>VLOOKUP(G61,Sheet1!$B:$T,19,0)</f>
        <v>一年级</v>
      </c>
      <c r="J61" s="23" t="s">
        <v>3129</v>
      </c>
      <c r="K61" s="23">
        <v>0</v>
      </c>
      <c r="L61" s="23" t="s">
        <v>2811</v>
      </c>
      <c r="M61" s="23" t="s">
        <v>14</v>
      </c>
      <c r="N61" s="216" t="s">
        <v>1000</v>
      </c>
      <c r="O61" s="23" t="s">
        <v>14</v>
      </c>
      <c r="P61" s="23" t="s">
        <v>14</v>
      </c>
      <c r="Q61" s="22" t="str">
        <f t="shared" si="2"/>
        <v>在读</v>
      </c>
      <c r="R61" s="22" t="str">
        <f>IF(Q61="在读",IF(IFERROR(FIND("一",D61),0)&gt;0,"一对一",VLOOKUP(LEFT(D61,3),班级编码!A:H,8,0)),Q61)</f>
        <v>小初部</v>
      </c>
      <c r="S61" s="22" t="str">
        <f t="shared" si="3"/>
        <v>P01F01G1205</v>
      </c>
      <c r="T61" s="22" t="str">
        <f t="shared" si="4"/>
        <v>林巧珍</v>
      </c>
      <c r="U61" s="22" t="str">
        <f t="shared" si="5"/>
        <v>丁惠媚</v>
      </c>
      <c r="V61" s="22" t="str">
        <f t="shared" si="6"/>
        <v>DUSTIN</v>
      </c>
      <c r="W61" s="22" t="str">
        <f t="shared" si="7"/>
        <v>丁惠媚</v>
      </c>
      <c r="X61" s="22" t="str">
        <f t="shared" si="8"/>
        <v>DUSTIN</v>
      </c>
      <c r="Y61" s="22">
        <f t="shared" si="9"/>
        <v>3</v>
      </c>
      <c r="Z61" s="22">
        <f t="shared" si="10"/>
        <v>6</v>
      </c>
      <c r="AA61" s="22" t="str">
        <f t="shared" si="0"/>
        <v/>
      </c>
      <c r="AB61" s="22">
        <f>COUNTIF($G$2:G61,G61)</f>
        <v>1</v>
      </c>
      <c r="AC61" s="22" t="str">
        <f t="shared" si="11"/>
        <v>P01</v>
      </c>
      <c r="AD61" s="22" t="str">
        <f>VLOOKUP(D61,'2-班级信息'!A:AL,35,0)</f>
        <v>周三下午</v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1766</v>
      </c>
      <c r="B62" s="23" t="s">
        <v>1264</v>
      </c>
      <c r="C62" s="23" t="s">
        <v>1766</v>
      </c>
      <c r="D62" s="23" t="s">
        <v>2168</v>
      </c>
      <c r="E62" s="23" t="s">
        <v>3942</v>
      </c>
      <c r="F62" s="23" t="s">
        <v>3920</v>
      </c>
      <c r="G62" s="23" t="s">
        <v>1431</v>
      </c>
      <c r="H62" s="23" t="s">
        <v>1813</v>
      </c>
      <c r="I62" s="216" t="str">
        <f>VLOOKUP(G62,Sheet1!$B:$T,19,0)</f>
        <v>一年级</v>
      </c>
      <c r="J62" s="23" t="s">
        <v>3094</v>
      </c>
      <c r="K62" s="23">
        <v>0</v>
      </c>
      <c r="L62" s="23" t="s">
        <v>3950</v>
      </c>
      <c r="M62" s="23" t="s">
        <v>14</v>
      </c>
      <c r="N62" s="216" t="s">
        <v>1000</v>
      </c>
      <c r="O62" s="23" t="s">
        <v>14</v>
      </c>
      <c r="P62" s="23" t="s">
        <v>14</v>
      </c>
      <c r="Q62" s="22" t="str">
        <f t="shared" si="2"/>
        <v>在读</v>
      </c>
      <c r="R62" s="22" t="str">
        <f>IF(Q62="在读",IF(IFERROR(FIND("一",D62),0)&gt;0,"一对一",VLOOKUP(LEFT(D62,3),班级编码!A:H,8,0)),Q62)</f>
        <v>小初部</v>
      </c>
      <c r="S62" s="22" t="str">
        <f t="shared" si="3"/>
        <v>P01F01G1205</v>
      </c>
      <c r="T62" s="22" t="str">
        <f t="shared" si="4"/>
        <v>林巧珍</v>
      </c>
      <c r="U62" s="22" t="str">
        <f t="shared" si="5"/>
        <v>丁惠媚</v>
      </c>
      <c r="V62" s="22" t="str">
        <f t="shared" si="6"/>
        <v>DUSTIN</v>
      </c>
      <c r="W62" s="22" t="str">
        <f t="shared" si="7"/>
        <v>丁惠媚</v>
      </c>
      <c r="X62" s="22" t="str">
        <f t="shared" si="8"/>
        <v>DUSTIN</v>
      </c>
      <c r="Y62" s="22">
        <f t="shared" si="9"/>
        <v>3</v>
      </c>
      <c r="Z62" s="22">
        <f t="shared" si="10"/>
        <v>6</v>
      </c>
      <c r="AA62" s="22" t="str">
        <f t="shared" si="0"/>
        <v/>
      </c>
      <c r="AB62" s="22">
        <f>COUNTIF($G$2:G62,G62)</f>
        <v>1</v>
      </c>
      <c r="AC62" s="22" t="str">
        <f t="shared" si="11"/>
        <v>P01</v>
      </c>
      <c r="AD62" s="22" t="str">
        <f>VLOOKUP(D62,'2-班级信息'!A:AL,35,0)</f>
        <v>周三下午</v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 t="s">
        <v>1766</v>
      </c>
      <c r="B63" s="23" t="s">
        <v>1264</v>
      </c>
      <c r="C63" s="23" t="s">
        <v>1766</v>
      </c>
      <c r="D63" s="23" t="s">
        <v>2168</v>
      </c>
      <c r="E63" s="23" t="s">
        <v>3942</v>
      </c>
      <c r="F63" s="23" t="s">
        <v>3920</v>
      </c>
      <c r="G63" s="23" t="s">
        <v>2344</v>
      </c>
      <c r="H63" s="23" t="s">
        <v>2345</v>
      </c>
      <c r="I63" s="216" t="str">
        <f>VLOOKUP(G63,Sheet1!$B:$T,19,0)</f>
        <v>一年级</v>
      </c>
      <c r="J63" s="23" t="s">
        <v>3093</v>
      </c>
      <c r="K63" s="23">
        <v>0</v>
      </c>
      <c r="L63" s="23" t="s">
        <v>3951</v>
      </c>
      <c r="M63" s="23" t="s">
        <v>14</v>
      </c>
      <c r="N63" s="216" t="s">
        <v>1000</v>
      </c>
      <c r="O63" s="23" t="s">
        <v>14</v>
      </c>
      <c r="P63" s="23" t="s">
        <v>14</v>
      </c>
      <c r="Q63" s="22" t="str">
        <f t="shared" si="2"/>
        <v>在读</v>
      </c>
      <c r="R63" s="22" t="str">
        <f>IF(Q63="在读",IF(IFERROR(FIND("一",D63),0)&gt;0,"一对一",VLOOKUP(LEFT(D63,3),班级编码!A:H,8,0)),Q63)</f>
        <v>小初部</v>
      </c>
      <c r="S63" s="22" t="str">
        <f t="shared" si="3"/>
        <v>P01F01G1205</v>
      </c>
      <c r="T63" s="22" t="str">
        <f t="shared" si="4"/>
        <v>林巧珍</v>
      </c>
      <c r="U63" s="22" t="str">
        <f t="shared" si="5"/>
        <v>丁惠媚</v>
      </c>
      <c r="V63" s="22" t="str">
        <f t="shared" si="6"/>
        <v>DUSTIN</v>
      </c>
      <c r="W63" s="22" t="str">
        <f t="shared" si="7"/>
        <v>丁惠媚</v>
      </c>
      <c r="X63" s="22" t="str">
        <f t="shared" si="8"/>
        <v>DUSTIN</v>
      </c>
      <c r="Y63" s="22">
        <f t="shared" si="9"/>
        <v>3</v>
      </c>
      <c r="Z63" s="22">
        <f t="shared" si="10"/>
        <v>6</v>
      </c>
      <c r="AA63" s="22" t="str">
        <f t="shared" si="0"/>
        <v/>
      </c>
      <c r="AB63" s="22">
        <f>COUNTIF($G$2:G63,G63)</f>
        <v>1</v>
      </c>
      <c r="AC63" s="22" t="str">
        <f t="shared" si="11"/>
        <v>P01</v>
      </c>
      <c r="AD63" s="22" t="str">
        <f>VLOOKUP(D63,'2-班级信息'!A:AL,35,0)</f>
        <v>周三下午</v>
      </c>
      <c r="AE63" s="22" t="str">
        <f>VLOOKUP(D63,'2-班级信息'!A:AL,8,0)</f>
        <v/>
      </c>
      <c r="AF63" s="22" t="str">
        <f t="shared" si="1"/>
        <v>小学班</v>
      </c>
      <c r="AG63" s="22" t="str">
        <f t="shared" si="12"/>
        <v>小学平时班</v>
      </c>
    </row>
    <row r="64" spans="1:33">
      <c r="A64" s="23" t="s">
        <v>1766</v>
      </c>
      <c r="B64" s="23" t="s">
        <v>1264</v>
      </c>
      <c r="C64" s="23" t="s">
        <v>1766</v>
      </c>
      <c r="D64" s="23" t="s">
        <v>2168</v>
      </c>
      <c r="E64" s="23" t="s">
        <v>3942</v>
      </c>
      <c r="F64" s="23" t="s">
        <v>3920</v>
      </c>
      <c r="G64" s="23" t="s">
        <v>2559</v>
      </c>
      <c r="H64" s="23" t="s">
        <v>2560</v>
      </c>
      <c r="I64" s="216" t="str">
        <f>VLOOKUP(G64,Sheet1!$B:$T,19,0)</f>
        <v>一年级</v>
      </c>
      <c r="J64" s="23" t="s">
        <v>3095</v>
      </c>
      <c r="K64" s="23">
        <v>0</v>
      </c>
      <c r="L64" s="23" t="s">
        <v>3952</v>
      </c>
      <c r="M64" s="23" t="s">
        <v>14</v>
      </c>
      <c r="N64" s="216" t="s">
        <v>1000</v>
      </c>
      <c r="O64" s="23" t="s">
        <v>14</v>
      </c>
      <c r="P64" s="23" t="s">
        <v>14</v>
      </c>
      <c r="Q64" s="22" t="str">
        <f t="shared" si="2"/>
        <v>在读</v>
      </c>
      <c r="R64" s="22" t="str">
        <f>IF(Q64="在读",IF(IFERROR(FIND("一",D64),0)&gt;0,"一对一",VLOOKUP(LEFT(D64,3),班级编码!A:H,8,0)),Q64)</f>
        <v>小初部</v>
      </c>
      <c r="S64" s="22" t="str">
        <f t="shared" si="3"/>
        <v>P01F01G1205</v>
      </c>
      <c r="T64" s="22" t="str">
        <f t="shared" si="4"/>
        <v>林巧珍</v>
      </c>
      <c r="U64" s="22" t="str">
        <f t="shared" si="5"/>
        <v>丁惠媚</v>
      </c>
      <c r="V64" s="22" t="str">
        <f t="shared" si="6"/>
        <v>DUSTIN</v>
      </c>
      <c r="W64" s="22" t="str">
        <f t="shared" si="7"/>
        <v>丁惠媚</v>
      </c>
      <c r="X64" s="22" t="str">
        <f t="shared" si="8"/>
        <v>DUSTIN</v>
      </c>
      <c r="Y64" s="22">
        <f t="shared" si="9"/>
        <v>3</v>
      </c>
      <c r="Z64" s="22">
        <f t="shared" si="10"/>
        <v>6</v>
      </c>
      <c r="AA64" s="22" t="str">
        <f t="shared" si="0"/>
        <v/>
      </c>
      <c r="AB64" s="22">
        <f>COUNTIF($G$2:G64,G64)</f>
        <v>1</v>
      </c>
      <c r="AC64" s="22" t="str">
        <f t="shared" si="11"/>
        <v>P01</v>
      </c>
      <c r="AD64" s="22" t="str">
        <f>VLOOKUP(D64,'2-班级信息'!A:AL,35,0)</f>
        <v>周三下午</v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>
      <c r="A65" s="23" t="s">
        <v>1766</v>
      </c>
      <c r="B65" s="23" t="s">
        <v>1264</v>
      </c>
      <c r="C65" s="23" t="s">
        <v>1766</v>
      </c>
      <c r="D65" s="23" t="s">
        <v>2168</v>
      </c>
      <c r="E65" s="23" t="s">
        <v>3942</v>
      </c>
      <c r="F65" s="23" t="s">
        <v>3920</v>
      </c>
      <c r="G65" s="23" t="s">
        <v>2859</v>
      </c>
      <c r="H65" s="23" t="s">
        <v>2860</v>
      </c>
      <c r="I65" s="216" t="str">
        <f>VLOOKUP(G65,Sheet1!$B:$T,19,0)</f>
        <v>一年级</v>
      </c>
      <c r="J65" s="23" t="s">
        <v>3061</v>
      </c>
      <c r="K65" s="23">
        <v>0</v>
      </c>
      <c r="L65" s="23" t="s">
        <v>3953</v>
      </c>
      <c r="M65" s="23" t="s">
        <v>14</v>
      </c>
      <c r="N65" s="216" t="s">
        <v>1000</v>
      </c>
      <c r="O65" s="23" t="s">
        <v>14</v>
      </c>
      <c r="P65" s="23" t="s">
        <v>14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小初部</v>
      </c>
      <c r="S65" s="22" t="str">
        <f t="shared" si="3"/>
        <v>P01F01G1205</v>
      </c>
      <c r="T65" s="22" t="str">
        <f t="shared" si="4"/>
        <v>林巧珍</v>
      </c>
      <c r="U65" s="22" t="str">
        <f t="shared" si="5"/>
        <v>丁惠媚</v>
      </c>
      <c r="V65" s="22" t="str">
        <f t="shared" si="6"/>
        <v>DUSTIN</v>
      </c>
      <c r="W65" s="22" t="str">
        <f t="shared" si="7"/>
        <v>丁惠媚</v>
      </c>
      <c r="X65" s="22" t="str">
        <f t="shared" si="8"/>
        <v>DUSTIN</v>
      </c>
      <c r="Y65" s="22">
        <f t="shared" si="9"/>
        <v>3</v>
      </c>
      <c r="Z65" s="22">
        <f t="shared" si="10"/>
        <v>6</v>
      </c>
      <c r="AA65" s="22" t="str">
        <f t="shared" si="0"/>
        <v/>
      </c>
      <c r="AB65" s="22">
        <f>COUNTIF($G$2:G65,G65)</f>
        <v>1</v>
      </c>
      <c r="AC65" s="22" t="str">
        <f t="shared" si="11"/>
        <v>P01</v>
      </c>
      <c r="AD65" s="22" t="str">
        <f>VLOOKUP(D65,'2-班级信息'!A:AL,35,0)</f>
        <v>周三下午</v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>
      <c r="A66" s="23" t="s">
        <v>1766</v>
      </c>
      <c r="B66" s="23" t="s">
        <v>1264</v>
      </c>
      <c r="C66" s="23" t="s">
        <v>1766</v>
      </c>
      <c r="D66" s="23" t="s">
        <v>2168</v>
      </c>
      <c r="E66" s="23" t="s">
        <v>3942</v>
      </c>
      <c r="F66" s="23" t="s">
        <v>3920</v>
      </c>
      <c r="G66" s="23" t="s">
        <v>2672</v>
      </c>
      <c r="H66" s="23" t="s">
        <v>2673</v>
      </c>
      <c r="I66" s="216" t="str">
        <f>VLOOKUP(G66,Sheet1!$B:$T,19,0)</f>
        <v>一年级</v>
      </c>
      <c r="J66" s="23" t="s">
        <v>3063</v>
      </c>
      <c r="K66" s="23">
        <v>0</v>
      </c>
      <c r="L66" s="23" t="s">
        <v>3954</v>
      </c>
      <c r="M66" s="23" t="s">
        <v>14</v>
      </c>
      <c r="N66" s="216" t="s">
        <v>1000</v>
      </c>
      <c r="O66" s="23" t="s">
        <v>14</v>
      </c>
      <c r="P66" s="23" t="s">
        <v>14</v>
      </c>
      <c r="Q66" s="22" t="str">
        <f t="shared" si="2"/>
        <v>在读</v>
      </c>
      <c r="R66" s="22" t="str">
        <f>IF(Q66="在读",IF(IFERROR(FIND("一",D66),0)&gt;0,"一对一",VLOOKUP(LEFT(D66,3),班级编码!A:H,8,0)),Q66)</f>
        <v>小初部</v>
      </c>
      <c r="S66" s="22" t="str">
        <f t="shared" si="3"/>
        <v>P01F01G1205</v>
      </c>
      <c r="T66" s="22" t="str">
        <f t="shared" si="4"/>
        <v>林巧珍</v>
      </c>
      <c r="U66" s="22" t="str">
        <f t="shared" si="5"/>
        <v>丁惠媚</v>
      </c>
      <c r="V66" s="22" t="str">
        <f t="shared" si="6"/>
        <v>DUSTIN</v>
      </c>
      <c r="W66" s="22" t="str">
        <f t="shared" si="7"/>
        <v>丁惠媚</v>
      </c>
      <c r="X66" s="22" t="str">
        <f t="shared" si="8"/>
        <v>DUSTIN</v>
      </c>
      <c r="Y66" s="22">
        <f t="shared" si="9"/>
        <v>3</v>
      </c>
      <c r="Z66" s="22">
        <f t="shared" si="10"/>
        <v>6</v>
      </c>
      <c r="AA66" s="22" t="str">
        <f t="shared" ref="AA66:AA129" si="13">IF(COUNTIF(G:G,G66)&gt;1,"重复","")</f>
        <v/>
      </c>
      <c r="AB66" s="22">
        <f>COUNTIF($G$2:G66,G66)</f>
        <v>1</v>
      </c>
      <c r="AC66" s="22" t="str">
        <f t="shared" si="11"/>
        <v>P01</v>
      </c>
      <c r="AD66" s="22" t="str">
        <f>VLOOKUP(D66,'2-班级信息'!A:AL,35,0)</f>
        <v>周三下午</v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>
      <c r="A67" s="23" t="s">
        <v>1766</v>
      </c>
      <c r="B67" s="23" t="s">
        <v>1264</v>
      </c>
      <c r="C67" s="23" t="s">
        <v>1766</v>
      </c>
      <c r="D67" s="23" t="s">
        <v>2168</v>
      </c>
      <c r="E67" s="23" t="s">
        <v>3942</v>
      </c>
      <c r="F67" s="23" t="s">
        <v>3920</v>
      </c>
      <c r="G67" s="23" t="s">
        <v>2225</v>
      </c>
      <c r="H67" s="23" t="s">
        <v>2226</v>
      </c>
      <c r="I67" s="216" t="str">
        <f>VLOOKUP(G67,Sheet1!$B:$T,19,0)</f>
        <v>一年级</v>
      </c>
      <c r="J67" s="23" t="s">
        <v>3060</v>
      </c>
      <c r="K67" s="23">
        <v>0</v>
      </c>
      <c r="L67" s="23" t="s">
        <v>3956</v>
      </c>
      <c r="M67" s="23" t="s">
        <v>14</v>
      </c>
      <c r="N67" s="216" t="s">
        <v>1000</v>
      </c>
      <c r="O67" s="23" t="s">
        <v>14</v>
      </c>
      <c r="P67" s="23" t="s">
        <v>14</v>
      </c>
      <c r="Q67" s="22" t="str">
        <f t="shared" ref="Q67:Q130" si="15">IF(D67="停读","停读",IF(D67="未进班","未进班",IF(AND(M67="",G67&lt;&gt;""),"在读"," ")))</f>
        <v>在读</v>
      </c>
      <c r="R67" s="22" t="str">
        <f>IF(Q67="在读",IF(IFERROR(FIND("一",D67),0)&gt;0,"一对一",VLOOKUP(LEFT(D67,3),班级编码!A:H,8,0)),Q67)</f>
        <v>小初部</v>
      </c>
      <c r="S67" s="22" t="str">
        <f t="shared" ref="S67:S130" si="16">+D67</f>
        <v>P01F01G1205</v>
      </c>
      <c r="T67" s="22" t="str">
        <f t="shared" ref="T67:T130" si="17">IFERROR(LEFT(F67,FIND(",",F67)-1),F67)</f>
        <v>林巧珍</v>
      </c>
      <c r="U67" s="22" t="str">
        <f t="shared" ref="U67:U130" si="18">IF(Y67=Z67,X67,W67)</f>
        <v>丁惠媚</v>
      </c>
      <c r="V67" s="22" t="str">
        <f t="shared" ref="V67:V130" si="19">IF(Y67=Z67,W67,X67)</f>
        <v>DUSTIN</v>
      </c>
      <c r="W67" s="22" t="str">
        <f t="shared" ref="W67:W130" si="20">IFERROR(MID(F67,FIND(",",F67)+1,FIND("@",SUBSTITUTE(F67,",","@",2))-FIND(",",F67)-1),IF(ISERROR(FIND(",",F67)),"",MID(F67,FIND(",",F67)+1,20)))</f>
        <v>丁惠媚</v>
      </c>
      <c r="X67" s="22" t="str">
        <f t="shared" ref="X67:X130" si="21">IFERROR(MID(F67,FIND("@",SUBSTITUTE(F67,",","@",2))+1,10),"")</f>
        <v>DUSTIN</v>
      </c>
      <c r="Y67" s="22">
        <f t="shared" ref="Y67:Y130" si="22">LEN(W67)</f>
        <v>3</v>
      </c>
      <c r="Z67" s="22">
        <f t="shared" ref="Z67:Z130" si="23">LENB(W67)</f>
        <v>6</v>
      </c>
      <c r="AA67" s="22" t="str">
        <f t="shared" si="13"/>
        <v/>
      </c>
      <c r="AB67" s="22">
        <f>COUNTIF($G$2:G67,G67)</f>
        <v>1</v>
      </c>
      <c r="AC67" s="22" t="str">
        <f t="shared" ref="AC67:AC130" si="24">IF(IFERROR(FIND("一",D67),0)&gt;0,"一对一",LEFT(D67,3))</f>
        <v>P01</v>
      </c>
      <c r="AD67" s="22" t="str">
        <f>VLOOKUP(D67,'2-班级信息'!A:AL,35,0)</f>
        <v>周三下午</v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>
      <c r="A68" s="23" t="s">
        <v>1766</v>
      </c>
      <c r="B68" s="23" t="s">
        <v>1264</v>
      </c>
      <c r="C68" s="23" t="s">
        <v>1766</v>
      </c>
      <c r="D68" s="23" t="s">
        <v>2168</v>
      </c>
      <c r="E68" s="23" t="s">
        <v>3942</v>
      </c>
      <c r="F68" s="23" t="s">
        <v>3920</v>
      </c>
      <c r="G68" s="23" t="s">
        <v>1429</v>
      </c>
      <c r="H68" s="23" t="s">
        <v>1810</v>
      </c>
      <c r="I68" s="216" t="str">
        <f>VLOOKUP(G68,Sheet1!$B:$T,19,0)</f>
        <v>一年级</v>
      </c>
      <c r="J68" s="23" t="s">
        <v>3125</v>
      </c>
      <c r="K68" s="23">
        <v>0</v>
      </c>
      <c r="L68" s="23" t="s">
        <v>3957</v>
      </c>
      <c r="M68" s="23" t="s">
        <v>14</v>
      </c>
      <c r="N68" s="216" t="s">
        <v>1000</v>
      </c>
      <c r="O68" s="23" t="s">
        <v>14</v>
      </c>
      <c r="P68" s="23" t="s">
        <v>14</v>
      </c>
      <c r="Q68" s="22" t="str">
        <f t="shared" si="15"/>
        <v>在读</v>
      </c>
      <c r="R68" s="22" t="str">
        <f>IF(Q68="在读",IF(IFERROR(FIND("一",D68),0)&gt;0,"一对一",VLOOKUP(LEFT(D68,3),班级编码!A:H,8,0)),Q68)</f>
        <v>小初部</v>
      </c>
      <c r="S68" s="22" t="str">
        <f t="shared" si="16"/>
        <v>P01F01G1205</v>
      </c>
      <c r="T68" s="22" t="str">
        <f t="shared" si="17"/>
        <v>林巧珍</v>
      </c>
      <c r="U68" s="22" t="str">
        <f t="shared" si="18"/>
        <v>丁惠媚</v>
      </c>
      <c r="V68" s="22" t="str">
        <f t="shared" si="19"/>
        <v>DUSTIN</v>
      </c>
      <c r="W68" s="22" t="str">
        <f t="shared" si="20"/>
        <v>丁惠媚</v>
      </c>
      <c r="X68" s="22" t="str">
        <f t="shared" si="21"/>
        <v>DUSTIN</v>
      </c>
      <c r="Y68" s="22">
        <f t="shared" si="22"/>
        <v>3</v>
      </c>
      <c r="Z68" s="22">
        <f t="shared" si="23"/>
        <v>6</v>
      </c>
      <c r="AA68" s="22" t="str">
        <f t="shared" si="13"/>
        <v/>
      </c>
      <c r="AB68" s="22">
        <f>COUNTIF($G$2:G68,G68)</f>
        <v>1</v>
      </c>
      <c r="AC68" s="22" t="str">
        <f t="shared" si="24"/>
        <v>P01</v>
      </c>
      <c r="AD68" s="22" t="str">
        <f>VLOOKUP(D68,'2-班级信息'!A:AL,35,0)</f>
        <v>周三下午</v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>
      <c r="A69" s="23" t="s">
        <v>1766</v>
      </c>
      <c r="B69" s="23" t="s">
        <v>1264</v>
      </c>
      <c r="C69" s="23" t="s">
        <v>1766</v>
      </c>
      <c r="D69" s="23" t="s">
        <v>2168</v>
      </c>
      <c r="E69" s="23" t="s">
        <v>3942</v>
      </c>
      <c r="F69" s="23" t="s">
        <v>3920</v>
      </c>
      <c r="G69" s="23" t="s">
        <v>2659</v>
      </c>
      <c r="H69" s="23" t="s">
        <v>2660</v>
      </c>
      <c r="I69" s="216" t="str">
        <f>VLOOKUP(G69,Sheet1!$B:$T,19,0)</f>
        <v>一年级</v>
      </c>
      <c r="J69" s="23" t="s">
        <v>3128</v>
      </c>
      <c r="K69" s="23">
        <v>0</v>
      </c>
      <c r="L69" s="23" t="s">
        <v>2661</v>
      </c>
      <c r="M69" s="23" t="s">
        <v>14</v>
      </c>
      <c r="N69" s="216" t="s">
        <v>1000</v>
      </c>
      <c r="O69" s="23" t="s">
        <v>14</v>
      </c>
      <c r="P69" s="23" t="s">
        <v>14</v>
      </c>
      <c r="Q69" s="22" t="str">
        <f t="shared" si="15"/>
        <v>在读</v>
      </c>
      <c r="R69" s="22" t="str">
        <f>IF(Q69="在读",IF(IFERROR(FIND("一",D69),0)&gt;0,"一对一",VLOOKUP(LEFT(D69,3),班级编码!A:H,8,0)),Q69)</f>
        <v>小初部</v>
      </c>
      <c r="S69" s="22" t="str">
        <f t="shared" si="16"/>
        <v>P01F01G1205</v>
      </c>
      <c r="T69" s="22" t="str">
        <f t="shared" si="17"/>
        <v>林巧珍</v>
      </c>
      <c r="U69" s="22" t="str">
        <f t="shared" si="18"/>
        <v>丁惠媚</v>
      </c>
      <c r="V69" s="22" t="str">
        <f t="shared" si="19"/>
        <v>DUSTIN</v>
      </c>
      <c r="W69" s="22" t="str">
        <f t="shared" si="20"/>
        <v>丁惠媚</v>
      </c>
      <c r="X69" s="22" t="str">
        <f t="shared" si="21"/>
        <v>DUSTIN</v>
      </c>
      <c r="Y69" s="22">
        <f t="shared" si="22"/>
        <v>3</v>
      </c>
      <c r="Z69" s="22">
        <f t="shared" si="23"/>
        <v>6</v>
      </c>
      <c r="AA69" s="22" t="str">
        <f t="shared" si="13"/>
        <v/>
      </c>
      <c r="AB69" s="22">
        <f>COUNTIF($G$2:G69,G69)</f>
        <v>1</v>
      </c>
      <c r="AC69" s="22" t="str">
        <f t="shared" si="24"/>
        <v>P01</v>
      </c>
      <c r="AD69" s="22" t="str">
        <f>VLOOKUP(D69,'2-班级信息'!A:AL,35,0)</f>
        <v>周三下午</v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>
      <c r="A70" s="23" t="s">
        <v>1766</v>
      </c>
      <c r="B70" s="23" t="s">
        <v>480</v>
      </c>
      <c r="C70" s="23" t="s">
        <v>1766</v>
      </c>
      <c r="D70" s="23" t="s">
        <v>2295</v>
      </c>
      <c r="E70" s="23" t="s">
        <v>3695</v>
      </c>
      <c r="F70" s="23" t="s">
        <v>3920</v>
      </c>
      <c r="G70" s="23" t="s">
        <v>1449</v>
      </c>
      <c r="H70" s="23" t="s">
        <v>1825</v>
      </c>
      <c r="I70" s="216" t="str">
        <f>VLOOKUP(G70,Sheet1!$B:$T,19,0)</f>
        <v>二年级</v>
      </c>
      <c r="J70" s="23" t="s">
        <v>3096</v>
      </c>
      <c r="K70" s="23">
        <v>0</v>
      </c>
      <c r="L70" s="23" t="s">
        <v>3921</v>
      </c>
      <c r="M70" s="23" t="s">
        <v>14</v>
      </c>
      <c r="N70" s="216" t="s">
        <v>1000</v>
      </c>
      <c r="O70" s="23" t="s">
        <v>3096</v>
      </c>
      <c r="P70" s="23" t="s">
        <v>3096</v>
      </c>
      <c r="Q70" s="22" t="str">
        <f t="shared" si="15"/>
        <v>在读</v>
      </c>
      <c r="R70" s="22" t="str">
        <f>IF(Q70="在读",IF(IFERROR(FIND("一",D70),0)&gt;0,"一对一",VLOOKUP(LEFT(D70,3),班级编码!A:H,8,0)),Q70)</f>
        <v>小初部</v>
      </c>
      <c r="S70" s="22" t="str">
        <f t="shared" si="16"/>
        <v>P02F02G0210</v>
      </c>
      <c r="T70" s="22" t="str">
        <f t="shared" si="17"/>
        <v>林巧珍</v>
      </c>
      <c r="U70" s="22" t="str">
        <f t="shared" si="18"/>
        <v>丁惠媚</v>
      </c>
      <c r="V70" s="22" t="str">
        <f t="shared" si="19"/>
        <v>DUSTIN</v>
      </c>
      <c r="W70" s="22" t="str">
        <f t="shared" si="20"/>
        <v>丁惠媚</v>
      </c>
      <c r="X70" s="22" t="str">
        <f t="shared" si="21"/>
        <v>DUSTIN</v>
      </c>
      <c r="Y70" s="22">
        <f t="shared" si="22"/>
        <v>3</v>
      </c>
      <c r="Z70" s="22">
        <f t="shared" si="23"/>
        <v>6</v>
      </c>
      <c r="AA70" s="22" t="str">
        <f t="shared" si="13"/>
        <v/>
      </c>
      <c r="AB70" s="22">
        <f>COUNTIF($G$2:G70,G70)</f>
        <v>1</v>
      </c>
      <c r="AC70" s="22" t="str">
        <f t="shared" si="24"/>
        <v>P02</v>
      </c>
      <c r="AD70" s="22" t="str">
        <f>VLOOKUP(D70,'2-班级信息'!A:AL,35,0)</f>
        <v>周六下午</v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小学周末白天班</v>
      </c>
    </row>
    <row r="71" spans="1:33">
      <c r="A71" s="23" t="s">
        <v>1766</v>
      </c>
      <c r="B71" s="23" t="s">
        <v>480</v>
      </c>
      <c r="C71" s="23" t="s">
        <v>1766</v>
      </c>
      <c r="D71" s="23" t="s">
        <v>2295</v>
      </c>
      <c r="E71" s="23" t="s">
        <v>3695</v>
      </c>
      <c r="F71" s="23" t="s">
        <v>3920</v>
      </c>
      <c r="G71" s="23" t="s">
        <v>1445</v>
      </c>
      <c r="H71" s="23" t="s">
        <v>1822</v>
      </c>
      <c r="I71" s="216" t="str">
        <f>VLOOKUP(G71,Sheet1!$B:$T,19,0)</f>
        <v>一年级</v>
      </c>
      <c r="J71" s="23" t="s">
        <v>3130</v>
      </c>
      <c r="K71" s="23">
        <v>0</v>
      </c>
      <c r="L71" s="23" t="s">
        <v>3944</v>
      </c>
      <c r="M71" s="23" t="s">
        <v>14</v>
      </c>
      <c r="N71" s="216" t="s">
        <v>1000</v>
      </c>
      <c r="O71" s="23" t="s">
        <v>14</v>
      </c>
      <c r="P71" s="23" t="s">
        <v>14</v>
      </c>
      <c r="Q71" s="22" t="str">
        <f t="shared" si="15"/>
        <v>在读</v>
      </c>
      <c r="R71" s="22" t="str">
        <f>IF(Q71="在读",IF(IFERROR(FIND("一",D71),0)&gt;0,"一对一",VLOOKUP(LEFT(D71,3),班级编码!A:H,8,0)),Q71)</f>
        <v>小初部</v>
      </c>
      <c r="S71" s="22" t="str">
        <f t="shared" si="16"/>
        <v>P02F02G0210</v>
      </c>
      <c r="T71" s="22" t="str">
        <f t="shared" si="17"/>
        <v>林巧珍</v>
      </c>
      <c r="U71" s="22" t="str">
        <f t="shared" si="18"/>
        <v>丁惠媚</v>
      </c>
      <c r="V71" s="22" t="str">
        <f t="shared" si="19"/>
        <v>DUSTIN</v>
      </c>
      <c r="W71" s="22" t="str">
        <f t="shared" si="20"/>
        <v>丁惠媚</v>
      </c>
      <c r="X71" s="22" t="str">
        <f t="shared" si="21"/>
        <v>DUSTIN</v>
      </c>
      <c r="Y71" s="22">
        <f t="shared" si="22"/>
        <v>3</v>
      </c>
      <c r="Z71" s="22">
        <f t="shared" si="23"/>
        <v>6</v>
      </c>
      <c r="AA71" s="22" t="str">
        <f t="shared" si="13"/>
        <v/>
      </c>
      <c r="AB71" s="22">
        <f>COUNTIF($G$2:G71,G71)</f>
        <v>1</v>
      </c>
      <c r="AC71" s="22" t="str">
        <f t="shared" si="24"/>
        <v>P02</v>
      </c>
      <c r="AD71" s="22" t="str">
        <f>VLOOKUP(D71,'2-班级信息'!A:AL,35,0)</f>
        <v>周六下午</v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小学周末白天班</v>
      </c>
    </row>
    <row r="72" spans="1:33">
      <c r="A72" s="23" t="s">
        <v>1766</v>
      </c>
      <c r="B72" s="23" t="s">
        <v>480</v>
      </c>
      <c r="C72" s="23" t="s">
        <v>1766</v>
      </c>
      <c r="D72" s="23" t="s">
        <v>2295</v>
      </c>
      <c r="E72" s="23" t="s">
        <v>3695</v>
      </c>
      <c r="F72" s="23" t="s">
        <v>3920</v>
      </c>
      <c r="G72" s="23" t="s">
        <v>1458</v>
      </c>
      <c r="H72" s="23" t="s">
        <v>1793</v>
      </c>
      <c r="I72" s="216" t="str">
        <f>VLOOKUP(G72,Sheet1!$B:$T,19,0)</f>
        <v>一年级</v>
      </c>
      <c r="J72" s="23" t="s">
        <v>3036</v>
      </c>
      <c r="K72" s="23">
        <v>0</v>
      </c>
      <c r="L72" s="23" t="s">
        <v>3946</v>
      </c>
      <c r="M72" s="23" t="s">
        <v>14</v>
      </c>
      <c r="N72" s="216" t="s">
        <v>1000</v>
      </c>
      <c r="O72" s="23" t="s">
        <v>3947</v>
      </c>
      <c r="P72" s="23" t="s">
        <v>14</v>
      </c>
      <c r="Q72" s="22" t="str">
        <f t="shared" si="15"/>
        <v>在读</v>
      </c>
      <c r="R72" s="22" t="str">
        <f>IF(Q72="在读",IF(IFERROR(FIND("一",D72),0)&gt;0,"一对一",VLOOKUP(LEFT(D72,3),班级编码!A:H,8,0)),Q72)</f>
        <v>小初部</v>
      </c>
      <c r="S72" s="22" t="str">
        <f t="shared" si="16"/>
        <v>P02F02G0210</v>
      </c>
      <c r="T72" s="22" t="str">
        <f t="shared" si="17"/>
        <v>林巧珍</v>
      </c>
      <c r="U72" s="22" t="str">
        <f t="shared" si="18"/>
        <v>丁惠媚</v>
      </c>
      <c r="V72" s="22" t="str">
        <f t="shared" si="19"/>
        <v>DUSTIN</v>
      </c>
      <c r="W72" s="22" t="str">
        <f t="shared" si="20"/>
        <v>丁惠媚</v>
      </c>
      <c r="X72" s="22" t="str">
        <f t="shared" si="21"/>
        <v>DUSTIN</v>
      </c>
      <c r="Y72" s="22">
        <f t="shared" si="22"/>
        <v>3</v>
      </c>
      <c r="Z72" s="22">
        <f t="shared" si="23"/>
        <v>6</v>
      </c>
      <c r="AA72" s="22" t="str">
        <f t="shared" si="13"/>
        <v/>
      </c>
      <c r="AB72" s="22">
        <f>COUNTIF($G$2:G72,G72)</f>
        <v>1</v>
      </c>
      <c r="AC72" s="22" t="str">
        <f t="shared" si="24"/>
        <v>P02</v>
      </c>
      <c r="AD72" s="22" t="str">
        <f>VLOOKUP(D72,'2-班级信息'!A:AL,35,0)</f>
        <v>周六下午</v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小学周末白天班</v>
      </c>
    </row>
    <row r="73" spans="1:33">
      <c r="A73" s="23" t="s">
        <v>1766</v>
      </c>
      <c r="B73" s="23" t="s">
        <v>480</v>
      </c>
      <c r="C73" s="23" t="s">
        <v>1766</v>
      </c>
      <c r="D73" s="23" t="s">
        <v>2295</v>
      </c>
      <c r="E73" s="23" t="s">
        <v>3695</v>
      </c>
      <c r="F73" s="23" t="s">
        <v>3920</v>
      </c>
      <c r="G73" s="23" t="s">
        <v>1451</v>
      </c>
      <c r="H73" s="23" t="s">
        <v>1826</v>
      </c>
      <c r="I73" s="216" t="str">
        <f>VLOOKUP(G73,Sheet1!$B:$T,19,0)</f>
        <v>一年级</v>
      </c>
      <c r="J73" s="23" t="s">
        <v>3122</v>
      </c>
      <c r="K73" s="23">
        <v>0</v>
      </c>
      <c r="L73" s="23" t="s">
        <v>3949</v>
      </c>
      <c r="M73" s="23" t="s">
        <v>14</v>
      </c>
      <c r="N73" s="216" t="s">
        <v>1000</v>
      </c>
      <c r="O73" s="23" t="s">
        <v>14</v>
      </c>
      <c r="P73" s="23" t="s">
        <v>14</v>
      </c>
      <c r="Q73" s="22" t="str">
        <f t="shared" si="15"/>
        <v>在读</v>
      </c>
      <c r="R73" s="22" t="str">
        <f>IF(Q73="在读",IF(IFERROR(FIND("一",D73),0)&gt;0,"一对一",VLOOKUP(LEFT(D73,3),班级编码!A:H,8,0)),Q73)</f>
        <v>小初部</v>
      </c>
      <c r="S73" s="22" t="str">
        <f t="shared" si="16"/>
        <v>P02F02G0210</v>
      </c>
      <c r="T73" s="22" t="str">
        <f t="shared" si="17"/>
        <v>林巧珍</v>
      </c>
      <c r="U73" s="22" t="str">
        <f t="shared" si="18"/>
        <v>丁惠媚</v>
      </c>
      <c r="V73" s="22" t="str">
        <f t="shared" si="19"/>
        <v>DUSTIN</v>
      </c>
      <c r="W73" s="22" t="str">
        <f t="shared" si="20"/>
        <v>丁惠媚</v>
      </c>
      <c r="X73" s="22" t="str">
        <f t="shared" si="21"/>
        <v>DUSTIN</v>
      </c>
      <c r="Y73" s="22">
        <f t="shared" si="22"/>
        <v>3</v>
      </c>
      <c r="Z73" s="22">
        <f t="shared" si="23"/>
        <v>6</v>
      </c>
      <c r="AA73" s="22" t="str">
        <f t="shared" si="13"/>
        <v/>
      </c>
      <c r="AB73" s="22">
        <f>COUNTIF($G$2:G73,G73)</f>
        <v>1</v>
      </c>
      <c r="AC73" s="22" t="str">
        <f t="shared" si="24"/>
        <v>P02</v>
      </c>
      <c r="AD73" s="22" t="str">
        <f>VLOOKUP(D73,'2-班级信息'!A:AL,35,0)</f>
        <v>周六下午</v>
      </c>
      <c r="AE73" s="22" t="str">
        <f>VLOOKUP(D73,'2-班级信息'!A:AL,8,0)</f>
        <v/>
      </c>
      <c r="AF73" s="22" t="str">
        <f t="shared" si="14"/>
        <v>小学班</v>
      </c>
      <c r="AG73" s="22" t="str">
        <f t="shared" si="25"/>
        <v>小学周末白天班</v>
      </c>
    </row>
    <row r="74" spans="1:33">
      <c r="A74" s="23" t="s">
        <v>1766</v>
      </c>
      <c r="B74" s="23" t="s">
        <v>480</v>
      </c>
      <c r="C74" s="23" t="s">
        <v>1766</v>
      </c>
      <c r="D74" s="23" t="s">
        <v>2295</v>
      </c>
      <c r="E74" s="23" t="s">
        <v>3695</v>
      </c>
      <c r="F74" s="23" t="s">
        <v>3920</v>
      </c>
      <c r="G74" s="23" t="s">
        <v>1443</v>
      </c>
      <c r="H74" s="23" t="s">
        <v>1820</v>
      </c>
      <c r="I74" s="216" t="str">
        <f>VLOOKUP(G74,Sheet1!$B:$T,19,0)</f>
        <v>大班</v>
      </c>
      <c r="J74" s="23" t="s">
        <v>3092</v>
      </c>
      <c r="K74" s="23">
        <v>0</v>
      </c>
      <c r="L74" s="23" t="s">
        <v>3955</v>
      </c>
      <c r="M74" s="23" t="s">
        <v>14</v>
      </c>
      <c r="N74" s="216" t="s">
        <v>3686</v>
      </c>
      <c r="O74" s="23" t="s">
        <v>14</v>
      </c>
      <c r="P74" s="23" t="s">
        <v>14</v>
      </c>
      <c r="Q74" s="22" t="str">
        <f t="shared" si="15"/>
        <v>在读</v>
      </c>
      <c r="R74" s="22" t="str">
        <f>IF(Q74="在读",IF(IFERROR(FIND("一",D74),0)&gt;0,"一对一",VLOOKUP(LEFT(D74,3),班级编码!A:H,8,0)),Q74)</f>
        <v>小初部</v>
      </c>
      <c r="S74" s="22" t="str">
        <f t="shared" si="16"/>
        <v>P02F02G0210</v>
      </c>
      <c r="T74" s="22" t="str">
        <f t="shared" si="17"/>
        <v>林巧珍</v>
      </c>
      <c r="U74" s="22" t="str">
        <f t="shared" si="18"/>
        <v>丁惠媚</v>
      </c>
      <c r="V74" s="22" t="str">
        <f t="shared" si="19"/>
        <v>DUSTIN</v>
      </c>
      <c r="W74" s="22" t="str">
        <f t="shared" si="20"/>
        <v>丁惠媚</v>
      </c>
      <c r="X74" s="22" t="str">
        <f t="shared" si="21"/>
        <v>DUSTIN</v>
      </c>
      <c r="Y74" s="22">
        <f t="shared" si="22"/>
        <v>3</v>
      </c>
      <c r="Z74" s="22">
        <f t="shared" si="23"/>
        <v>6</v>
      </c>
      <c r="AA74" s="22" t="str">
        <f t="shared" si="13"/>
        <v/>
      </c>
      <c r="AB74" s="22">
        <f>COUNTIF($G$2:G74,G74)</f>
        <v>1</v>
      </c>
      <c r="AC74" s="22" t="str">
        <f t="shared" si="24"/>
        <v>P02</v>
      </c>
      <c r="AD74" s="22" t="str">
        <f>VLOOKUP(D74,'2-班级信息'!A:AL,35,0)</f>
        <v>周六下午</v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3" t="s">
        <v>1766</v>
      </c>
      <c r="B75" s="23" t="s">
        <v>480</v>
      </c>
      <c r="C75" s="23" t="s">
        <v>1766</v>
      </c>
      <c r="D75" s="23" t="s">
        <v>2295</v>
      </c>
      <c r="E75" s="23" t="s">
        <v>3695</v>
      </c>
      <c r="F75" s="23" t="s">
        <v>3920</v>
      </c>
      <c r="G75" s="23" t="s">
        <v>1447</v>
      </c>
      <c r="H75" s="23" t="s">
        <v>1823</v>
      </c>
      <c r="I75" s="216" t="str">
        <f>VLOOKUP(G75,Sheet1!$B:$T,19,0)</f>
        <v>大班</v>
      </c>
      <c r="J75" s="23" t="s">
        <v>3159</v>
      </c>
      <c r="K75" s="23">
        <v>0</v>
      </c>
      <c r="L75" s="23" t="s">
        <v>3958</v>
      </c>
      <c r="M75" s="23" t="s">
        <v>14</v>
      </c>
      <c r="N75" s="216" t="s">
        <v>3924</v>
      </c>
      <c r="O75" s="23" t="s">
        <v>3959</v>
      </c>
      <c r="P75" s="23" t="s">
        <v>3159</v>
      </c>
      <c r="Q75" s="22" t="str">
        <f t="shared" si="15"/>
        <v>在读</v>
      </c>
      <c r="R75" s="22" t="str">
        <f>IF(Q75="在读",IF(IFERROR(FIND("一",D75),0)&gt;0,"一对一",VLOOKUP(LEFT(D75,3),班级编码!A:H,8,0)),Q75)</f>
        <v>小初部</v>
      </c>
      <c r="S75" s="22" t="str">
        <f t="shared" si="16"/>
        <v>P02F02G0210</v>
      </c>
      <c r="T75" s="22" t="str">
        <f t="shared" si="17"/>
        <v>林巧珍</v>
      </c>
      <c r="U75" s="22" t="str">
        <f t="shared" si="18"/>
        <v>丁惠媚</v>
      </c>
      <c r="V75" s="22" t="str">
        <f t="shared" si="19"/>
        <v>DUSTIN</v>
      </c>
      <c r="W75" s="22" t="str">
        <f t="shared" si="20"/>
        <v>丁惠媚</v>
      </c>
      <c r="X75" s="22" t="str">
        <f t="shared" si="21"/>
        <v>DUSTIN</v>
      </c>
      <c r="Y75" s="22">
        <f t="shared" si="22"/>
        <v>3</v>
      </c>
      <c r="Z75" s="22">
        <f t="shared" si="23"/>
        <v>6</v>
      </c>
      <c r="AA75" s="22" t="str">
        <f t="shared" si="13"/>
        <v/>
      </c>
      <c r="AB75" s="22">
        <f>COUNTIF($G$2:G75,G75)</f>
        <v>1</v>
      </c>
      <c r="AC75" s="22" t="str">
        <f t="shared" si="24"/>
        <v>P02</v>
      </c>
      <c r="AD75" s="22" t="str">
        <f>VLOOKUP(D75,'2-班级信息'!A:AL,35,0)</f>
        <v>周六下午</v>
      </c>
      <c r="AE75" s="22" t="str">
        <f>VLOOKUP(D75,'2-班级信息'!A:AL,8,0)</f>
        <v/>
      </c>
      <c r="AF75" s="22" t="str">
        <f t="shared" si="14"/>
        <v>幼儿班</v>
      </c>
      <c r="AG75" s="22" t="str">
        <f t="shared" si="25"/>
        <v>幼儿班</v>
      </c>
    </row>
    <row r="76" spans="1:33">
      <c r="A76" s="23" t="s">
        <v>1766</v>
      </c>
      <c r="B76" s="23" t="s">
        <v>480</v>
      </c>
      <c r="C76" s="23" t="s">
        <v>1766</v>
      </c>
      <c r="D76" s="23" t="s">
        <v>2295</v>
      </c>
      <c r="E76" s="23" t="s">
        <v>3695</v>
      </c>
      <c r="F76" s="23" t="s">
        <v>3920</v>
      </c>
      <c r="G76" s="23" t="s">
        <v>1787</v>
      </c>
      <c r="H76" s="23" t="s">
        <v>1788</v>
      </c>
      <c r="I76" s="216" t="str">
        <f>VLOOKUP(G76,Sheet1!$B:$T,19,0)</f>
        <v>一年级</v>
      </c>
      <c r="J76" s="23" t="s">
        <v>3371</v>
      </c>
      <c r="K76" s="23">
        <v>0</v>
      </c>
      <c r="L76" s="23" t="s">
        <v>2928</v>
      </c>
      <c r="M76" s="23" t="s">
        <v>14</v>
      </c>
      <c r="N76" s="216" t="s">
        <v>1000</v>
      </c>
      <c r="O76" s="23" t="s">
        <v>14</v>
      </c>
      <c r="P76" s="23" t="s">
        <v>14</v>
      </c>
      <c r="Q76" s="22" t="str">
        <f t="shared" si="15"/>
        <v>在读</v>
      </c>
      <c r="R76" s="22" t="str">
        <f>IF(Q76="在读",IF(IFERROR(FIND("一",D76),0)&gt;0,"一对一",VLOOKUP(LEFT(D76,3),班级编码!A:H,8,0)),Q76)</f>
        <v>小初部</v>
      </c>
      <c r="S76" s="22" t="str">
        <f t="shared" si="16"/>
        <v>P02F02G0210</v>
      </c>
      <c r="T76" s="22" t="str">
        <f t="shared" si="17"/>
        <v>林巧珍</v>
      </c>
      <c r="U76" s="22" t="str">
        <f t="shared" si="18"/>
        <v>丁惠媚</v>
      </c>
      <c r="V76" s="22" t="str">
        <f t="shared" si="19"/>
        <v>DUSTIN</v>
      </c>
      <c r="W76" s="22" t="str">
        <f t="shared" si="20"/>
        <v>丁惠媚</v>
      </c>
      <c r="X76" s="22" t="str">
        <f t="shared" si="21"/>
        <v>DUSTIN</v>
      </c>
      <c r="Y76" s="22">
        <f t="shared" si="22"/>
        <v>3</v>
      </c>
      <c r="Z76" s="22">
        <f t="shared" si="23"/>
        <v>6</v>
      </c>
      <c r="AA76" s="22" t="str">
        <f t="shared" si="13"/>
        <v/>
      </c>
      <c r="AB76" s="22">
        <f>COUNTIF($G$2:G76,G76)</f>
        <v>1</v>
      </c>
      <c r="AC76" s="22" t="str">
        <f t="shared" si="24"/>
        <v>P02</v>
      </c>
      <c r="AD76" s="22" t="str">
        <f>VLOOKUP(D76,'2-班级信息'!A:AL,35,0)</f>
        <v>周六下午</v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小学周末白天班</v>
      </c>
    </row>
    <row r="77" spans="1:33">
      <c r="A77" s="23" t="s">
        <v>1766</v>
      </c>
      <c r="B77" s="23" t="s">
        <v>480</v>
      </c>
      <c r="C77" s="23" t="s">
        <v>1766</v>
      </c>
      <c r="D77" s="23" t="s">
        <v>2295</v>
      </c>
      <c r="E77" s="23" t="s">
        <v>3695</v>
      </c>
      <c r="F77" s="23" t="s">
        <v>3920</v>
      </c>
      <c r="G77" s="23" t="s">
        <v>2873</v>
      </c>
      <c r="H77" s="23" t="s">
        <v>2874</v>
      </c>
      <c r="I77" s="216" t="str">
        <f>VLOOKUP(G77,Sheet1!$B:$T,19,0)</f>
        <v>一年级</v>
      </c>
      <c r="J77" s="23" t="s">
        <v>3374</v>
      </c>
      <c r="K77" s="23">
        <v>0</v>
      </c>
      <c r="L77" s="23" t="s">
        <v>2875</v>
      </c>
      <c r="M77" s="23" t="s">
        <v>14</v>
      </c>
      <c r="N77" s="216" t="s">
        <v>1000</v>
      </c>
      <c r="O77" s="23" t="s">
        <v>14</v>
      </c>
      <c r="P77" s="23" t="s">
        <v>14</v>
      </c>
      <c r="Q77" s="22" t="str">
        <f t="shared" si="15"/>
        <v>在读</v>
      </c>
      <c r="R77" s="22" t="str">
        <f>IF(Q77="在读",IF(IFERROR(FIND("一",D77),0)&gt;0,"一对一",VLOOKUP(LEFT(D77,3),班级编码!A:H,8,0)),Q77)</f>
        <v>小初部</v>
      </c>
      <c r="S77" s="22" t="str">
        <f t="shared" si="16"/>
        <v>P02F02G0210</v>
      </c>
      <c r="T77" s="22" t="str">
        <f t="shared" si="17"/>
        <v>林巧珍</v>
      </c>
      <c r="U77" s="22" t="str">
        <f t="shared" si="18"/>
        <v>丁惠媚</v>
      </c>
      <c r="V77" s="22" t="str">
        <f t="shared" si="19"/>
        <v>DUSTIN</v>
      </c>
      <c r="W77" s="22" t="str">
        <f t="shared" si="20"/>
        <v>丁惠媚</v>
      </c>
      <c r="X77" s="22" t="str">
        <f t="shared" si="21"/>
        <v>DUSTIN</v>
      </c>
      <c r="Y77" s="22">
        <f t="shared" si="22"/>
        <v>3</v>
      </c>
      <c r="Z77" s="22">
        <f t="shared" si="23"/>
        <v>6</v>
      </c>
      <c r="AA77" s="22" t="str">
        <f t="shared" si="13"/>
        <v/>
      </c>
      <c r="AB77" s="22">
        <f>COUNTIF($G$2:G77,G77)</f>
        <v>1</v>
      </c>
      <c r="AC77" s="22" t="str">
        <f t="shared" si="24"/>
        <v>P02</v>
      </c>
      <c r="AD77" s="22" t="str">
        <f>VLOOKUP(D77,'2-班级信息'!A:AL,35,0)</f>
        <v>周六下午</v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小学周末白天班</v>
      </c>
    </row>
    <row r="78" spans="1:33">
      <c r="A78" s="23" t="s">
        <v>1766</v>
      </c>
      <c r="B78" s="23" t="s">
        <v>480</v>
      </c>
      <c r="C78" s="23" t="s">
        <v>1766</v>
      </c>
      <c r="D78" s="23" t="s">
        <v>2295</v>
      </c>
      <c r="E78" s="23" t="s">
        <v>3695</v>
      </c>
      <c r="F78" s="23" t="s">
        <v>3920</v>
      </c>
      <c r="G78" s="23" t="s">
        <v>2865</v>
      </c>
      <c r="H78" s="23" t="s">
        <v>2866</v>
      </c>
      <c r="I78" s="216" t="str">
        <f>VLOOKUP(G78,Sheet1!$B:$T,19,0)</f>
        <v>一年级</v>
      </c>
      <c r="J78" s="23" t="s">
        <v>3376</v>
      </c>
      <c r="K78" s="23">
        <v>0</v>
      </c>
      <c r="L78" s="23" t="s">
        <v>2867</v>
      </c>
      <c r="M78" s="23" t="s">
        <v>14</v>
      </c>
      <c r="N78" s="216" t="s">
        <v>1000</v>
      </c>
      <c r="O78" s="23" t="s">
        <v>14</v>
      </c>
      <c r="P78" s="23" t="s">
        <v>14</v>
      </c>
      <c r="Q78" s="22" t="str">
        <f t="shared" si="15"/>
        <v>在读</v>
      </c>
      <c r="R78" s="22" t="str">
        <f>IF(Q78="在读",IF(IFERROR(FIND("一",D78),0)&gt;0,"一对一",VLOOKUP(LEFT(D78,3),班级编码!A:H,8,0)),Q78)</f>
        <v>小初部</v>
      </c>
      <c r="S78" s="22" t="str">
        <f t="shared" si="16"/>
        <v>P02F02G0210</v>
      </c>
      <c r="T78" s="22" t="str">
        <f t="shared" si="17"/>
        <v>林巧珍</v>
      </c>
      <c r="U78" s="22" t="str">
        <f t="shared" si="18"/>
        <v>丁惠媚</v>
      </c>
      <c r="V78" s="22" t="str">
        <f t="shared" si="19"/>
        <v>DUSTIN</v>
      </c>
      <c r="W78" s="22" t="str">
        <f t="shared" si="20"/>
        <v>丁惠媚</v>
      </c>
      <c r="X78" s="22" t="str">
        <f t="shared" si="21"/>
        <v>DUSTIN</v>
      </c>
      <c r="Y78" s="22">
        <f t="shared" si="22"/>
        <v>3</v>
      </c>
      <c r="Z78" s="22">
        <f t="shared" si="23"/>
        <v>6</v>
      </c>
      <c r="AA78" s="22" t="str">
        <f t="shared" si="13"/>
        <v/>
      </c>
      <c r="AB78" s="22">
        <f>COUNTIF($G$2:G78,G78)</f>
        <v>1</v>
      </c>
      <c r="AC78" s="22" t="str">
        <f t="shared" si="24"/>
        <v>P02</v>
      </c>
      <c r="AD78" s="22" t="str">
        <f>VLOOKUP(D78,'2-班级信息'!A:AL,35,0)</f>
        <v>周六下午</v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小学周末白天班</v>
      </c>
    </row>
    <row r="79" spans="1:33">
      <c r="A79" s="23" t="s">
        <v>1766</v>
      </c>
      <c r="B79" s="23" t="s">
        <v>480</v>
      </c>
      <c r="C79" s="23" t="s">
        <v>1766</v>
      </c>
      <c r="D79" s="23" t="s">
        <v>2295</v>
      </c>
      <c r="E79" s="23" t="s">
        <v>3695</v>
      </c>
      <c r="F79" s="23" t="s">
        <v>3920</v>
      </c>
      <c r="G79" s="23" t="s">
        <v>1437</v>
      </c>
      <c r="H79" s="23" t="s">
        <v>1816</v>
      </c>
      <c r="I79" s="216" t="str">
        <f>VLOOKUP(G79,Sheet1!$B:$T,19,0)</f>
        <v>一年级</v>
      </c>
      <c r="J79" s="23" t="s">
        <v>3372</v>
      </c>
      <c r="K79" s="23">
        <v>0</v>
      </c>
      <c r="L79" s="23" t="s">
        <v>2688</v>
      </c>
      <c r="M79" s="23" t="s">
        <v>14</v>
      </c>
      <c r="N79" s="216" t="s">
        <v>3707</v>
      </c>
      <c r="O79" s="23" t="s">
        <v>14</v>
      </c>
      <c r="P79" s="23" t="s">
        <v>14</v>
      </c>
      <c r="Q79" s="22" t="str">
        <f t="shared" si="15"/>
        <v>在读</v>
      </c>
      <c r="R79" s="22" t="str">
        <f>IF(Q79="在读",IF(IFERROR(FIND("一",D79),0)&gt;0,"一对一",VLOOKUP(LEFT(D79,3),班级编码!A:H,8,0)),Q79)</f>
        <v>小初部</v>
      </c>
      <c r="S79" s="22" t="str">
        <f t="shared" si="16"/>
        <v>P02F02G0210</v>
      </c>
      <c r="T79" s="22" t="str">
        <f t="shared" si="17"/>
        <v>林巧珍</v>
      </c>
      <c r="U79" s="22" t="str">
        <f t="shared" si="18"/>
        <v>丁惠媚</v>
      </c>
      <c r="V79" s="22" t="str">
        <f t="shared" si="19"/>
        <v>DUSTIN</v>
      </c>
      <c r="W79" s="22" t="str">
        <f t="shared" si="20"/>
        <v>丁惠媚</v>
      </c>
      <c r="X79" s="22" t="str">
        <f t="shared" si="21"/>
        <v>DUSTIN</v>
      </c>
      <c r="Y79" s="22">
        <f t="shared" si="22"/>
        <v>3</v>
      </c>
      <c r="Z79" s="22">
        <f t="shared" si="23"/>
        <v>6</v>
      </c>
      <c r="AA79" s="22" t="str">
        <f t="shared" si="13"/>
        <v/>
      </c>
      <c r="AB79" s="22">
        <f>COUNTIF($G$2:G79,G79)</f>
        <v>1</v>
      </c>
      <c r="AC79" s="22" t="str">
        <f t="shared" si="24"/>
        <v>P02</v>
      </c>
      <c r="AD79" s="22" t="str">
        <f>VLOOKUP(D79,'2-班级信息'!A:AL,35,0)</f>
        <v>周六下午</v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小学周末白天班</v>
      </c>
    </row>
    <row r="80" spans="1:33">
      <c r="A80" s="23" t="s">
        <v>1766</v>
      </c>
      <c r="B80" s="23" t="s">
        <v>480</v>
      </c>
      <c r="C80" s="23" t="s">
        <v>1766</v>
      </c>
      <c r="D80" s="23" t="s">
        <v>2295</v>
      </c>
      <c r="E80" s="23" t="s">
        <v>3695</v>
      </c>
      <c r="F80" s="23" t="s">
        <v>3920</v>
      </c>
      <c r="G80" s="23" t="s">
        <v>2947</v>
      </c>
      <c r="H80" s="23" t="s">
        <v>2948</v>
      </c>
      <c r="I80" s="216" t="str">
        <f>VLOOKUP(G80,Sheet1!$B:$T,19,0)</f>
        <v>一年级</v>
      </c>
      <c r="J80" s="23" t="s">
        <v>3373</v>
      </c>
      <c r="K80" s="23">
        <v>0</v>
      </c>
      <c r="L80" s="23" t="s">
        <v>2949</v>
      </c>
      <c r="M80" s="23" t="s">
        <v>14</v>
      </c>
      <c r="N80" s="216" t="s">
        <v>1000</v>
      </c>
      <c r="O80" s="23" t="s">
        <v>14</v>
      </c>
      <c r="P80" s="23" t="s">
        <v>14</v>
      </c>
      <c r="Q80" s="22" t="str">
        <f t="shared" si="15"/>
        <v>在读</v>
      </c>
      <c r="R80" s="22" t="str">
        <f>IF(Q80="在读",IF(IFERROR(FIND("一",D80),0)&gt;0,"一对一",VLOOKUP(LEFT(D80,3),班级编码!A:H,8,0)),Q80)</f>
        <v>小初部</v>
      </c>
      <c r="S80" s="22" t="str">
        <f t="shared" si="16"/>
        <v>P02F02G0210</v>
      </c>
      <c r="T80" s="22" t="str">
        <f t="shared" si="17"/>
        <v>林巧珍</v>
      </c>
      <c r="U80" s="22" t="str">
        <f t="shared" si="18"/>
        <v>丁惠媚</v>
      </c>
      <c r="V80" s="22" t="str">
        <f t="shared" si="19"/>
        <v>DUSTIN</v>
      </c>
      <c r="W80" s="22" t="str">
        <f t="shared" si="20"/>
        <v>丁惠媚</v>
      </c>
      <c r="X80" s="22" t="str">
        <f t="shared" si="21"/>
        <v>DUSTIN</v>
      </c>
      <c r="Y80" s="22">
        <f t="shared" si="22"/>
        <v>3</v>
      </c>
      <c r="Z80" s="22">
        <f t="shared" si="23"/>
        <v>6</v>
      </c>
      <c r="AA80" s="22" t="str">
        <f t="shared" si="13"/>
        <v/>
      </c>
      <c r="AB80" s="22">
        <f>COUNTIF($G$2:G80,G80)</f>
        <v>1</v>
      </c>
      <c r="AC80" s="22" t="str">
        <f t="shared" si="24"/>
        <v>P02</v>
      </c>
      <c r="AD80" s="22" t="str">
        <f>VLOOKUP(D80,'2-班级信息'!A:AL,35,0)</f>
        <v>周六下午</v>
      </c>
      <c r="AE80" s="22" t="str">
        <f>VLOOKUP(D80,'2-班级信息'!A:AL,8,0)</f>
        <v/>
      </c>
      <c r="AF80" s="22" t="str">
        <f t="shared" si="14"/>
        <v>小学班</v>
      </c>
      <c r="AG80" s="22" t="str">
        <f t="shared" si="25"/>
        <v>小学周末白天班</v>
      </c>
    </row>
    <row r="81" spans="1:33">
      <c r="A81" s="23" t="s">
        <v>1766</v>
      </c>
      <c r="B81" s="23" t="s">
        <v>480</v>
      </c>
      <c r="C81" s="23" t="s">
        <v>1766</v>
      </c>
      <c r="D81" s="23" t="s">
        <v>2295</v>
      </c>
      <c r="E81" s="23" t="s">
        <v>3695</v>
      </c>
      <c r="F81" s="23" t="s">
        <v>3920</v>
      </c>
      <c r="G81" s="23" t="s">
        <v>1439</v>
      </c>
      <c r="H81" s="23" t="s">
        <v>1817</v>
      </c>
      <c r="I81" s="216" t="str">
        <f>VLOOKUP(G81,Sheet1!$B:$T,19,0)</f>
        <v>一年级</v>
      </c>
      <c r="J81" s="23" t="s">
        <v>3370</v>
      </c>
      <c r="K81" s="23">
        <v>0</v>
      </c>
      <c r="L81" s="23" t="s">
        <v>2799</v>
      </c>
      <c r="M81" s="23" t="s">
        <v>14</v>
      </c>
      <c r="N81" s="216" t="s">
        <v>1000</v>
      </c>
      <c r="O81" s="23" t="s">
        <v>14</v>
      </c>
      <c r="P81" s="23" t="s">
        <v>14</v>
      </c>
      <c r="Q81" s="22" t="str">
        <f t="shared" si="15"/>
        <v>在读</v>
      </c>
      <c r="R81" s="22" t="str">
        <f>IF(Q81="在读",IF(IFERROR(FIND("一",D81),0)&gt;0,"一对一",VLOOKUP(LEFT(D81,3),班级编码!A:H,8,0)),Q81)</f>
        <v>小初部</v>
      </c>
      <c r="S81" s="22" t="str">
        <f t="shared" si="16"/>
        <v>P02F02G0210</v>
      </c>
      <c r="T81" s="22" t="str">
        <f t="shared" si="17"/>
        <v>林巧珍</v>
      </c>
      <c r="U81" s="22" t="str">
        <f t="shared" si="18"/>
        <v>丁惠媚</v>
      </c>
      <c r="V81" s="22" t="str">
        <f t="shared" si="19"/>
        <v>DUSTIN</v>
      </c>
      <c r="W81" s="22" t="str">
        <f t="shared" si="20"/>
        <v>丁惠媚</v>
      </c>
      <c r="X81" s="22" t="str">
        <f t="shared" si="21"/>
        <v>DUSTIN</v>
      </c>
      <c r="Y81" s="22">
        <f t="shared" si="22"/>
        <v>3</v>
      </c>
      <c r="Z81" s="22">
        <f t="shared" si="23"/>
        <v>6</v>
      </c>
      <c r="AA81" s="22" t="str">
        <f t="shared" si="13"/>
        <v/>
      </c>
      <c r="AB81" s="22">
        <f>COUNTIF($G$2:G81,G81)</f>
        <v>1</v>
      </c>
      <c r="AC81" s="22" t="str">
        <f t="shared" si="24"/>
        <v>P02</v>
      </c>
      <c r="AD81" s="22" t="str">
        <f>VLOOKUP(D81,'2-班级信息'!A:AL,35,0)</f>
        <v>周六下午</v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小学周末白天班</v>
      </c>
    </row>
    <row r="82" spans="1:33">
      <c r="A82" s="23" t="s">
        <v>1766</v>
      </c>
      <c r="B82" s="23" t="s">
        <v>480</v>
      </c>
      <c r="C82" s="23" t="s">
        <v>1766</v>
      </c>
      <c r="D82" s="23" t="s">
        <v>2295</v>
      </c>
      <c r="E82" s="23" t="s">
        <v>3695</v>
      </c>
      <c r="F82" s="23" t="s">
        <v>3920</v>
      </c>
      <c r="G82" s="23" t="s">
        <v>1441</v>
      </c>
      <c r="H82" s="23" t="s">
        <v>1819</v>
      </c>
      <c r="I82" s="216" t="str">
        <f>VLOOKUP(G82,Sheet1!$B:$T,19,0)</f>
        <v>一年级</v>
      </c>
      <c r="J82" s="23" t="s">
        <v>3387</v>
      </c>
      <c r="K82" s="23">
        <v>0</v>
      </c>
      <c r="L82" s="23" t="s">
        <v>2749</v>
      </c>
      <c r="M82" s="23" t="s">
        <v>14</v>
      </c>
      <c r="N82" s="216" t="s">
        <v>1000</v>
      </c>
      <c r="O82" s="23" t="s">
        <v>14</v>
      </c>
      <c r="P82" s="23" t="s">
        <v>14</v>
      </c>
      <c r="Q82" s="22" t="str">
        <f t="shared" si="15"/>
        <v>在读</v>
      </c>
      <c r="R82" s="22" t="str">
        <f>IF(Q82="在读",IF(IFERROR(FIND("一",D82),0)&gt;0,"一对一",VLOOKUP(LEFT(D82,3),班级编码!A:H,8,0)),Q82)</f>
        <v>小初部</v>
      </c>
      <c r="S82" s="22" t="str">
        <f t="shared" si="16"/>
        <v>P02F02G0210</v>
      </c>
      <c r="T82" s="22" t="str">
        <f t="shared" si="17"/>
        <v>林巧珍</v>
      </c>
      <c r="U82" s="22" t="str">
        <f t="shared" si="18"/>
        <v>丁惠媚</v>
      </c>
      <c r="V82" s="22" t="str">
        <f t="shared" si="19"/>
        <v>DUSTIN</v>
      </c>
      <c r="W82" s="22" t="str">
        <f t="shared" si="20"/>
        <v>丁惠媚</v>
      </c>
      <c r="X82" s="22" t="str">
        <f t="shared" si="21"/>
        <v>DUSTIN</v>
      </c>
      <c r="Y82" s="22">
        <f t="shared" si="22"/>
        <v>3</v>
      </c>
      <c r="Z82" s="22">
        <f t="shared" si="23"/>
        <v>6</v>
      </c>
      <c r="AA82" s="22" t="str">
        <f t="shared" si="13"/>
        <v/>
      </c>
      <c r="AB82" s="22">
        <f>COUNTIF($G$2:G82,G82)</f>
        <v>1</v>
      </c>
      <c r="AC82" s="22" t="str">
        <f t="shared" si="24"/>
        <v>P02</v>
      </c>
      <c r="AD82" s="22" t="str">
        <f>VLOOKUP(D82,'2-班级信息'!A:AL,35,0)</f>
        <v>周六下午</v>
      </c>
      <c r="AE82" s="22" t="str">
        <f>VLOOKUP(D82,'2-班级信息'!A:AL,8,0)</f>
        <v/>
      </c>
      <c r="AF82" s="22" t="str">
        <f t="shared" si="14"/>
        <v>小学班</v>
      </c>
      <c r="AG82" s="22" t="str">
        <f t="shared" si="25"/>
        <v>小学周末白天班</v>
      </c>
    </row>
    <row r="83" spans="1:33">
      <c r="A83" s="23" t="s">
        <v>1766</v>
      </c>
      <c r="B83" s="23" t="s">
        <v>480</v>
      </c>
      <c r="C83" s="23" t="s">
        <v>1766</v>
      </c>
      <c r="D83" s="23" t="s">
        <v>2351</v>
      </c>
      <c r="E83" s="23" t="s">
        <v>3855</v>
      </c>
      <c r="F83" s="23" t="s">
        <v>3692</v>
      </c>
      <c r="G83" s="23" t="s">
        <v>2901</v>
      </c>
      <c r="H83" s="23" t="s">
        <v>2902</v>
      </c>
      <c r="I83" s="216" t="str">
        <f>VLOOKUP(G83,Sheet1!$B:$T,19,0)</f>
        <v>中班</v>
      </c>
      <c r="J83" s="23" t="s">
        <v>3592</v>
      </c>
      <c r="K83" s="23">
        <v>0</v>
      </c>
      <c r="L83" s="23" t="s">
        <v>2904</v>
      </c>
      <c r="M83" s="23" t="s">
        <v>14</v>
      </c>
      <c r="N83" s="216" t="s">
        <v>3813</v>
      </c>
      <c r="O83" s="23" t="s">
        <v>14</v>
      </c>
      <c r="P83" s="23" t="s">
        <v>14</v>
      </c>
      <c r="Q83" s="22" t="str">
        <f t="shared" si="15"/>
        <v>在读</v>
      </c>
      <c r="R83" s="22" t="str">
        <f>IF(Q83="在读",IF(IFERROR(FIND("一",D83),0)&gt;0,"一对一",VLOOKUP(LEFT(D83,3),班级编码!A:H,8,0)),Q83)</f>
        <v>小初部</v>
      </c>
      <c r="S83" s="22" t="str">
        <f t="shared" si="16"/>
        <v>P02F02G1213</v>
      </c>
      <c r="T83" s="22" t="str">
        <f t="shared" si="17"/>
        <v>马祯</v>
      </c>
      <c r="U83" s="22" t="str">
        <f t="shared" si="18"/>
        <v>钟朵朵</v>
      </c>
      <c r="V83" s="22" t="str">
        <f t="shared" si="19"/>
        <v>DUSTIN</v>
      </c>
      <c r="W83" s="22" t="str">
        <f t="shared" si="20"/>
        <v>钟朵朵</v>
      </c>
      <c r="X83" s="22" t="str">
        <f t="shared" si="21"/>
        <v>DUSTIN</v>
      </c>
      <c r="Y83" s="22">
        <f t="shared" si="22"/>
        <v>3</v>
      </c>
      <c r="Z83" s="22">
        <f t="shared" si="23"/>
        <v>6</v>
      </c>
      <c r="AA83" s="22" t="str">
        <f t="shared" si="13"/>
        <v/>
      </c>
      <c r="AB83" s="22">
        <f>COUNTIF($G$2:G83,G83)</f>
        <v>1</v>
      </c>
      <c r="AC83" s="22" t="str">
        <f t="shared" si="24"/>
        <v>P02</v>
      </c>
      <c r="AD83" s="22" t="str">
        <f>VLOOKUP(D83,'2-班级信息'!A:AL,35,0)</f>
        <v>周日下午</v>
      </c>
      <c r="AE83" s="22" t="str">
        <f>VLOOKUP(D83,'2-班级信息'!A:AL,8,0)</f>
        <v/>
      </c>
      <c r="AF83" s="22" t="str">
        <f t="shared" si="14"/>
        <v>幼儿班</v>
      </c>
      <c r="AG83" s="22" t="str">
        <f t="shared" si="25"/>
        <v>幼儿班</v>
      </c>
    </row>
    <row r="84" spans="1:33">
      <c r="A84" s="23" t="s">
        <v>1766</v>
      </c>
      <c r="B84" s="23" t="s">
        <v>480</v>
      </c>
      <c r="C84" s="23" t="s">
        <v>1766</v>
      </c>
      <c r="D84" s="23" t="s">
        <v>2351</v>
      </c>
      <c r="E84" s="23" t="s">
        <v>3855</v>
      </c>
      <c r="F84" s="23" t="s">
        <v>3692</v>
      </c>
      <c r="G84" s="23" t="s">
        <v>1848</v>
      </c>
      <c r="H84" s="23" t="s">
        <v>1849</v>
      </c>
      <c r="I84" s="216" t="str">
        <f>VLOOKUP(G84,Sheet1!$B:$T,19,0)</f>
        <v>二年级</v>
      </c>
      <c r="J84" s="23" t="s">
        <v>3032</v>
      </c>
      <c r="K84" s="23">
        <v>0</v>
      </c>
      <c r="L84" s="23" t="s">
        <v>3922</v>
      </c>
      <c r="M84" s="23" t="s">
        <v>14</v>
      </c>
      <c r="N84" s="216" t="s">
        <v>3889</v>
      </c>
      <c r="O84" s="23" t="s">
        <v>14</v>
      </c>
      <c r="P84" s="23" t="s">
        <v>14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小初部</v>
      </c>
      <c r="S84" s="22" t="str">
        <f t="shared" si="16"/>
        <v>P02F02G1213</v>
      </c>
      <c r="T84" s="22" t="str">
        <f t="shared" si="17"/>
        <v>马祯</v>
      </c>
      <c r="U84" s="22" t="str">
        <f t="shared" si="18"/>
        <v>钟朵朵</v>
      </c>
      <c r="V84" s="22" t="str">
        <f t="shared" si="19"/>
        <v>DUSTIN</v>
      </c>
      <c r="W84" s="22" t="str">
        <f t="shared" si="20"/>
        <v>钟朵朵</v>
      </c>
      <c r="X84" s="22" t="str">
        <f t="shared" si="21"/>
        <v>DUSTIN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">
        <f>COUNTIF($G$2:G84,G84)</f>
        <v>1</v>
      </c>
      <c r="AC84" s="22" t="str">
        <f t="shared" si="24"/>
        <v>P02</v>
      </c>
      <c r="AD84" s="22" t="str">
        <f>VLOOKUP(D84,'2-班级信息'!A:AL,35,0)</f>
        <v>周日下午</v>
      </c>
      <c r="AE84" s="22" t="str">
        <f>VLOOKUP(D84,'2-班级信息'!A:AL,8,0)</f>
        <v/>
      </c>
      <c r="AF84" s="22" t="str">
        <f t="shared" si="14"/>
        <v>小学班</v>
      </c>
      <c r="AG84" s="22" t="str">
        <f t="shared" si="25"/>
        <v>小学周末白天班</v>
      </c>
    </row>
    <row r="85" spans="1:33">
      <c r="A85" s="23" t="s">
        <v>1766</v>
      </c>
      <c r="B85" s="23" t="s">
        <v>480</v>
      </c>
      <c r="C85" s="23" t="s">
        <v>1766</v>
      </c>
      <c r="D85" s="23" t="s">
        <v>2351</v>
      </c>
      <c r="E85" s="23" t="s">
        <v>3855</v>
      </c>
      <c r="F85" s="23" t="s">
        <v>3692</v>
      </c>
      <c r="G85" s="23" t="s">
        <v>1854</v>
      </c>
      <c r="H85" s="23" t="s">
        <v>1855</v>
      </c>
      <c r="I85" s="216" t="str">
        <f>VLOOKUP(G85,Sheet1!$B:$T,19,0)</f>
        <v>二年级</v>
      </c>
      <c r="J85" s="23" t="s">
        <v>3090</v>
      </c>
      <c r="K85" s="23">
        <v>0</v>
      </c>
      <c r="L85" s="23" t="s">
        <v>2518</v>
      </c>
      <c r="M85" s="23" t="s">
        <v>14</v>
      </c>
      <c r="N85" s="216" t="s">
        <v>3665</v>
      </c>
      <c r="O85" s="23" t="s">
        <v>14</v>
      </c>
      <c r="P85" s="23" t="s">
        <v>3090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小初部</v>
      </c>
      <c r="S85" s="22" t="str">
        <f t="shared" si="16"/>
        <v>P02F02G1213</v>
      </c>
      <c r="T85" s="22" t="str">
        <f t="shared" si="17"/>
        <v>马祯</v>
      </c>
      <c r="U85" s="22" t="str">
        <f t="shared" si="18"/>
        <v>钟朵朵</v>
      </c>
      <c r="V85" s="22" t="str">
        <f t="shared" si="19"/>
        <v>DUSTIN</v>
      </c>
      <c r="W85" s="22" t="str">
        <f t="shared" si="20"/>
        <v>钟朵朵</v>
      </c>
      <c r="X85" s="22" t="str">
        <f t="shared" si="21"/>
        <v>DUSTIN</v>
      </c>
      <c r="Y85" s="22">
        <f t="shared" si="22"/>
        <v>3</v>
      </c>
      <c r="Z85" s="22">
        <f t="shared" si="23"/>
        <v>6</v>
      </c>
      <c r="AA85" s="22" t="str">
        <f t="shared" si="13"/>
        <v/>
      </c>
      <c r="AB85" s="22">
        <f>COUNTIF($G$2:G85,G85)</f>
        <v>1</v>
      </c>
      <c r="AC85" s="22" t="str">
        <f t="shared" si="24"/>
        <v>P02</v>
      </c>
      <c r="AD85" s="22" t="str">
        <f>VLOOKUP(D85,'2-班级信息'!A:AL,35,0)</f>
        <v>周日下午</v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小学周末白天班</v>
      </c>
    </row>
    <row r="86" spans="1:33">
      <c r="A86" s="23" t="s">
        <v>1766</v>
      </c>
      <c r="B86" s="23" t="s">
        <v>480</v>
      </c>
      <c r="C86" s="23" t="s">
        <v>1766</v>
      </c>
      <c r="D86" s="23" t="s">
        <v>2351</v>
      </c>
      <c r="E86" s="23" t="s">
        <v>3855</v>
      </c>
      <c r="F86" s="23" t="s">
        <v>3692</v>
      </c>
      <c r="G86" s="23" t="s">
        <v>1851</v>
      </c>
      <c r="H86" s="23" t="s">
        <v>1852</v>
      </c>
      <c r="I86" s="216" t="str">
        <f>VLOOKUP(G86,Sheet1!$B:$T,19,0)</f>
        <v>一年级</v>
      </c>
      <c r="J86" s="23" t="s">
        <v>3035</v>
      </c>
      <c r="K86" s="23">
        <v>0</v>
      </c>
      <c r="L86" s="23" t="s">
        <v>3932</v>
      </c>
      <c r="M86" s="23" t="s">
        <v>14</v>
      </c>
      <c r="N86" s="216" t="s">
        <v>1000</v>
      </c>
      <c r="O86" s="23" t="s">
        <v>14</v>
      </c>
      <c r="P86" s="23" t="s">
        <v>3035</v>
      </c>
      <c r="Q86" s="22" t="str">
        <f t="shared" si="15"/>
        <v>在读</v>
      </c>
      <c r="R86" s="22" t="str">
        <f>IF(Q86="在读",IF(IFERROR(FIND("一",D86),0)&gt;0,"一对一",VLOOKUP(LEFT(D86,3),班级编码!A:H,8,0)),Q86)</f>
        <v>小初部</v>
      </c>
      <c r="S86" s="22" t="str">
        <f t="shared" si="16"/>
        <v>P02F02G1213</v>
      </c>
      <c r="T86" s="22" t="str">
        <f t="shared" si="17"/>
        <v>马祯</v>
      </c>
      <c r="U86" s="22" t="str">
        <f t="shared" si="18"/>
        <v>钟朵朵</v>
      </c>
      <c r="V86" s="22" t="str">
        <f t="shared" si="19"/>
        <v>DUSTIN</v>
      </c>
      <c r="W86" s="22" t="str">
        <f t="shared" si="20"/>
        <v>钟朵朵</v>
      </c>
      <c r="X86" s="22" t="str">
        <f t="shared" si="21"/>
        <v>DUSTIN</v>
      </c>
      <c r="Y86" s="22">
        <f t="shared" si="22"/>
        <v>3</v>
      </c>
      <c r="Z86" s="22">
        <f t="shared" si="23"/>
        <v>6</v>
      </c>
      <c r="AA86" s="22" t="str">
        <f t="shared" si="13"/>
        <v/>
      </c>
      <c r="AB86" s="22">
        <f>COUNTIF($G$2:G86,G86)</f>
        <v>1</v>
      </c>
      <c r="AC86" s="22" t="str">
        <f t="shared" si="24"/>
        <v>P02</v>
      </c>
      <c r="AD86" s="22" t="str">
        <f>VLOOKUP(D86,'2-班级信息'!A:AL,35,0)</f>
        <v>周日下午</v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小学周末白天班</v>
      </c>
    </row>
    <row r="87" spans="1:33">
      <c r="A87" s="23" t="s">
        <v>1766</v>
      </c>
      <c r="B87" s="23" t="s">
        <v>480</v>
      </c>
      <c r="C87" s="23" t="s">
        <v>1766</v>
      </c>
      <c r="D87" s="23" t="s">
        <v>2351</v>
      </c>
      <c r="E87" s="23" t="s">
        <v>3855</v>
      </c>
      <c r="F87" s="23" t="s">
        <v>3692</v>
      </c>
      <c r="G87" s="23" t="s">
        <v>1840</v>
      </c>
      <c r="H87" s="23" t="s">
        <v>1841</v>
      </c>
      <c r="I87" s="216" t="str">
        <f>VLOOKUP(G87,Sheet1!$B:$T,19,0)</f>
        <v>一年级</v>
      </c>
      <c r="J87" s="23" t="s">
        <v>3127</v>
      </c>
      <c r="K87" s="23">
        <v>0</v>
      </c>
      <c r="L87" s="23" t="s">
        <v>2352</v>
      </c>
      <c r="M87" s="23" t="s">
        <v>14</v>
      </c>
      <c r="N87" s="216" t="s">
        <v>3934</v>
      </c>
      <c r="O87" s="23" t="s">
        <v>14</v>
      </c>
      <c r="P87" s="23" t="s">
        <v>14</v>
      </c>
      <c r="Q87" s="22" t="str">
        <f t="shared" si="15"/>
        <v>在读</v>
      </c>
      <c r="R87" s="22" t="str">
        <f>IF(Q87="在读",IF(IFERROR(FIND("一",D87),0)&gt;0,"一对一",VLOOKUP(LEFT(D87,3),班级编码!A:H,8,0)),Q87)</f>
        <v>小初部</v>
      </c>
      <c r="S87" s="22" t="str">
        <f t="shared" si="16"/>
        <v>P02F02G1213</v>
      </c>
      <c r="T87" s="22" t="str">
        <f t="shared" si="17"/>
        <v>马祯</v>
      </c>
      <c r="U87" s="22" t="str">
        <f t="shared" si="18"/>
        <v>钟朵朵</v>
      </c>
      <c r="V87" s="22" t="str">
        <f t="shared" si="19"/>
        <v>DUSTIN</v>
      </c>
      <c r="W87" s="22" t="str">
        <f t="shared" si="20"/>
        <v>钟朵朵</v>
      </c>
      <c r="X87" s="22" t="str">
        <f t="shared" si="21"/>
        <v>DUSTIN</v>
      </c>
      <c r="Y87" s="22">
        <f t="shared" si="22"/>
        <v>3</v>
      </c>
      <c r="Z87" s="22">
        <f t="shared" si="23"/>
        <v>6</v>
      </c>
      <c r="AA87" s="22" t="str">
        <f t="shared" si="13"/>
        <v/>
      </c>
      <c r="AB87" s="22">
        <f>COUNTIF($G$2:G87,G87)</f>
        <v>1</v>
      </c>
      <c r="AC87" s="22" t="str">
        <f t="shared" si="24"/>
        <v>P02</v>
      </c>
      <c r="AD87" s="22" t="str">
        <f>VLOOKUP(D87,'2-班级信息'!A:AL,35,0)</f>
        <v>周日下午</v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小学周末白天班</v>
      </c>
    </row>
    <row r="88" spans="1:33">
      <c r="A88" s="23" t="s">
        <v>1766</v>
      </c>
      <c r="B88" s="23" t="s">
        <v>480</v>
      </c>
      <c r="C88" s="23" t="s">
        <v>1766</v>
      </c>
      <c r="D88" s="23" t="s">
        <v>2351</v>
      </c>
      <c r="E88" s="23" t="s">
        <v>3855</v>
      </c>
      <c r="F88" s="23" t="s">
        <v>3692</v>
      </c>
      <c r="G88" s="23" t="s">
        <v>1844</v>
      </c>
      <c r="H88" s="23" t="s">
        <v>1845</v>
      </c>
      <c r="I88" s="216" t="str">
        <f>VLOOKUP(G88,Sheet1!$B:$T,19,0)</f>
        <v>一年级</v>
      </c>
      <c r="J88" s="23" t="s">
        <v>3059</v>
      </c>
      <c r="K88" s="23">
        <v>0</v>
      </c>
      <c r="L88" s="23" t="s">
        <v>3936</v>
      </c>
      <c r="M88" s="23" t="s">
        <v>14</v>
      </c>
      <c r="N88" s="216" t="s">
        <v>1000</v>
      </c>
      <c r="O88" s="23" t="s">
        <v>14</v>
      </c>
      <c r="P88" s="23" t="s">
        <v>14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小初部</v>
      </c>
      <c r="S88" s="22" t="str">
        <f t="shared" si="16"/>
        <v>P02F02G1213</v>
      </c>
      <c r="T88" s="22" t="str">
        <f t="shared" si="17"/>
        <v>马祯</v>
      </c>
      <c r="U88" s="22" t="str">
        <f t="shared" si="18"/>
        <v>钟朵朵</v>
      </c>
      <c r="V88" s="22" t="str">
        <f t="shared" si="19"/>
        <v>DUSTIN</v>
      </c>
      <c r="W88" s="22" t="str">
        <f t="shared" si="20"/>
        <v>钟朵朵</v>
      </c>
      <c r="X88" s="22" t="str">
        <f t="shared" si="21"/>
        <v>DUSTIN</v>
      </c>
      <c r="Y88" s="22">
        <f t="shared" si="22"/>
        <v>3</v>
      </c>
      <c r="Z88" s="22">
        <f t="shared" si="23"/>
        <v>6</v>
      </c>
      <c r="AA88" s="22" t="str">
        <f t="shared" si="13"/>
        <v/>
      </c>
      <c r="AB88" s="22">
        <f>COUNTIF($G$2:G88,G88)</f>
        <v>1</v>
      </c>
      <c r="AC88" s="22" t="str">
        <f t="shared" si="24"/>
        <v>P02</v>
      </c>
      <c r="AD88" s="22" t="str">
        <f>VLOOKUP(D88,'2-班级信息'!A:AL,35,0)</f>
        <v>周日下午</v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小学周末白天班</v>
      </c>
    </row>
    <row r="89" spans="1:33">
      <c r="A89" s="23" t="s">
        <v>1766</v>
      </c>
      <c r="B89" s="23" t="s">
        <v>480</v>
      </c>
      <c r="C89" s="23" t="s">
        <v>1766</v>
      </c>
      <c r="D89" s="23" t="s">
        <v>2351</v>
      </c>
      <c r="E89" s="23" t="s">
        <v>3855</v>
      </c>
      <c r="F89" s="23" t="s">
        <v>3692</v>
      </c>
      <c r="G89" s="23" t="s">
        <v>2132</v>
      </c>
      <c r="H89" s="23" t="s">
        <v>2133</v>
      </c>
      <c r="I89" s="216" t="str">
        <f>VLOOKUP(G89,Sheet1!$B:$T,19,0)</f>
        <v>二年级</v>
      </c>
      <c r="J89" s="23" t="s">
        <v>3097</v>
      </c>
      <c r="K89" s="23">
        <v>0</v>
      </c>
      <c r="L89" s="23" t="s">
        <v>3940</v>
      </c>
      <c r="M89" s="23" t="s">
        <v>14</v>
      </c>
      <c r="N89" s="216" t="s">
        <v>1000</v>
      </c>
      <c r="O89" s="23" t="s">
        <v>14</v>
      </c>
      <c r="P89" s="23" t="s">
        <v>14</v>
      </c>
      <c r="Q89" s="22" t="str">
        <f t="shared" si="15"/>
        <v>在读</v>
      </c>
      <c r="R89" s="22" t="str">
        <f>IF(Q89="在读",IF(IFERROR(FIND("一",D89),0)&gt;0,"一对一",VLOOKUP(LEFT(D89,3),班级编码!A:H,8,0)),Q89)</f>
        <v>小初部</v>
      </c>
      <c r="S89" s="22" t="str">
        <f t="shared" si="16"/>
        <v>P02F02G1213</v>
      </c>
      <c r="T89" s="22" t="str">
        <f t="shared" si="17"/>
        <v>马祯</v>
      </c>
      <c r="U89" s="22" t="str">
        <f t="shared" si="18"/>
        <v>钟朵朵</v>
      </c>
      <c r="V89" s="22" t="str">
        <f t="shared" si="19"/>
        <v>DUSTIN</v>
      </c>
      <c r="W89" s="22" t="str">
        <f t="shared" si="20"/>
        <v>钟朵朵</v>
      </c>
      <c r="X89" s="22" t="str">
        <f t="shared" si="21"/>
        <v>DUSTIN</v>
      </c>
      <c r="Y89" s="22">
        <f t="shared" si="22"/>
        <v>3</v>
      </c>
      <c r="Z89" s="22">
        <f t="shared" si="23"/>
        <v>6</v>
      </c>
      <c r="AA89" s="22" t="str">
        <f t="shared" si="13"/>
        <v/>
      </c>
      <c r="AB89" s="22">
        <f>COUNTIF($G$2:G89,G89)</f>
        <v>1</v>
      </c>
      <c r="AC89" s="22" t="str">
        <f t="shared" si="24"/>
        <v>P02</v>
      </c>
      <c r="AD89" s="22" t="str">
        <f>VLOOKUP(D89,'2-班级信息'!A:AL,35,0)</f>
        <v>周日下午</v>
      </c>
      <c r="AE89" s="22" t="str">
        <f>VLOOKUP(D89,'2-班级信息'!A:AL,8,0)</f>
        <v/>
      </c>
      <c r="AF89" s="22" t="str">
        <f t="shared" si="14"/>
        <v>小学班</v>
      </c>
      <c r="AG89" s="22" t="str">
        <f t="shared" si="25"/>
        <v>小学周末白天班</v>
      </c>
    </row>
    <row r="90" spans="1:33">
      <c r="A90" s="23" t="s">
        <v>1766</v>
      </c>
      <c r="B90" s="23" t="s">
        <v>480</v>
      </c>
      <c r="C90" s="23" t="s">
        <v>1766</v>
      </c>
      <c r="D90" s="23" t="s">
        <v>2351</v>
      </c>
      <c r="E90" s="23" t="s">
        <v>3855</v>
      </c>
      <c r="F90" s="23" t="s">
        <v>3692</v>
      </c>
      <c r="G90" s="23" t="s">
        <v>2616</v>
      </c>
      <c r="H90" s="23" t="s">
        <v>2617</v>
      </c>
      <c r="I90" s="216" t="str">
        <f>VLOOKUP(G90,Sheet1!$B:$T,19,0)</f>
        <v>二年级</v>
      </c>
      <c r="J90" s="23" t="s">
        <v>3123</v>
      </c>
      <c r="K90" s="23">
        <v>0</v>
      </c>
      <c r="L90" s="23" t="s">
        <v>3941</v>
      </c>
      <c r="M90" s="23" t="s">
        <v>14</v>
      </c>
      <c r="N90" s="216" t="s">
        <v>1000</v>
      </c>
      <c r="O90" s="23" t="s">
        <v>14</v>
      </c>
      <c r="P90" s="23" t="s">
        <v>14</v>
      </c>
      <c r="Q90" s="22" t="str">
        <f t="shared" si="15"/>
        <v>在读</v>
      </c>
      <c r="R90" s="22" t="str">
        <f>IF(Q90="在读",IF(IFERROR(FIND("一",D90),0)&gt;0,"一对一",VLOOKUP(LEFT(D90,3),班级编码!A:H,8,0)),Q90)</f>
        <v>小初部</v>
      </c>
      <c r="S90" s="22" t="str">
        <f t="shared" si="16"/>
        <v>P02F02G1213</v>
      </c>
      <c r="T90" s="22" t="str">
        <f t="shared" si="17"/>
        <v>马祯</v>
      </c>
      <c r="U90" s="22" t="str">
        <f t="shared" si="18"/>
        <v>钟朵朵</v>
      </c>
      <c r="V90" s="22" t="str">
        <f t="shared" si="19"/>
        <v>DUSTIN</v>
      </c>
      <c r="W90" s="22" t="str">
        <f t="shared" si="20"/>
        <v>钟朵朵</v>
      </c>
      <c r="X90" s="22" t="str">
        <f t="shared" si="21"/>
        <v>DUSTIN</v>
      </c>
      <c r="Y90" s="22">
        <f t="shared" si="22"/>
        <v>3</v>
      </c>
      <c r="Z90" s="22">
        <f t="shared" si="23"/>
        <v>6</v>
      </c>
      <c r="AA90" s="22" t="str">
        <f t="shared" si="13"/>
        <v/>
      </c>
      <c r="AB90" s="22">
        <f>COUNTIF($G$2:G90,G90)</f>
        <v>1</v>
      </c>
      <c r="AC90" s="22" t="str">
        <f t="shared" si="24"/>
        <v>P02</v>
      </c>
      <c r="AD90" s="22" t="str">
        <f>VLOOKUP(D90,'2-班级信息'!A:AL,35,0)</f>
        <v>周日下午</v>
      </c>
      <c r="AE90" s="22" t="str">
        <f>VLOOKUP(D90,'2-班级信息'!A:AL,8,0)</f>
        <v/>
      </c>
      <c r="AF90" s="22" t="str">
        <f t="shared" si="14"/>
        <v>小学班</v>
      </c>
      <c r="AG90" s="22" t="str">
        <f t="shared" si="25"/>
        <v>小学周末白天班</v>
      </c>
    </row>
    <row r="91" spans="1:33">
      <c r="A91" s="23" t="s">
        <v>1766</v>
      </c>
      <c r="B91" s="23" t="s">
        <v>480</v>
      </c>
      <c r="C91" s="23" t="s">
        <v>1766</v>
      </c>
      <c r="D91" s="23" t="s">
        <v>2351</v>
      </c>
      <c r="E91" s="23" t="s">
        <v>3855</v>
      </c>
      <c r="F91" s="23" t="s">
        <v>3692</v>
      </c>
      <c r="G91" s="23" t="s">
        <v>2370</v>
      </c>
      <c r="H91" s="23" t="s">
        <v>2371</v>
      </c>
      <c r="I91" s="216" t="str">
        <f>VLOOKUP(G91,Sheet1!$B:$T,19,0)</f>
        <v>一年级</v>
      </c>
      <c r="J91" s="23" t="s">
        <v>3115</v>
      </c>
      <c r="K91" s="23">
        <v>0</v>
      </c>
      <c r="L91" s="23" t="s">
        <v>2372</v>
      </c>
      <c r="M91" s="23" t="s">
        <v>14</v>
      </c>
      <c r="N91" s="216" t="s">
        <v>1000</v>
      </c>
      <c r="O91" s="23" t="s">
        <v>14</v>
      </c>
      <c r="P91" s="23" t="s">
        <v>14</v>
      </c>
      <c r="Q91" s="22" t="str">
        <f t="shared" si="15"/>
        <v>在读</v>
      </c>
      <c r="R91" s="22" t="str">
        <f>IF(Q91="在读",IF(IFERROR(FIND("一",D91),0)&gt;0,"一对一",VLOOKUP(LEFT(D91,3),班级编码!A:H,8,0)),Q91)</f>
        <v>小初部</v>
      </c>
      <c r="S91" s="22" t="str">
        <f t="shared" si="16"/>
        <v>P02F02G1213</v>
      </c>
      <c r="T91" s="22" t="str">
        <f t="shared" si="17"/>
        <v>马祯</v>
      </c>
      <c r="U91" s="22" t="str">
        <f t="shared" si="18"/>
        <v>钟朵朵</v>
      </c>
      <c r="V91" s="22" t="str">
        <f t="shared" si="19"/>
        <v>DUSTIN</v>
      </c>
      <c r="W91" s="22" t="str">
        <f t="shared" si="20"/>
        <v>钟朵朵</v>
      </c>
      <c r="X91" s="22" t="str">
        <f t="shared" si="21"/>
        <v>DUSTIN</v>
      </c>
      <c r="Y91" s="22">
        <f t="shared" si="22"/>
        <v>3</v>
      </c>
      <c r="Z91" s="22">
        <f t="shared" si="23"/>
        <v>6</v>
      </c>
      <c r="AA91" s="22" t="str">
        <f t="shared" si="13"/>
        <v/>
      </c>
      <c r="AB91" s="22">
        <f>COUNTIF($G$2:G91,G91)</f>
        <v>1</v>
      </c>
      <c r="AC91" s="22" t="str">
        <f t="shared" si="24"/>
        <v>P02</v>
      </c>
      <c r="AD91" s="22" t="str">
        <f>VLOOKUP(D91,'2-班级信息'!A:AL,35,0)</f>
        <v>周日下午</v>
      </c>
      <c r="AE91" s="22" t="str">
        <f>VLOOKUP(D91,'2-班级信息'!A:AL,8,0)</f>
        <v/>
      </c>
      <c r="AF91" s="22" t="str">
        <f t="shared" si="14"/>
        <v>小学班</v>
      </c>
      <c r="AG91" s="22" t="str">
        <f t="shared" si="25"/>
        <v>小学周末白天班</v>
      </c>
    </row>
    <row r="92" spans="1:33">
      <c r="A92" s="23" t="s">
        <v>1766</v>
      </c>
      <c r="B92" s="23" t="s">
        <v>480</v>
      </c>
      <c r="C92" s="23" t="s">
        <v>1766</v>
      </c>
      <c r="D92" s="23" t="s">
        <v>2351</v>
      </c>
      <c r="E92" s="23" t="s">
        <v>3855</v>
      </c>
      <c r="F92" s="23" t="s">
        <v>3692</v>
      </c>
      <c r="G92" s="23" t="s">
        <v>2812</v>
      </c>
      <c r="H92" s="23" t="s">
        <v>2813</v>
      </c>
      <c r="I92" s="216" t="str">
        <f>VLOOKUP(G92,Sheet1!$B:$T,19,0)</f>
        <v>一年级</v>
      </c>
      <c r="J92" s="23" t="s">
        <v>3087</v>
      </c>
      <c r="K92" s="23">
        <v>0</v>
      </c>
      <c r="L92" s="23" t="s">
        <v>3968</v>
      </c>
      <c r="M92" s="23" t="s">
        <v>14</v>
      </c>
      <c r="N92" s="216" t="s">
        <v>1000</v>
      </c>
      <c r="O92" s="23" t="s">
        <v>3087</v>
      </c>
      <c r="P92" s="23" t="s">
        <v>14</v>
      </c>
      <c r="Q92" s="22" t="str">
        <f t="shared" si="15"/>
        <v>在读</v>
      </c>
      <c r="R92" s="22" t="str">
        <f>IF(Q92="在读",IF(IFERROR(FIND("一",D92),0)&gt;0,"一对一",VLOOKUP(LEFT(D92,3),班级编码!A:H,8,0)),Q92)</f>
        <v>小初部</v>
      </c>
      <c r="S92" s="22" t="str">
        <f t="shared" si="16"/>
        <v>P02F02G1213</v>
      </c>
      <c r="T92" s="22" t="str">
        <f t="shared" si="17"/>
        <v>马祯</v>
      </c>
      <c r="U92" s="22" t="str">
        <f t="shared" si="18"/>
        <v>钟朵朵</v>
      </c>
      <c r="V92" s="22" t="str">
        <f t="shared" si="19"/>
        <v>DUSTIN</v>
      </c>
      <c r="W92" s="22" t="str">
        <f t="shared" si="20"/>
        <v>钟朵朵</v>
      </c>
      <c r="X92" s="22" t="str">
        <f t="shared" si="21"/>
        <v>DUSTIN</v>
      </c>
      <c r="Y92" s="22">
        <f t="shared" si="22"/>
        <v>3</v>
      </c>
      <c r="Z92" s="22">
        <f t="shared" si="23"/>
        <v>6</v>
      </c>
      <c r="AA92" s="22" t="str">
        <f t="shared" si="13"/>
        <v/>
      </c>
      <c r="AB92" s="22">
        <f>COUNTIF($G$2:G92,G92)</f>
        <v>1</v>
      </c>
      <c r="AC92" s="22" t="str">
        <f t="shared" si="24"/>
        <v>P02</v>
      </c>
      <c r="AD92" s="22" t="str">
        <f>VLOOKUP(D92,'2-班级信息'!A:AL,35,0)</f>
        <v>周日下午</v>
      </c>
      <c r="AE92" s="22" t="str">
        <f>VLOOKUP(D92,'2-班级信息'!A:AL,8,0)</f>
        <v/>
      </c>
      <c r="AF92" s="22" t="str">
        <f t="shared" si="14"/>
        <v>小学班</v>
      </c>
      <c r="AG92" s="22" t="str">
        <f t="shared" si="25"/>
        <v>小学周末白天班</v>
      </c>
    </row>
    <row r="93" spans="1:33">
      <c r="A93" s="23" t="s">
        <v>1766</v>
      </c>
      <c r="B93" s="23" t="s">
        <v>489</v>
      </c>
      <c r="C93" s="23" t="s">
        <v>1766</v>
      </c>
      <c r="D93" s="23" t="s">
        <v>2416</v>
      </c>
      <c r="E93" s="23" t="s">
        <v>3677</v>
      </c>
      <c r="F93" s="23" t="s">
        <v>3678</v>
      </c>
      <c r="G93" s="23" t="s">
        <v>1868</v>
      </c>
      <c r="H93" s="23" t="s">
        <v>1869</v>
      </c>
      <c r="I93" s="216" t="str">
        <f>VLOOKUP(G93,Sheet1!$B:$T,19,0)</f>
        <v>一年级</v>
      </c>
      <c r="J93" s="23" t="s">
        <v>3033</v>
      </c>
      <c r="K93" s="23">
        <v>0</v>
      </c>
      <c r="L93" s="23" t="s">
        <v>3679</v>
      </c>
      <c r="M93" s="23" t="s">
        <v>14</v>
      </c>
      <c r="N93" s="216" t="s">
        <v>1000</v>
      </c>
      <c r="O93" s="23" t="s">
        <v>14</v>
      </c>
      <c r="P93" s="23" t="s">
        <v>14</v>
      </c>
      <c r="Q93" s="22" t="str">
        <f t="shared" si="15"/>
        <v>在读</v>
      </c>
      <c r="R93" s="22" t="str">
        <f>IF(Q93="在读",IF(IFERROR(FIND("一",D93),0)&gt;0,"一对一",VLOOKUP(LEFT(D93,3),班级编码!A:H,8,0)),Q93)</f>
        <v>小初部</v>
      </c>
      <c r="S93" s="22" t="str">
        <f t="shared" si="16"/>
        <v>P02K56G0125</v>
      </c>
      <c r="T93" s="22" t="str">
        <f t="shared" si="17"/>
        <v>钟朵朵</v>
      </c>
      <c r="U93" s="22" t="str">
        <f t="shared" si="18"/>
        <v>陈玲</v>
      </c>
      <c r="V93" s="22" t="str">
        <f t="shared" si="19"/>
        <v>DUSTIN</v>
      </c>
      <c r="W93" s="22" t="str">
        <f t="shared" si="20"/>
        <v>DUSTIN</v>
      </c>
      <c r="X93" s="22" t="str">
        <f t="shared" si="21"/>
        <v>陈玲</v>
      </c>
      <c r="Y93" s="22">
        <f t="shared" si="22"/>
        <v>6</v>
      </c>
      <c r="Z93" s="22">
        <f t="shared" si="23"/>
        <v>6</v>
      </c>
      <c r="AA93" s="22" t="str">
        <f t="shared" si="13"/>
        <v/>
      </c>
      <c r="AB93" s="22">
        <f>COUNTIF($G$2:G93,G93)</f>
        <v>1</v>
      </c>
      <c r="AC93" s="22" t="str">
        <f t="shared" si="24"/>
        <v>P02</v>
      </c>
      <c r="AD93" s="22" t="str">
        <f>VLOOKUP(D93,'2-班级信息'!A:AL,35,0)</f>
        <v>周五下午</v>
      </c>
      <c r="AE93" s="22" t="str">
        <f>VLOOKUP(D93,'2-班级信息'!A:AL,8,0)</f>
        <v/>
      </c>
      <c r="AF93" s="22" t="str">
        <f t="shared" si="14"/>
        <v>小学班</v>
      </c>
      <c r="AG93" s="22" t="str">
        <f t="shared" si="25"/>
        <v>小学平时班</v>
      </c>
    </row>
    <row r="94" spans="1:33">
      <c r="A94" s="23" t="s">
        <v>1766</v>
      </c>
      <c r="B94" s="23" t="s">
        <v>489</v>
      </c>
      <c r="C94" s="23" t="s">
        <v>1766</v>
      </c>
      <c r="D94" s="23" t="s">
        <v>2416</v>
      </c>
      <c r="E94" s="23" t="s">
        <v>3677</v>
      </c>
      <c r="F94" s="23" t="s">
        <v>3678</v>
      </c>
      <c r="G94" s="23" t="s">
        <v>2414</v>
      </c>
      <c r="H94" s="23" t="s">
        <v>2415</v>
      </c>
      <c r="I94" s="216" t="str">
        <f>VLOOKUP(G94,Sheet1!$B:$T,19,0)</f>
        <v>一年级</v>
      </c>
      <c r="J94" s="23" t="s">
        <v>3539</v>
      </c>
      <c r="K94" s="23">
        <v>0</v>
      </c>
      <c r="L94" s="23" t="s">
        <v>3719</v>
      </c>
      <c r="M94" s="23" t="s">
        <v>14</v>
      </c>
      <c r="N94" s="216" t="s">
        <v>3711</v>
      </c>
      <c r="O94" s="23" t="s">
        <v>14</v>
      </c>
      <c r="P94" s="23" t="s">
        <v>14</v>
      </c>
      <c r="Q94" s="22" t="str">
        <f t="shared" si="15"/>
        <v>在读</v>
      </c>
      <c r="R94" s="22" t="str">
        <f>IF(Q94="在读",IF(IFERROR(FIND("一",D94),0)&gt;0,"一对一",VLOOKUP(LEFT(D94,3),班级编码!A:H,8,0)),Q94)</f>
        <v>小初部</v>
      </c>
      <c r="S94" s="22" t="str">
        <f t="shared" si="16"/>
        <v>P02K56G0125</v>
      </c>
      <c r="T94" s="22" t="str">
        <f t="shared" si="17"/>
        <v>钟朵朵</v>
      </c>
      <c r="U94" s="22" t="str">
        <f t="shared" si="18"/>
        <v>陈玲</v>
      </c>
      <c r="V94" s="22" t="str">
        <f t="shared" si="19"/>
        <v>DUSTIN</v>
      </c>
      <c r="W94" s="22" t="str">
        <f t="shared" si="20"/>
        <v>DUSTIN</v>
      </c>
      <c r="X94" s="22" t="str">
        <f t="shared" si="21"/>
        <v>陈玲</v>
      </c>
      <c r="Y94" s="22">
        <f t="shared" si="22"/>
        <v>6</v>
      </c>
      <c r="Z94" s="22">
        <f t="shared" si="23"/>
        <v>6</v>
      </c>
      <c r="AA94" s="22" t="str">
        <f t="shared" si="13"/>
        <v/>
      </c>
      <c r="AB94" s="22">
        <f>COUNTIF($G$2:G94,G94)</f>
        <v>1</v>
      </c>
      <c r="AC94" s="22" t="str">
        <f t="shared" si="24"/>
        <v>P02</v>
      </c>
      <c r="AD94" s="22" t="str">
        <f>VLOOKUP(D94,'2-班级信息'!A:AL,35,0)</f>
        <v>周五下午</v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3" t="s">
        <v>1766</v>
      </c>
      <c r="B95" s="23" t="s">
        <v>489</v>
      </c>
      <c r="C95" s="23" t="s">
        <v>1766</v>
      </c>
      <c r="D95" s="23" t="s">
        <v>2416</v>
      </c>
      <c r="E95" s="23" t="s">
        <v>3677</v>
      </c>
      <c r="F95" s="23" t="s">
        <v>3678</v>
      </c>
      <c r="G95" s="23" t="s">
        <v>2750</v>
      </c>
      <c r="H95" s="23" t="s">
        <v>2751</v>
      </c>
      <c r="I95" s="216" t="str">
        <f>VLOOKUP(G95,Sheet1!$B:$T,19,0)</f>
        <v>一年级</v>
      </c>
      <c r="J95" s="23" t="s">
        <v>3603</v>
      </c>
      <c r="K95" s="23">
        <v>0</v>
      </c>
      <c r="L95" s="23" t="s">
        <v>3882</v>
      </c>
      <c r="M95" s="23" t="s">
        <v>14</v>
      </c>
      <c r="N95" s="216" t="s">
        <v>3711</v>
      </c>
      <c r="O95" s="23" t="s">
        <v>14</v>
      </c>
      <c r="P95" s="23" t="s">
        <v>14</v>
      </c>
      <c r="Q95" s="22" t="str">
        <f t="shared" si="15"/>
        <v>在读</v>
      </c>
      <c r="R95" s="22" t="str">
        <f>IF(Q95="在读",IF(IFERROR(FIND("一",D95),0)&gt;0,"一对一",VLOOKUP(LEFT(D95,3),班级编码!A:H,8,0)),Q95)</f>
        <v>小初部</v>
      </c>
      <c r="S95" s="22" t="str">
        <f t="shared" si="16"/>
        <v>P02K56G0125</v>
      </c>
      <c r="T95" s="22" t="str">
        <f t="shared" si="17"/>
        <v>钟朵朵</v>
      </c>
      <c r="U95" s="22" t="str">
        <f t="shared" si="18"/>
        <v>陈玲</v>
      </c>
      <c r="V95" s="22" t="str">
        <f t="shared" si="19"/>
        <v>DUSTIN</v>
      </c>
      <c r="W95" s="22" t="str">
        <f t="shared" si="20"/>
        <v>DUSTIN</v>
      </c>
      <c r="X95" s="22" t="str">
        <f t="shared" si="21"/>
        <v>陈玲</v>
      </c>
      <c r="Y95" s="22">
        <f t="shared" si="22"/>
        <v>6</v>
      </c>
      <c r="Z95" s="22">
        <f t="shared" si="23"/>
        <v>6</v>
      </c>
      <c r="AA95" s="22" t="str">
        <f t="shared" si="13"/>
        <v/>
      </c>
      <c r="AB95" s="22">
        <f>COUNTIF($G$2:G95,G95)</f>
        <v>1</v>
      </c>
      <c r="AC95" s="22" t="str">
        <f t="shared" si="24"/>
        <v>P02</v>
      </c>
      <c r="AD95" s="22" t="str">
        <f>VLOOKUP(D95,'2-班级信息'!A:AL,35,0)</f>
        <v>周五下午</v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3" t="s">
        <v>1766</v>
      </c>
      <c r="B96" s="23" t="s">
        <v>489</v>
      </c>
      <c r="C96" s="23" t="s">
        <v>1766</v>
      </c>
      <c r="D96" s="23" t="s">
        <v>2416</v>
      </c>
      <c r="E96" s="23" t="s">
        <v>3677</v>
      </c>
      <c r="F96" s="23" t="s">
        <v>3678</v>
      </c>
      <c r="G96" s="23" t="s">
        <v>2662</v>
      </c>
      <c r="H96" s="23" t="s">
        <v>2663</v>
      </c>
      <c r="I96" s="216" t="str">
        <f>VLOOKUP(G96,Sheet1!$B:$T,19,0)</f>
        <v>一年级</v>
      </c>
      <c r="J96" s="23" t="s">
        <v>3553</v>
      </c>
      <c r="K96" s="23">
        <v>0</v>
      </c>
      <c r="L96" s="23" t="s">
        <v>3885</v>
      </c>
      <c r="M96" s="23" t="s">
        <v>14</v>
      </c>
      <c r="N96" s="216" t="s">
        <v>3711</v>
      </c>
      <c r="O96" s="23" t="s">
        <v>14</v>
      </c>
      <c r="P96" s="23" t="s">
        <v>14</v>
      </c>
      <c r="Q96" s="22" t="str">
        <f t="shared" si="15"/>
        <v>在读</v>
      </c>
      <c r="R96" s="22" t="str">
        <f>IF(Q96="在读",IF(IFERROR(FIND("一",D96),0)&gt;0,"一对一",VLOOKUP(LEFT(D96,3),班级编码!A:H,8,0)),Q96)</f>
        <v>小初部</v>
      </c>
      <c r="S96" s="22" t="str">
        <f t="shared" si="16"/>
        <v>P02K56G0125</v>
      </c>
      <c r="T96" s="22" t="str">
        <f t="shared" si="17"/>
        <v>钟朵朵</v>
      </c>
      <c r="U96" s="22" t="str">
        <f t="shared" si="18"/>
        <v>陈玲</v>
      </c>
      <c r="V96" s="22" t="str">
        <f t="shared" si="19"/>
        <v>DUSTIN</v>
      </c>
      <c r="W96" s="22" t="str">
        <f t="shared" si="20"/>
        <v>DUSTIN</v>
      </c>
      <c r="X96" s="22" t="str">
        <f t="shared" si="21"/>
        <v>陈玲</v>
      </c>
      <c r="Y96" s="22">
        <f t="shared" si="22"/>
        <v>6</v>
      </c>
      <c r="Z96" s="22">
        <f t="shared" si="23"/>
        <v>6</v>
      </c>
      <c r="AA96" s="22" t="str">
        <f t="shared" si="13"/>
        <v/>
      </c>
      <c r="AB96" s="22">
        <f>COUNTIF($G$2:G96,G96)</f>
        <v>1</v>
      </c>
      <c r="AC96" s="22" t="str">
        <f t="shared" si="24"/>
        <v>P02</v>
      </c>
      <c r="AD96" s="22" t="str">
        <f>VLOOKUP(D96,'2-班级信息'!A:AL,35,0)</f>
        <v>周五下午</v>
      </c>
      <c r="AE96" s="22" t="str">
        <f>VLOOKUP(D96,'2-班级信息'!A:AL,8,0)</f>
        <v/>
      </c>
      <c r="AF96" s="22" t="str">
        <f t="shared" si="14"/>
        <v>小学班</v>
      </c>
      <c r="AG96" s="22" t="str">
        <f t="shared" si="25"/>
        <v>小学平时班</v>
      </c>
    </row>
    <row r="97" spans="1:33">
      <c r="A97" s="23" t="s">
        <v>1766</v>
      </c>
      <c r="B97" s="23" t="s">
        <v>489</v>
      </c>
      <c r="C97" s="23" t="s">
        <v>1766</v>
      </c>
      <c r="D97" s="23" t="s">
        <v>2416</v>
      </c>
      <c r="E97" s="23" t="s">
        <v>3677</v>
      </c>
      <c r="F97" s="23" t="s">
        <v>3678</v>
      </c>
      <c r="G97" s="23" t="s">
        <v>2712</v>
      </c>
      <c r="H97" s="23" t="s">
        <v>2713</v>
      </c>
      <c r="I97" s="216" t="str">
        <f>VLOOKUP(G97,Sheet1!$B:$T,19,0)</f>
        <v>一年级</v>
      </c>
      <c r="J97" s="23" t="s">
        <v>3135</v>
      </c>
      <c r="K97" s="23">
        <v>0</v>
      </c>
      <c r="L97" s="23" t="s">
        <v>3897</v>
      </c>
      <c r="M97" s="23" t="s">
        <v>14</v>
      </c>
      <c r="N97" s="216" t="s">
        <v>3889</v>
      </c>
      <c r="O97" s="23" t="s">
        <v>14</v>
      </c>
      <c r="P97" s="23" t="s">
        <v>14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小初部</v>
      </c>
      <c r="S97" s="22" t="str">
        <f t="shared" si="16"/>
        <v>P02K56G0125</v>
      </c>
      <c r="T97" s="22" t="str">
        <f t="shared" si="17"/>
        <v>钟朵朵</v>
      </c>
      <c r="U97" s="22" t="str">
        <f t="shared" si="18"/>
        <v>陈玲</v>
      </c>
      <c r="V97" s="22" t="str">
        <f t="shared" si="19"/>
        <v>DUSTIN</v>
      </c>
      <c r="W97" s="22" t="str">
        <f t="shared" si="20"/>
        <v>DUSTIN</v>
      </c>
      <c r="X97" s="22" t="str">
        <f t="shared" si="21"/>
        <v>陈玲</v>
      </c>
      <c r="Y97" s="22">
        <f t="shared" si="22"/>
        <v>6</v>
      </c>
      <c r="Z97" s="22">
        <f t="shared" si="23"/>
        <v>6</v>
      </c>
      <c r="AA97" s="22" t="str">
        <f t="shared" si="13"/>
        <v/>
      </c>
      <c r="AB97" s="22">
        <f>COUNTIF($G$2:G97,G97)</f>
        <v>1</v>
      </c>
      <c r="AC97" s="22" t="str">
        <f t="shared" si="24"/>
        <v>P02</v>
      </c>
      <c r="AD97" s="22" t="str">
        <f>VLOOKUP(D97,'2-班级信息'!A:AL,35,0)</f>
        <v>周五下午</v>
      </c>
      <c r="AE97" s="22" t="str">
        <f>VLOOKUP(D97,'2-班级信息'!A:AL,8,0)</f>
        <v/>
      </c>
      <c r="AF97" s="22" t="str">
        <f t="shared" si="14"/>
        <v>小学班</v>
      </c>
      <c r="AG97" s="22" t="str">
        <f t="shared" si="25"/>
        <v>小学平时班</v>
      </c>
    </row>
    <row r="98" spans="1:33">
      <c r="A98" s="23" t="s">
        <v>1766</v>
      </c>
      <c r="B98" s="23" t="s">
        <v>489</v>
      </c>
      <c r="C98" s="23" t="s">
        <v>1766</v>
      </c>
      <c r="D98" s="23" t="s">
        <v>2416</v>
      </c>
      <c r="E98" s="23" t="s">
        <v>3677</v>
      </c>
      <c r="F98" s="23" t="s">
        <v>3678</v>
      </c>
      <c r="G98" s="23" t="s">
        <v>1858</v>
      </c>
      <c r="H98" s="23" t="s">
        <v>1859</v>
      </c>
      <c r="I98" s="216" t="str">
        <f>VLOOKUP(G98,Sheet1!$B:$T,19,0)</f>
        <v>一年级</v>
      </c>
      <c r="J98" s="23" t="s">
        <v>3088</v>
      </c>
      <c r="K98" s="23">
        <v>0</v>
      </c>
      <c r="L98" s="23" t="s">
        <v>3935</v>
      </c>
      <c r="M98" s="23" t="s">
        <v>14</v>
      </c>
      <c r="N98" s="216" t="s">
        <v>1000</v>
      </c>
      <c r="O98" s="23" t="s">
        <v>14</v>
      </c>
      <c r="P98" s="23" t="s">
        <v>14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小初部</v>
      </c>
      <c r="S98" s="22" t="str">
        <f t="shared" si="16"/>
        <v>P02K56G0125</v>
      </c>
      <c r="T98" s="22" t="str">
        <f t="shared" si="17"/>
        <v>钟朵朵</v>
      </c>
      <c r="U98" s="22" t="str">
        <f t="shared" si="18"/>
        <v>陈玲</v>
      </c>
      <c r="V98" s="22" t="str">
        <f t="shared" si="19"/>
        <v>DUSTIN</v>
      </c>
      <c r="W98" s="22" t="str">
        <f t="shared" si="20"/>
        <v>DUSTIN</v>
      </c>
      <c r="X98" s="22" t="str">
        <f t="shared" si="21"/>
        <v>陈玲</v>
      </c>
      <c r="Y98" s="22">
        <f t="shared" si="22"/>
        <v>6</v>
      </c>
      <c r="Z98" s="22">
        <f t="shared" si="23"/>
        <v>6</v>
      </c>
      <c r="AA98" s="22" t="str">
        <f t="shared" si="13"/>
        <v/>
      </c>
      <c r="AB98" s="22">
        <f>COUNTIF($G$2:G98,G98)</f>
        <v>1</v>
      </c>
      <c r="AC98" s="22" t="str">
        <f t="shared" si="24"/>
        <v>P02</v>
      </c>
      <c r="AD98" s="22" t="str">
        <f>VLOOKUP(D98,'2-班级信息'!A:AL,35,0)</f>
        <v>周五下午</v>
      </c>
      <c r="AE98" s="22" t="str">
        <f>VLOOKUP(D98,'2-班级信息'!A:AL,8,0)</f>
        <v/>
      </c>
      <c r="AF98" s="22" t="str">
        <f t="shared" si="14"/>
        <v>小学班</v>
      </c>
      <c r="AG98" s="22" t="str">
        <f t="shared" si="25"/>
        <v>小学平时班</v>
      </c>
    </row>
    <row r="99" spans="1:33">
      <c r="A99" s="23" t="s">
        <v>1766</v>
      </c>
      <c r="B99" s="23" t="s">
        <v>489</v>
      </c>
      <c r="C99" s="23" t="s">
        <v>1766</v>
      </c>
      <c r="D99" s="23" t="s">
        <v>2416</v>
      </c>
      <c r="E99" s="23" t="s">
        <v>3677</v>
      </c>
      <c r="F99" s="23" t="s">
        <v>3678</v>
      </c>
      <c r="G99" s="23" t="s">
        <v>1865</v>
      </c>
      <c r="H99" s="23" t="s">
        <v>1866</v>
      </c>
      <c r="I99" s="216" t="str">
        <f>VLOOKUP(G99,Sheet1!$B:$T,19,0)</f>
        <v>一年级</v>
      </c>
      <c r="J99" s="23" t="s">
        <v>3113</v>
      </c>
      <c r="K99" s="23">
        <v>0</v>
      </c>
      <c r="L99" s="23" t="s">
        <v>2533</v>
      </c>
      <c r="M99" s="23" t="s">
        <v>14</v>
      </c>
      <c r="N99" s="216" t="s">
        <v>1000</v>
      </c>
      <c r="O99" s="23" t="s">
        <v>14</v>
      </c>
      <c r="P99" s="23" t="s">
        <v>14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小初部</v>
      </c>
      <c r="S99" s="22" t="str">
        <f t="shared" si="16"/>
        <v>P02K56G0125</v>
      </c>
      <c r="T99" s="22" t="str">
        <f t="shared" si="17"/>
        <v>钟朵朵</v>
      </c>
      <c r="U99" s="22" t="str">
        <f t="shared" si="18"/>
        <v>陈玲</v>
      </c>
      <c r="V99" s="22" t="str">
        <f t="shared" si="19"/>
        <v>DUSTIN</v>
      </c>
      <c r="W99" s="22" t="str">
        <f t="shared" si="20"/>
        <v>DUSTIN</v>
      </c>
      <c r="X99" s="22" t="str">
        <f t="shared" si="21"/>
        <v>陈玲</v>
      </c>
      <c r="Y99" s="22">
        <f t="shared" si="22"/>
        <v>6</v>
      </c>
      <c r="Z99" s="22">
        <f t="shared" si="23"/>
        <v>6</v>
      </c>
      <c r="AA99" s="22" t="str">
        <f t="shared" si="13"/>
        <v/>
      </c>
      <c r="AB99" s="22">
        <f>COUNTIF($G$2:G99,G99)</f>
        <v>1</v>
      </c>
      <c r="AC99" s="22" t="str">
        <f t="shared" si="24"/>
        <v>P02</v>
      </c>
      <c r="AD99" s="22" t="str">
        <f>VLOOKUP(D99,'2-班级信息'!A:AL,35,0)</f>
        <v>周五下午</v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3" t="s">
        <v>1766</v>
      </c>
      <c r="B100" s="23" t="s">
        <v>489</v>
      </c>
      <c r="C100" s="23" t="s">
        <v>1766</v>
      </c>
      <c r="D100" s="23" t="s">
        <v>2416</v>
      </c>
      <c r="E100" s="23" t="s">
        <v>3677</v>
      </c>
      <c r="F100" s="23" t="s">
        <v>3678</v>
      </c>
      <c r="G100" s="23" t="s">
        <v>2898</v>
      </c>
      <c r="H100" s="23" t="s">
        <v>2899</v>
      </c>
      <c r="I100" s="216" t="str">
        <f>VLOOKUP(G100,Sheet1!$B:$T,19,0)</f>
        <v>二年级</v>
      </c>
      <c r="J100" s="23" t="s">
        <v>3120</v>
      </c>
      <c r="K100" s="23">
        <v>0</v>
      </c>
      <c r="L100" s="23" t="s">
        <v>2900</v>
      </c>
      <c r="M100" s="23" t="s">
        <v>14</v>
      </c>
      <c r="N100" s="216" t="s">
        <v>1000</v>
      </c>
      <c r="O100" s="23" t="s">
        <v>3937</v>
      </c>
      <c r="P100" s="23" t="s">
        <v>3120</v>
      </c>
      <c r="Q100" s="22" t="str">
        <f t="shared" si="15"/>
        <v>在读</v>
      </c>
      <c r="R100" s="22" t="str">
        <f>IF(Q100="在读",IF(IFERROR(FIND("一",D100),0)&gt;0,"一对一",VLOOKUP(LEFT(D100,3),班级编码!A:H,8,0)),Q100)</f>
        <v>小初部</v>
      </c>
      <c r="S100" s="22" t="str">
        <f t="shared" si="16"/>
        <v>P02K56G0125</v>
      </c>
      <c r="T100" s="22" t="str">
        <f t="shared" si="17"/>
        <v>钟朵朵</v>
      </c>
      <c r="U100" s="22" t="str">
        <f t="shared" si="18"/>
        <v>陈玲</v>
      </c>
      <c r="V100" s="22" t="str">
        <f t="shared" si="19"/>
        <v>DUSTIN</v>
      </c>
      <c r="W100" s="22" t="str">
        <f t="shared" si="20"/>
        <v>DUSTIN</v>
      </c>
      <c r="X100" s="22" t="str">
        <f t="shared" si="21"/>
        <v>陈玲</v>
      </c>
      <c r="Y100" s="22">
        <f t="shared" si="22"/>
        <v>6</v>
      </c>
      <c r="Z100" s="22">
        <f t="shared" si="23"/>
        <v>6</v>
      </c>
      <c r="AA100" s="22" t="str">
        <f t="shared" si="13"/>
        <v/>
      </c>
      <c r="AB100" s="22">
        <f>COUNTIF($G$2:G100,G100)</f>
        <v>1</v>
      </c>
      <c r="AC100" s="22" t="str">
        <f t="shared" si="24"/>
        <v>P02</v>
      </c>
      <c r="AD100" s="22" t="str">
        <f>VLOOKUP(D100,'2-班级信息'!A:AL,35,0)</f>
        <v>周五下午</v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3" t="s">
        <v>1766</v>
      </c>
      <c r="B101" s="23" t="s">
        <v>489</v>
      </c>
      <c r="C101" s="23" t="s">
        <v>1766</v>
      </c>
      <c r="D101" s="23" t="s">
        <v>2416</v>
      </c>
      <c r="E101" s="23" t="s">
        <v>3677</v>
      </c>
      <c r="F101" s="23" t="s">
        <v>3678</v>
      </c>
      <c r="G101" s="23" t="s">
        <v>2591</v>
      </c>
      <c r="H101" s="23" t="s">
        <v>2592</v>
      </c>
      <c r="I101" s="216" t="str">
        <f>VLOOKUP(G101,Sheet1!$B:$T,19,0)</f>
        <v>一年级</v>
      </c>
      <c r="J101" s="23" t="s">
        <v>3124</v>
      </c>
      <c r="K101" s="23">
        <v>0</v>
      </c>
      <c r="L101" s="23" t="s">
        <v>2595</v>
      </c>
      <c r="M101" s="23" t="s">
        <v>14</v>
      </c>
      <c r="N101" s="216" t="s">
        <v>3711</v>
      </c>
      <c r="O101" s="23" t="s">
        <v>14</v>
      </c>
      <c r="P101" s="23" t="s">
        <v>14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P02K56G0125</v>
      </c>
      <c r="T101" s="22" t="str">
        <f t="shared" si="17"/>
        <v>钟朵朵</v>
      </c>
      <c r="U101" s="22" t="str">
        <f t="shared" si="18"/>
        <v>陈玲</v>
      </c>
      <c r="V101" s="22" t="str">
        <f t="shared" si="19"/>
        <v>DUSTIN</v>
      </c>
      <c r="W101" s="22" t="str">
        <f t="shared" si="20"/>
        <v>DUSTIN</v>
      </c>
      <c r="X101" s="22" t="str">
        <f t="shared" si="21"/>
        <v>陈玲</v>
      </c>
      <c r="Y101" s="22">
        <f t="shared" si="22"/>
        <v>6</v>
      </c>
      <c r="Z101" s="22">
        <f t="shared" si="23"/>
        <v>6</v>
      </c>
      <c r="AA101" s="22" t="str">
        <f t="shared" si="13"/>
        <v/>
      </c>
      <c r="AB101" s="22">
        <f>COUNTIF($G$2:G101,G101)</f>
        <v>1</v>
      </c>
      <c r="AC101" s="22" t="str">
        <f t="shared" si="24"/>
        <v>P02</v>
      </c>
      <c r="AD101" s="22" t="str">
        <f>VLOOKUP(D101,'2-班级信息'!A:AL,35,0)</f>
        <v>周五下午</v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3" t="s">
        <v>1766</v>
      </c>
      <c r="B102" s="23" t="s">
        <v>489</v>
      </c>
      <c r="C102" s="23" t="s">
        <v>1766</v>
      </c>
      <c r="D102" s="23" t="s">
        <v>2416</v>
      </c>
      <c r="E102" s="23" t="s">
        <v>3677</v>
      </c>
      <c r="F102" s="23" t="s">
        <v>3678</v>
      </c>
      <c r="G102" s="23" t="s">
        <v>1762</v>
      </c>
      <c r="H102" s="23" t="s">
        <v>1763</v>
      </c>
      <c r="I102" s="216" t="str">
        <f>VLOOKUP(G102,Sheet1!$B:$T,19,0)</f>
        <v>一年级</v>
      </c>
      <c r="J102" s="23" t="s">
        <v>3378</v>
      </c>
      <c r="K102" s="23">
        <v>0</v>
      </c>
      <c r="L102" s="23" t="s">
        <v>1761</v>
      </c>
      <c r="M102" s="23" t="s">
        <v>14</v>
      </c>
      <c r="N102" s="216" t="s">
        <v>1000</v>
      </c>
      <c r="O102" s="23" t="s">
        <v>14</v>
      </c>
      <c r="P102" s="23" t="s">
        <v>14</v>
      </c>
      <c r="Q102" s="22" t="str">
        <f t="shared" si="15"/>
        <v>在读</v>
      </c>
      <c r="R102" s="22" t="str">
        <f>IF(Q102="在读",IF(IFERROR(FIND("一",D102),0)&gt;0,"一对一",VLOOKUP(LEFT(D102,3),班级编码!A:H,8,0)),Q102)</f>
        <v>小初部</v>
      </c>
      <c r="S102" s="22" t="str">
        <f t="shared" si="16"/>
        <v>P02K56G0125</v>
      </c>
      <c r="T102" s="22" t="str">
        <f t="shared" si="17"/>
        <v>钟朵朵</v>
      </c>
      <c r="U102" s="22" t="str">
        <f t="shared" si="18"/>
        <v>陈玲</v>
      </c>
      <c r="V102" s="22" t="str">
        <f t="shared" si="19"/>
        <v>DUSTIN</v>
      </c>
      <c r="W102" s="22" t="str">
        <f t="shared" si="20"/>
        <v>DUSTIN</v>
      </c>
      <c r="X102" s="22" t="str">
        <f t="shared" si="21"/>
        <v>陈玲</v>
      </c>
      <c r="Y102" s="22">
        <f t="shared" si="22"/>
        <v>6</v>
      </c>
      <c r="Z102" s="22">
        <f t="shared" si="23"/>
        <v>6</v>
      </c>
      <c r="AA102" s="22" t="str">
        <f t="shared" si="13"/>
        <v/>
      </c>
      <c r="AB102" s="22">
        <f>COUNTIF($G$2:G102,G102)</f>
        <v>1</v>
      </c>
      <c r="AC102" s="22" t="str">
        <f t="shared" si="24"/>
        <v>P02</v>
      </c>
      <c r="AD102" s="22" t="str">
        <f>VLOOKUP(D102,'2-班级信息'!A:AL,35,0)</f>
        <v>周五下午</v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3" t="s">
        <v>1766</v>
      </c>
      <c r="B103" s="23" t="s">
        <v>1264</v>
      </c>
      <c r="C103" s="23" t="s">
        <v>1766</v>
      </c>
      <c r="D103" s="23" t="s">
        <v>2496</v>
      </c>
      <c r="E103" s="23" t="s">
        <v>3720</v>
      </c>
      <c r="F103" s="23" t="s">
        <v>3721</v>
      </c>
      <c r="G103" s="23" t="s">
        <v>2856</v>
      </c>
      <c r="H103" s="23" t="s">
        <v>2857</v>
      </c>
      <c r="I103" s="216" t="str">
        <f>VLOOKUP(G103,Sheet1!$B:$T,19,0)</f>
        <v>二年级</v>
      </c>
      <c r="J103" s="23" t="s">
        <v>3089</v>
      </c>
      <c r="K103" s="23">
        <v>0</v>
      </c>
      <c r="L103" s="23" t="s">
        <v>2858</v>
      </c>
      <c r="M103" s="23" t="s">
        <v>14</v>
      </c>
      <c r="N103" s="216" t="s">
        <v>1000</v>
      </c>
      <c r="O103" s="23" t="s">
        <v>14</v>
      </c>
      <c r="P103" s="23" t="s">
        <v>14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P1AF03G0206</v>
      </c>
      <c r="T103" s="22" t="str">
        <f t="shared" si="17"/>
        <v>马祯</v>
      </c>
      <c r="U103" s="22" t="str">
        <f t="shared" si="18"/>
        <v>林巧珍</v>
      </c>
      <c r="V103" s="22" t="str">
        <f t="shared" si="19"/>
        <v>DUSTIN</v>
      </c>
      <c r="W103" s="22" t="str">
        <f t="shared" si="20"/>
        <v>林巧珍</v>
      </c>
      <c r="X103" s="22" t="str">
        <f t="shared" si="21"/>
        <v>DUSTIN</v>
      </c>
      <c r="Y103" s="22">
        <f t="shared" si="22"/>
        <v>3</v>
      </c>
      <c r="Z103" s="22">
        <f t="shared" si="23"/>
        <v>6</v>
      </c>
      <c r="AA103" s="22" t="str">
        <f t="shared" si="13"/>
        <v/>
      </c>
      <c r="AB103" s="22">
        <f>COUNTIF($G$2:G103,G103)</f>
        <v>1</v>
      </c>
      <c r="AC103" s="22" t="str">
        <f t="shared" si="24"/>
        <v>P1A</v>
      </c>
      <c r="AD103" s="22" t="str">
        <f>VLOOKUP(D103,'2-班级信息'!A:AL,35,0)</f>
        <v>周三下午</v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3" t="s">
        <v>1766</v>
      </c>
      <c r="B104" s="23" t="s">
        <v>1264</v>
      </c>
      <c r="C104" s="23" t="s">
        <v>1766</v>
      </c>
      <c r="D104" s="23" t="s">
        <v>2496</v>
      </c>
      <c r="E104" s="23" t="s">
        <v>3720</v>
      </c>
      <c r="F104" s="23" t="s">
        <v>3721</v>
      </c>
      <c r="G104" s="23" t="s">
        <v>2637</v>
      </c>
      <c r="H104" s="23" t="s">
        <v>2638</v>
      </c>
      <c r="I104" s="216" t="str">
        <f>VLOOKUP(G104,Sheet1!$B:$T,19,0)</f>
        <v>二年级</v>
      </c>
      <c r="J104" s="23" t="s">
        <v>3175</v>
      </c>
      <c r="K104" s="23">
        <v>0</v>
      </c>
      <c r="L104" s="23" t="s">
        <v>2640</v>
      </c>
      <c r="M104" s="23" t="s">
        <v>14</v>
      </c>
      <c r="N104" s="216" t="s">
        <v>1000</v>
      </c>
      <c r="O104" s="23" t="s">
        <v>14</v>
      </c>
      <c r="P104" s="23" t="s">
        <v>14</v>
      </c>
      <c r="Q104" s="22" t="str">
        <f t="shared" si="15"/>
        <v>在读</v>
      </c>
      <c r="R104" s="22" t="str">
        <f>IF(Q104="在读",IF(IFERROR(FIND("一",D104),0)&gt;0,"一对一",VLOOKUP(LEFT(D104,3),班级编码!A:H,8,0)),Q104)</f>
        <v>小初部</v>
      </c>
      <c r="S104" s="22" t="str">
        <f t="shared" si="16"/>
        <v>P1AF03G0206</v>
      </c>
      <c r="T104" s="22" t="str">
        <f t="shared" si="17"/>
        <v>马祯</v>
      </c>
      <c r="U104" s="22" t="str">
        <f t="shared" si="18"/>
        <v>林巧珍</v>
      </c>
      <c r="V104" s="22" t="str">
        <f t="shared" si="19"/>
        <v>DUSTIN</v>
      </c>
      <c r="W104" s="22" t="str">
        <f t="shared" si="20"/>
        <v>林巧珍</v>
      </c>
      <c r="X104" s="22" t="str">
        <f t="shared" si="21"/>
        <v>DUSTIN</v>
      </c>
      <c r="Y104" s="22">
        <f t="shared" si="22"/>
        <v>3</v>
      </c>
      <c r="Z104" s="22">
        <f t="shared" si="23"/>
        <v>6</v>
      </c>
      <c r="AA104" s="22" t="str">
        <f t="shared" si="13"/>
        <v/>
      </c>
      <c r="AB104" s="22">
        <f>COUNTIF($G$2:G104,G104)</f>
        <v>1</v>
      </c>
      <c r="AC104" s="22" t="str">
        <f t="shared" si="24"/>
        <v>P1A</v>
      </c>
      <c r="AD104" s="22" t="str">
        <f>VLOOKUP(D104,'2-班级信息'!A:AL,35,0)</f>
        <v>周三下午</v>
      </c>
      <c r="AE104" s="22" t="str">
        <f>VLOOKUP(D104,'2-班级信息'!A:AL,8,0)</f>
        <v/>
      </c>
      <c r="AF104" s="22" t="str">
        <f t="shared" si="14"/>
        <v>小学班</v>
      </c>
      <c r="AG104" s="22" t="str">
        <f t="shared" si="25"/>
        <v>小学平时班</v>
      </c>
    </row>
    <row r="105" spans="1:33">
      <c r="A105" s="23" t="s">
        <v>1766</v>
      </c>
      <c r="B105" s="23" t="s">
        <v>1264</v>
      </c>
      <c r="C105" s="23" t="s">
        <v>1766</v>
      </c>
      <c r="D105" s="23" t="s">
        <v>2496</v>
      </c>
      <c r="E105" s="23" t="s">
        <v>3720</v>
      </c>
      <c r="F105" s="23" t="s">
        <v>3721</v>
      </c>
      <c r="G105" s="23" t="s">
        <v>2060</v>
      </c>
      <c r="H105" s="23" t="s">
        <v>2061</v>
      </c>
      <c r="I105" s="216" t="str">
        <f>VLOOKUP(G105,Sheet1!$B:$T,19,0)</f>
        <v>二年级</v>
      </c>
      <c r="J105" s="23" t="s">
        <v>3079</v>
      </c>
      <c r="K105" s="23">
        <v>0</v>
      </c>
      <c r="L105" s="23" t="s">
        <v>3775</v>
      </c>
      <c r="M105" s="23" t="s">
        <v>14</v>
      </c>
      <c r="N105" s="216" t="s">
        <v>1000</v>
      </c>
      <c r="O105" s="23" t="s">
        <v>14</v>
      </c>
      <c r="P105" s="23" t="s">
        <v>14</v>
      </c>
      <c r="Q105" s="22" t="str">
        <f t="shared" si="15"/>
        <v>在读</v>
      </c>
      <c r="R105" s="22" t="str">
        <f>IF(Q105="在读",IF(IFERROR(FIND("一",D105),0)&gt;0,"一对一",VLOOKUP(LEFT(D105,3),班级编码!A:H,8,0)),Q105)</f>
        <v>小初部</v>
      </c>
      <c r="S105" s="22" t="str">
        <f t="shared" si="16"/>
        <v>P1AF03G0206</v>
      </c>
      <c r="T105" s="22" t="str">
        <f t="shared" si="17"/>
        <v>马祯</v>
      </c>
      <c r="U105" s="22" t="str">
        <f t="shared" si="18"/>
        <v>林巧珍</v>
      </c>
      <c r="V105" s="22" t="str">
        <f t="shared" si="19"/>
        <v>DUSTIN</v>
      </c>
      <c r="W105" s="22" t="str">
        <f t="shared" si="20"/>
        <v>林巧珍</v>
      </c>
      <c r="X105" s="22" t="str">
        <f t="shared" si="21"/>
        <v>DUSTIN</v>
      </c>
      <c r="Y105" s="22">
        <f t="shared" si="22"/>
        <v>3</v>
      </c>
      <c r="Z105" s="22">
        <f t="shared" si="23"/>
        <v>6</v>
      </c>
      <c r="AA105" s="22" t="str">
        <f t="shared" si="13"/>
        <v/>
      </c>
      <c r="AB105" s="22">
        <f>COUNTIF($G$2:G105,G105)</f>
        <v>1</v>
      </c>
      <c r="AC105" s="22" t="str">
        <f t="shared" si="24"/>
        <v>P1A</v>
      </c>
      <c r="AD105" s="22" t="str">
        <f>VLOOKUP(D105,'2-班级信息'!A:AL,35,0)</f>
        <v>周三下午</v>
      </c>
      <c r="AE105" s="22" t="str">
        <f>VLOOKUP(D105,'2-班级信息'!A:AL,8,0)</f>
        <v/>
      </c>
      <c r="AF105" s="22" t="str">
        <f t="shared" si="14"/>
        <v>小学班</v>
      </c>
      <c r="AG105" s="22" t="str">
        <f t="shared" si="25"/>
        <v>小学平时班</v>
      </c>
    </row>
    <row r="106" spans="1:33">
      <c r="A106" s="23" t="s">
        <v>1766</v>
      </c>
      <c r="B106" s="23" t="s">
        <v>489</v>
      </c>
      <c r="C106" s="23" t="s">
        <v>1766</v>
      </c>
      <c r="D106" s="23" t="s">
        <v>2189</v>
      </c>
      <c r="E106" s="23" t="s">
        <v>3716</v>
      </c>
      <c r="F106" s="23" t="s">
        <v>3689</v>
      </c>
      <c r="G106" s="23" t="s">
        <v>2735</v>
      </c>
      <c r="H106" s="23" t="s">
        <v>2736</v>
      </c>
      <c r="I106" s="216" t="str">
        <f>VLOOKUP(G106,Sheet1!$B:$T,19,0)</f>
        <v>一年级</v>
      </c>
      <c r="J106" s="23" t="s">
        <v>3574</v>
      </c>
      <c r="K106" s="23">
        <v>0</v>
      </c>
      <c r="L106" s="23" t="s">
        <v>3717</v>
      </c>
      <c r="M106" s="23" t="s">
        <v>14</v>
      </c>
      <c r="N106" s="216" t="s">
        <v>1000</v>
      </c>
      <c r="O106" s="23" t="s">
        <v>14</v>
      </c>
      <c r="P106" s="23" t="s">
        <v>14</v>
      </c>
      <c r="Q106" s="22" t="str">
        <f t="shared" si="15"/>
        <v>在读</v>
      </c>
      <c r="R106" s="22" t="str">
        <f>IF(Q106="在读",IF(IFERROR(FIND("一",D106),0)&gt;0,"一对一",VLOOKUP(LEFT(D106,3),班级编码!A:H,8,0)),Q106)</f>
        <v>小初部</v>
      </c>
      <c r="S106" s="22" t="str">
        <f t="shared" si="16"/>
        <v>P1AP02G0109</v>
      </c>
      <c r="T106" s="22" t="str">
        <f t="shared" si="17"/>
        <v>陈玲</v>
      </c>
      <c r="U106" s="22" t="str">
        <f t="shared" si="18"/>
        <v>林巧珍</v>
      </c>
      <c r="V106" s="22" t="str">
        <f t="shared" si="19"/>
        <v>DUSTIN</v>
      </c>
      <c r="W106" s="22" t="str">
        <f t="shared" si="20"/>
        <v>DUSTIN</v>
      </c>
      <c r="X106" s="22" t="str">
        <f t="shared" si="21"/>
        <v>林巧珍</v>
      </c>
      <c r="Y106" s="22">
        <f t="shared" si="22"/>
        <v>6</v>
      </c>
      <c r="Z106" s="22">
        <f t="shared" si="23"/>
        <v>6</v>
      </c>
      <c r="AA106" s="22" t="str">
        <f t="shared" si="13"/>
        <v>重复</v>
      </c>
      <c r="AB106" s="22">
        <f>COUNTIF($G$2:G106,G106)</f>
        <v>1</v>
      </c>
      <c r="AC106" s="22" t="str">
        <f t="shared" si="24"/>
        <v>P1A</v>
      </c>
      <c r="AD106" s="22" t="str">
        <f>VLOOKUP(D106,'2-班级信息'!A:AL,35,0)</f>
        <v>周三下午</v>
      </c>
      <c r="AE106" s="22" t="str">
        <f>VLOOKUP(D106,'2-班级信息'!A:AL,8,0)</f>
        <v/>
      </c>
      <c r="AF106" s="22" t="str">
        <f t="shared" si="14"/>
        <v>小学班</v>
      </c>
      <c r="AG106" s="22" t="str">
        <f t="shared" si="25"/>
        <v>小学平时班</v>
      </c>
    </row>
    <row r="107" spans="1:33">
      <c r="A107" s="23" t="s">
        <v>1766</v>
      </c>
      <c r="B107" s="23" t="s">
        <v>489</v>
      </c>
      <c r="C107" s="23" t="s">
        <v>1766</v>
      </c>
      <c r="D107" s="23" t="s">
        <v>2189</v>
      </c>
      <c r="E107" s="23" t="s">
        <v>3716</v>
      </c>
      <c r="F107" s="23" t="s">
        <v>3689</v>
      </c>
      <c r="G107" s="23" t="s">
        <v>2775</v>
      </c>
      <c r="H107" s="23" t="s">
        <v>2776</v>
      </c>
      <c r="I107" s="216" t="str">
        <f>VLOOKUP(G107,Sheet1!$B:$T,19,0)</f>
        <v>一年级</v>
      </c>
      <c r="J107" s="23" t="s">
        <v>3039</v>
      </c>
      <c r="K107" s="23">
        <v>0</v>
      </c>
      <c r="L107" s="23" t="s">
        <v>3741</v>
      </c>
      <c r="M107" s="23" t="s">
        <v>14</v>
      </c>
      <c r="N107" s="216" t="s">
        <v>1000</v>
      </c>
      <c r="O107" s="23" t="s">
        <v>14</v>
      </c>
      <c r="P107" s="23" t="s">
        <v>14</v>
      </c>
      <c r="Q107" s="22" t="str">
        <f t="shared" si="15"/>
        <v>在读</v>
      </c>
      <c r="R107" s="22" t="str">
        <f>IF(Q107="在读",IF(IFERROR(FIND("一",D107),0)&gt;0,"一对一",VLOOKUP(LEFT(D107,3),班级编码!A:H,8,0)),Q107)</f>
        <v>小初部</v>
      </c>
      <c r="S107" s="22" t="str">
        <f t="shared" si="16"/>
        <v>P1AP02G0109</v>
      </c>
      <c r="T107" s="22" t="str">
        <f t="shared" si="17"/>
        <v>陈玲</v>
      </c>
      <c r="U107" s="22" t="str">
        <f t="shared" si="18"/>
        <v>林巧珍</v>
      </c>
      <c r="V107" s="22" t="str">
        <f t="shared" si="19"/>
        <v>DUSTIN</v>
      </c>
      <c r="W107" s="22" t="str">
        <f t="shared" si="20"/>
        <v>DUSTIN</v>
      </c>
      <c r="X107" s="22" t="str">
        <f t="shared" si="21"/>
        <v>林巧珍</v>
      </c>
      <c r="Y107" s="22">
        <f t="shared" si="22"/>
        <v>6</v>
      </c>
      <c r="Z107" s="22">
        <f t="shared" si="23"/>
        <v>6</v>
      </c>
      <c r="AA107" s="22" t="str">
        <f t="shared" si="13"/>
        <v/>
      </c>
      <c r="AB107" s="22">
        <f>COUNTIF($G$2:G107,G107)</f>
        <v>1</v>
      </c>
      <c r="AC107" s="22" t="str">
        <f t="shared" si="24"/>
        <v>P1A</v>
      </c>
      <c r="AD107" s="22" t="str">
        <f>VLOOKUP(D107,'2-班级信息'!A:AL,35,0)</f>
        <v>周三下午</v>
      </c>
      <c r="AE107" s="22" t="str">
        <f>VLOOKUP(D107,'2-班级信息'!A:AL,8,0)</f>
        <v/>
      </c>
      <c r="AF107" s="22" t="str">
        <f t="shared" si="14"/>
        <v>小学班</v>
      </c>
      <c r="AG107" s="22" t="str">
        <f t="shared" si="25"/>
        <v>小学平时班</v>
      </c>
    </row>
    <row r="108" spans="1:33">
      <c r="A108" s="23" t="s">
        <v>1766</v>
      </c>
      <c r="B108" s="23" t="s">
        <v>489</v>
      </c>
      <c r="C108" s="23" t="s">
        <v>1766</v>
      </c>
      <c r="D108" s="23" t="s">
        <v>2189</v>
      </c>
      <c r="E108" s="23" t="s">
        <v>3716</v>
      </c>
      <c r="F108" s="23" t="s">
        <v>3689</v>
      </c>
      <c r="G108" s="23" t="s">
        <v>2791</v>
      </c>
      <c r="H108" s="23" t="s">
        <v>2792</v>
      </c>
      <c r="I108" s="216" t="str">
        <f>VLOOKUP(G108,Sheet1!$B:$T,19,0)</f>
        <v>一年级</v>
      </c>
      <c r="J108" s="23" t="s">
        <v>3154</v>
      </c>
      <c r="K108" s="23">
        <v>0</v>
      </c>
      <c r="L108" s="23" t="s">
        <v>3760</v>
      </c>
      <c r="M108" s="23" t="s">
        <v>14</v>
      </c>
      <c r="N108" s="216" t="s">
        <v>1000</v>
      </c>
      <c r="O108" s="23" t="s">
        <v>14</v>
      </c>
      <c r="P108" s="23" t="s">
        <v>14</v>
      </c>
      <c r="Q108" s="22" t="str">
        <f t="shared" si="15"/>
        <v>在读</v>
      </c>
      <c r="R108" s="22" t="str">
        <f>IF(Q108="在读",IF(IFERROR(FIND("一",D108),0)&gt;0,"一对一",VLOOKUP(LEFT(D108,3),班级编码!A:H,8,0)),Q108)</f>
        <v>小初部</v>
      </c>
      <c r="S108" s="22" t="str">
        <f t="shared" si="16"/>
        <v>P1AP02G0109</v>
      </c>
      <c r="T108" s="22" t="str">
        <f t="shared" si="17"/>
        <v>陈玲</v>
      </c>
      <c r="U108" s="22" t="str">
        <f t="shared" si="18"/>
        <v>林巧珍</v>
      </c>
      <c r="V108" s="22" t="str">
        <f t="shared" si="19"/>
        <v>DUSTIN</v>
      </c>
      <c r="W108" s="22" t="str">
        <f t="shared" si="20"/>
        <v>DUSTIN</v>
      </c>
      <c r="X108" s="22" t="str">
        <f t="shared" si="21"/>
        <v>林巧珍</v>
      </c>
      <c r="Y108" s="22">
        <f t="shared" si="22"/>
        <v>6</v>
      </c>
      <c r="Z108" s="22">
        <f t="shared" si="23"/>
        <v>6</v>
      </c>
      <c r="AA108" s="22" t="str">
        <f t="shared" si="13"/>
        <v/>
      </c>
      <c r="AB108" s="22">
        <f>COUNTIF($G$2:G108,G108)</f>
        <v>1</v>
      </c>
      <c r="AC108" s="22" t="str">
        <f t="shared" si="24"/>
        <v>P1A</v>
      </c>
      <c r="AD108" s="22" t="str">
        <f>VLOOKUP(D108,'2-班级信息'!A:AL,35,0)</f>
        <v>周三下午</v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3" t="s">
        <v>1766</v>
      </c>
      <c r="B109" s="23" t="s">
        <v>489</v>
      </c>
      <c r="C109" s="23" t="s">
        <v>1766</v>
      </c>
      <c r="D109" s="23" t="s">
        <v>2189</v>
      </c>
      <c r="E109" s="23" t="s">
        <v>3716</v>
      </c>
      <c r="F109" s="23" t="s">
        <v>3689</v>
      </c>
      <c r="G109" s="23" t="s">
        <v>2321</v>
      </c>
      <c r="H109" s="23" t="s">
        <v>2322</v>
      </c>
      <c r="I109" s="216" t="str">
        <f>VLOOKUP(G109,Sheet1!$B:$T,19,0)</f>
        <v>一年级</v>
      </c>
      <c r="J109" s="23" t="s">
        <v>3158</v>
      </c>
      <c r="K109" s="23">
        <v>0</v>
      </c>
      <c r="L109" s="23" t="s">
        <v>3790</v>
      </c>
      <c r="M109" s="23" t="s">
        <v>14</v>
      </c>
      <c r="N109" s="216" t="s">
        <v>1000</v>
      </c>
      <c r="O109" s="23" t="s">
        <v>14</v>
      </c>
      <c r="P109" s="23" t="s">
        <v>14</v>
      </c>
      <c r="Q109" s="22" t="str">
        <f t="shared" si="15"/>
        <v>在读</v>
      </c>
      <c r="R109" s="22" t="str">
        <f>IF(Q109="在读",IF(IFERROR(FIND("一",D109),0)&gt;0,"一对一",VLOOKUP(LEFT(D109,3),班级编码!A:H,8,0)),Q109)</f>
        <v>小初部</v>
      </c>
      <c r="S109" s="22" t="str">
        <f t="shared" si="16"/>
        <v>P1AP02G0109</v>
      </c>
      <c r="T109" s="22" t="str">
        <f t="shared" si="17"/>
        <v>陈玲</v>
      </c>
      <c r="U109" s="22" t="str">
        <f t="shared" si="18"/>
        <v>林巧珍</v>
      </c>
      <c r="V109" s="22" t="str">
        <f t="shared" si="19"/>
        <v>DUSTIN</v>
      </c>
      <c r="W109" s="22" t="str">
        <f t="shared" si="20"/>
        <v>DUSTIN</v>
      </c>
      <c r="X109" s="22" t="str">
        <f t="shared" si="21"/>
        <v>林巧珍</v>
      </c>
      <c r="Y109" s="22">
        <f t="shared" si="22"/>
        <v>6</v>
      </c>
      <c r="Z109" s="22">
        <f t="shared" si="23"/>
        <v>6</v>
      </c>
      <c r="AA109" s="22" t="str">
        <f t="shared" si="13"/>
        <v/>
      </c>
      <c r="AB109" s="22">
        <f>COUNTIF($G$2:G109,G109)</f>
        <v>1</v>
      </c>
      <c r="AC109" s="22" t="str">
        <f t="shared" si="24"/>
        <v>P1A</v>
      </c>
      <c r="AD109" s="22" t="str">
        <f>VLOOKUP(D109,'2-班级信息'!A:AL,35,0)</f>
        <v>周三下午</v>
      </c>
      <c r="AE109" s="22" t="str">
        <f>VLOOKUP(D109,'2-班级信息'!A:AL,8,0)</f>
        <v/>
      </c>
      <c r="AF109" s="22" t="str">
        <f t="shared" si="14"/>
        <v>小学班</v>
      </c>
      <c r="AG109" s="22" t="str">
        <f t="shared" si="25"/>
        <v>小学平时班</v>
      </c>
    </row>
    <row r="110" spans="1:33">
      <c r="A110" s="23" t="s">
        <v>1766</v>
      </c>
      <c r="B110" s="23" t="s">
        <v>489</v>
      </c>
      <c r="C110" s="23" t="s">
        <v>1766</v>
      </c>
      <c r="D110" s="23" t="s">
        <v>2189</v>
      </c>
      <c r="E110" s="23" t="s">
        <v>3716</v>
      </c>
      <c r="F110" s="23" t="s">
        <v>3689</v>
      </c>
      <c r="G110" s="23" t="s">
        <v>2187</v>
      </c>
      <c r="H110" s="23" t="s">
        <v>2188</v>
      </c>
      <c r="I110" s="216" t="str">
        <f>VLOOKUP(G110,Sheet1!$B:$T,19,0)</f>
        <v>一年级</v>
      </c>
      <c r="J110" s="23" t="s">
        <v>3287</v>
      </c>
      <c r="K110" s="23">
        <v>0</v>
      </c>
      <c r="L110" s="23" t="s">
        <v>3811</v>
      </c>
      <c r="M110" s="23" t="s">
        <v>14</v>
      </c>
      <c r="N110" s="216" t="s">
        <v>1000</v>
      </c>
      <c r="O110" s="23" t="s">
        <v>14</v>
      </c>
      <c r="P110" s="23" t="s">
        <v>14</v>
      </c>
      <c r="Q110" s="22" t="str">
        <f t="shared" si="15"/>
        <v>在读</v>
      </c>
      <c r="R110" s="22" t="str">
        <f>IF(Q110="在读",IF(IFERROR(FIND("一",D110),0)&gt;0,"一对一",VLOOKUP(LEFT(D110,3),班级编码!A:H,8,0)),Q110)</f>
        <v>小初部</v>
      </c>
      <c r="S110" s="22" t="str">
        <f t="shared" si="16"/>
        <v>P1AP02G0109</v>
      </c>
      <c r="T110" s="22" t="str">
        <f t="shared" si="17"/>
        <v>陈玲</v>
      </c>
      <c r="U110" s="22" t="str">
        <f t="shared" si="18"/>
        <v>林巧珍</v>
      </c>
      <c r="V110" s="22" t="str">
        <f t="shared" si="19"/>
        <v>DUSTIN</v>
      </c>
      <c r="W110" s="22" t="str">
        <f t="shared" si="20"/>
        <v>DUSTIN</v>
      </c>
      <c r="X110" s="22" t="str">
        <f t="shared" si="21"/>
        <v>林巧珍</v>
      </c>
      <c r="Y110" s="22">
        <f t="shared" si="22"/>
        <v>6</v>
      </c>
      <c r="Z110" s="22">
        <f t="shared" si="23"/>
        <v>6</v>
      </c>
      <c r="AA110" s="22" t="str">
        <f t="shared" si="13"/>
        <v/>
      </c>
      <c r="AB110" s="22">
        <f>COUNTIF($G$2:G110,G110)</f>
        <v>1</v>
      </c>
      <c r="AC110" s="22" t="str">
        <f t="shared" si="24"/>
        <v>P1A</v>
      </c>
      <c r="AD110" s="22" t="str">
        <f>VLOOKUP(D110,'2-班级信息'!A:AL,35,0)</f>
        <v>周三下午</v>
      </c>
      <c r="AE110" s="22" t="str">
        <f>VLOOKUP(D110,'2-班级信息'!A:AL,8,0)</f>
        <v/>
      </c>
      <c r="AF110" s="22" t="str">
        <f t="shared" si="14"/>
        <v>小学班</v>
      </c>
      <c r="AG110" s="22" t="str">
        <f t="shared" si="25"/>
        <v>小学平时班</v>
      </c>
    </row>
    <row r="111" spans="1:33">
      <c r="A111" s="23" t="s">
        <v>1766</v>
      </c>
      <c r="B111" s="23" t="s">
        <v>489</v>
      </c>
      <c r="C111" s="23" t="s">
        <v>1766</v>
      </c>
      <c r="D111" s="23" t="s">
        <v>2189</v>
      </c>
      <c r="E111" s="23" t="s">
        <v>3716</v>
      </c>
      <c r="F111" s="23" t="s">
        <v>3689</v>
      </c>
      <c r="G111" s="23" t="s">
        <v>2230</v>
      </c>
      <c r="H111" s="23" t="s">
        <v>2231</v>
      </c>
      <c r="I111" s="216" t="str">
        <f>VLOOKUP(G111,Sheet1!$B:$T,19,0)</f>
        <v>一年级</v>
      </c>
      <c r="J111" s="23" t="s">
        <v>3142</v>
      </c>
      <c r="K111" s="23">
        <v>0</v>
      </c>
      <c r="L111" s="23" t="s">
        <v>3814</v>
      </c>
      <c r="M111" s="23" t="s">
        <v>14</v>
      </c>
      <c r="N111" s="216" t="s">
        <v>1000</v>
      </c>
      <c r="O111" s="23" t="s">
        <v>14</v>
      </c>
      <c r="P111" s="23" t="s">
        <v>14</v>
      </c>
      <c r="Q111" s="22" t="str">
        <f t="shared" si="15"/>
        <v>在读</v>
      </c>
      <c r="R111" s="22" t="str">
        <f>IF(Q111="在读",IF(IFERROR(FIND("一",D111),0)&gt;0,"一对一",VLOOKUP(LEFT(D111,3),班级编码!A:H,8,0)),Q111)</f>
        <v>小初部</v>
      </c>
      <c r="S111" s="22" t="str">
        <f t="shared" si="16"/>
        <v>P1AP02G0109</v>
      </c>
      <c r="T111" s="22" t="str">
        <f t="shared" si="17"/>
        <v>陈玲</v>
      </c>
      <c r="U111" s="22" t="str">
        <f t="shared" si="18"/>
        <v>林巧珍</v>
      </c>
      <c r="V111" s="22" t="str">
        <f t="shared" si="19"/>
        <v>DUSTIN</v>
      </c>
      <c r="W111" s="22" t="str">
        <f t="shared" si="20"/>
        <v>DUSTIN</v>
      </c>
      <c r="X111" s="22" t="str">
        <f t="shared" si="21"/>
        <v>林巧珍</v>
      </c>
      <c r="Y111" s="22">
        <f t="shared" si="22"/>
        <v>6</v>
      </c>
      <c r="Z111" s="22">
        <f t="shared" si="23"/>
        <v>6</v>
      </c>
      <c r="AA111" s="22" t="str">
        <f t="shared" si="13"/>
        <v/>
      </c>
      <c r="AB111" s="22">
        <f>COUNTIF($G$2:G111,G111)</f>
        <v>1</v>
      </c>
      <c r="AC111" s="22" t="str">
        <f t="shared" si="24"/>
        <v>P1A</v>
      </c>
      <c r="AD111" s="22" t="str">
        <f>VLOOKUP(D111,'2-班级信息'!A:AL,35,0)</f>
        <v>周三下午</v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3" t="s">
        <v>1766</v>
      </c>
      <c r="B112" s="23" t="s">
        <v>489</v>
      </c>
      <c r="C112" s="23" t="s">
        <v>1766</v>
      </c>
      <c r="D112" s="23" t="s">
        <v>2189</v>
      </c>
      <c r="E112" s="23" t="s">
        <v>3716</v>
      </c>
      <c r="F112" s="23" t="s">
        <v>3689</v>
      </c>
      <c r="G112" s="23" t="s">
        <v>1891</v>
      </c>
      <c r="H112" s="23" t="s">
        <v>1892</v>
      </c>
      <c r="I112" s="216" t="str">
        <f>VLOOKUP(G112,Sheet1!$B:$T,19,0)</f>
        <v>一年级</v>
      </c>
      <c r="J112" s="23" t="s">
        <v>3579</v>
      </c>
      <c r="K112" s="23">
        <v>0</v>
      </c>
      <c r="L112" s="23" t="s">
        <v>3828</v>
      </c>
      <c r="M112" s="23" t="s">
        <v>14</v>
      </c>
      <c r="N112" s="216" t="s">
        <v>1000</v>
      </c>
      <c r="O112" s="23" t="s">
        <v>14</v>
      </c>
      <c r="P112" s="23" t="s">
        <v>14</v>
      </c>
      <c r="Q112" s="22" t="str">
        <f t="shared" si="15"/>
        <v>在读</v>
      </c>
      <c r="R112" s="22" t="str">
        <f>IF(Q112="在读",IF(IFERROR(FIND("一",D112),0)&gt;0,"一对一",VLOOKUP(LEFT(D112,3),班级编码!A:H,8,0)),Q112)</f>
        <v>小初部</v>
      </c>
      <c r="S112" s="22" t="str">
        <f t="shared" si="16"/>
        <v>P1AP02G0109</v>
      </c>
      <c r="T112" s="22" t="str">
        <f t="shared" si="17"/>
        <v>陈玲</v>
      </c>
      <c r="U112" s="22" t="str">
        <f t="shared" si="18"/>
        <v>林巧珍</v>
      </c>
      <c r="V112" s="22" t="str">
        <f t="shared" si="19"/>
        <v>DUSTIN</v>
      </c>
      <c r="W112" s="22" t="str">
        <f t="shared" si="20"/>
        <v>DUSTIN</v>
      </c>
      <c r="X112" s="22" t="str">
        <f t="shared" si="21"/>
        <v>林巧珍</v>
      </c>
      <c r="Y112" s="22">
        <f t="shared" si="22"/>
        <v>6</v>
      </c>
      <c r="Z112" s="22">
        <f t="shared" si="23"/>
        <v>6</v>
      </c>
      <c r="AA112" s="22" t="str">
        <f t="shared" si="13"/>
        <v/>
      </c>
      <c r="AB112" s="22">
        <f>COUNTIF($G$2:G112,G112)</f>
        <v>1</v>
      </c>
      <c r="AC112" s="22" t="str">
        <f t="shared" si="24"/>
        <v>P1A</v>
      </c>
      <c r="AD112" s="22" t="str">
        <f>VLOOKUP(D112,'2-班级信息'!A:AL,35,0)</f>
        <v>周三下午</v>
      </c>
      <c r="AE112" s="22" t="str">
        <f>VLOOKUP(D112,'2-班级信息'!A:AL,8,0)</f>
        <v/>
      </c>
      <c r="AF112" s="22" t="str">
        <f t="shared" si="14"/>
        <v>小学班</v>
      </c>
      <c r="AG112" s="22" t="str">
        <f t="shared" si="25"/>
        <v>小学平时班</v>
      </c>
    </row>
    <row r="113" spans="1:33">
      <c r="A113" s="23" t="s">
        <v>1766</v>
      </c>
      <c r="B113" s="23" t="s">
        <v>489</v>
      </c>
      <c r="C113" s="23" t="s">
        <v>1766</v>
      </c>
      <c r="D113" s="23" t="s">
        <v>2189</v>
      </c>
      <c r="E113" s="23" t="s">
        <v>3716</v>
      </c>
      <c r="F113" s="23" t="s">
        <v>3689</v>
      </c>
      <c r="G113" s="23" t="s">
        <v>1888</v>
      </c>
      <c r="H113" s="23" t="s">
        <v>1889</v>
      </c>
      <c r="I113" s="216" t="str">
        <f>VLOOKUP(G113,Sheet1!$B:$T,19,0)</f>
        <v>一年级</v>
      </c>
      <c r="J113" s="23" t="s">
        <v>3161</v>
      </c>
      <c r="K113" s="23">
        <v>0</v>
      </c>
      <c r="L113" s="23" t="s">
        <v>3868</v>
      </c>
      <c r="M113" s="23" t="s">
        <v>14</v>
      </c>
      <c r="N113" s="216" t="s">
        <v>1000</v>
      </c>
      <c r="O113" s="23" t="s">
        <v>14</v>
      </c>
      <c r="P113" s="23" t="s">
        <v>14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小初部</v>
      </c>
      <c r="S113" s="22" t="str">
        <f t="shared" si="16"/>
        <v>P1AP02G0109</v>
      </c>
      <c r="T113" s="22" t="str">
        <f t="shared" si="17"/>
        <v>陈玲</v>
      </c>
      <c r="U113" s="22" t="str">
        <f t="shared" si="18"/>
        <v>林巧珍</v>
      </c>
      <c r="V113" s="22" t="str">
        <f t="shared" si="19"/>
        <v>DUSTIN</v>
      </c>
      <c r="W113" s="22" t="str">
        <f t="shared" si="20"/>
        <v>DUSTIN</v>
      </c>
      <c r="X113" s="22" t="str">
        <f t="shared" si="21"/>
        <v>林巧珍</v>
      </c>
      <c r="Y113" s="22">
        <f t="shared" si="22"/>
        <v>6</v>
      </c>
      <c r="Z113" s="22">
        <f t="shared" si="23"/>
        <v>6</v>
      </c>
      <c r="AA113" s="22" t="str">
        <f t="shared" si="13"/>
        <v/>
      </c>
      <c r="AB113" s="22">
        <f>COUNTIF($G$2:G113,G113)</f>
        <v>1</v>
      </c>
      <c r="AC113" s="22" t="str">
        <f t="shared" si="24"/>
        <v>P1A</v>
      </c>
      <c r="AD113" s="22" t="str">
        <f>VLOOKUP(D113,'2-班级信息'!A:AL,35,0)</f>
        <v>周三下午</v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3" t="s">
        <v>1766</v>
      </c>
      <c r="B114" s="23" t="s">
        <v>489</v>
      </c>
      <c r="C114" s="23" t="s">
        <v>1766</v>
      </c>
      <c r="D114" s="23" t="s">
        <v>2189</v>
      </c>
      <c r="E114" s="23" t="s">
        <v>3716</v>
      </c>
      <c r="F114" s="23" t="s">
        <v>3689</v>
      </c>
      <c r="G114" s="23" t="s">
        <v>2719</v>
      </c>
      <c r="H114" s="23" t="s">
        <v>2720</v>
      </c>
      <c r="I114" s="216" t="str">
        <f>VLOOKUP(G114,Sheet1!$B:$T,19,0)</f>
        <v>一年级</v>
      </c>
      <c r="J114" s="23" t="s">
        <v>3042</v>
      </c>
      <c r="K114" s="23">
        <v>0</v>
      </c>
      <c r="L114" s="23" t="s">
        <v>3891</v>
      </c>
      <c r="M114" s="23" t="s">
        <v>14</v>
      </c>
      <c r="N114" s="216" t="s">
        <v>1000</v>
      </c>
      <c r="O114" s="23" t="s">
        <v>14</v>
      </c>
      <c r="P114" s="23" t="s">
        <v>14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小初部</v>
      </c>
      <c r="S114" s="22" t="str">
        <f t="shared" si="16"/>
        <v>P1AP02G0109</v>
      </c>
      <c r="T114" s="22" t="str">
        <f t="shared" si="17"/>
        <v>陈玲</v>
      </c>
      <c r="U114" s="22" t="str">
        <f t="shared" si="18"/>
        <v>林巧珍</v>
      </c>
      <c r="V114" s="22" t="str">
        <f t="shared" si="19"/>
        <v>DUSTIN</v>
      </c>
      <c r="W114" s="22" t="str">
        <f t="shared" si="20"/>
        <v>DUSTIN</v>
      </c>
      <c r="X114" s="22" t="str">
        <f t="shared" si="21"/>
        <v>林巧珍</v>
      </c>
      <c r="Y114" s="22">
        <f t="shared" si="22"/>
        <v>6</v>
      </c>
      <c r="Z114" s="22">
        <f t="shared" si="23"/>
        <v>6</v>
      </c>
      <c r="AA114" s="22" t="str">
        <f t="shared" si="13"/>
        <v/>
      </c>
      <c r="AB114" s="22">
        <f>COUNTIF($G$2:G114,G114)</f>
        <v>1</v>
      </c>
      <c r="AC114" s="22" t="str">
        <f t="shared" si="24"/>
        <v>P1A</v>
      </c>
      <c r="AD114" s="22" t="str">
        <f>VLOOKUP(D114,'2-班级信息'!A:AL,35,0)</f>
        <v>周三下午</v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3" t="s">
        <v>1766</v>
      </c>
      <c r="B115" s="23" t="s">
        <v>489</v>
      </c>
      <c r="C115" s="23" t="s">
        <v>1766</v>
      </c>
      <c r="D115" s="23" t="s">
        <v>2189</v>
      </c>
      <c r="E115" s="23" t="s">
        <v>3716</v>
      </c>
      <c r="F115" s="23" t="s">
        <v>3689</v>
      </c>
      <c r="G115" s="23" t="s">
        <v>2434</v>
      </c>
      <c r="H115" s="23" t="s">
        <v>2435</v>
      </c>
      <c r="I115" s="216" t="str">
        <f>VLOOKUP(G115,Sheet1!$B:$T,19,0)</f>
        <v>一年级</v>
      </c>
      <c r="J115" s="23" t="s">
        <v>3520</v>
      </c>
      <c r="K115" s="23">
        <v>0</v>
      </c>
      <c r="L115" s="23" t="s">
        <v>3895</v>
      </c>
      <c r="M115" s="23" t="s">
        <v>14</v>
      </c>
      <c r="N115" s="216" t="s">
        <v>1000</v>
      </c>
      <c r="O115" s="23" t="s">
        <v>14</v>
      </c>
      <c r="P115" s="23" t="s">
        <v>14</v>
      </c>
      <c r="Q115" s="22" t="str">
        <f t="shared" si="15"/>
        <v>在读</v>
      </c>
      <c r="R115" s="22" t="str">
        <f>IF(Q115="在读",IF(IFERROR(FIND("一",D115),0)&gt;0,"一对一",VLOOKUP(LEFT(D115,3),班级编码!A:H,8,0)),Q115)</f>
        <v>小初部</v>
      </c>
      <c r="S115" s="22" t="str">
        <f t="shared" si="16"/>
        <v>P1AP02G0109</v>
      </c>
      <c r="T115" s="22" t="str">
        <f t="shared" si="17"/>
        <v>陈玲</v>
      </c>
      <c r="U115" s="22" t="str">
        <f t="shared" si="18"/>
        <v>林巧珍</v>
      </c>
      <c r="V115" s="22" t="str">
        <f t="shared" si="19"/>
        <v>DUSTIN</v>
      </c>
      <c r="W115" s="22" t="str">
        <f t="shared" si="20"/>
        <v>DUSTIN</v>
      </c>
      <c r="X115" s="22" t="str">
        <f t="shared" si="21"/>
        <v>林巧珍</v>
      </c>
      <c r="Y115" s="22">
        <f t="shared" si="22"/>
        <v>6</v>
      </c>
      <c r="Z115" s="22">
        <f t="shared" si="23"/>
        <v>6</v>
      </c>
      <c r="AA115" s="22" t="str">
        <f t="shared" si="13"/>
        <v/>
      </c>
      <c r="AB115" s="22">
        <f>COUNTIF($G$2:G115,G115)</f>
        <v>1</v>
      </c>
      <c r="AC115" s="22" t="str">
        <f t="shared" si="24"/>
        <v>P1A</v>
      </c>
      <c r="AD115" s="22" t="str">
        <f>VLOOKUP(D115,'2-班级信息'!A:AL,35,0)</f>
        <v>周三下午</v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3" t="s">
        <v>1766</v>
      </c>
      <c r="B116" s="23" t="s">
        <v>489</v>
      </c>
      <c r="C116" s="23" t="s">
        <v>1766</v>
      </c>
      <c r="D116" s="23" t="s">
        <v>2189</v>
      </c>
      <c r="E116" s="23" t="s">
        <v>3716</v>
      </c>
      <c r="F116" s="23" t="s">
        <v>3689</v>
      </c>
      <c r="G116" s="23" t="s">
        <v>2870</v>
      </c>
      <c r="H116" s="23" t="s">
        <v>2871</v>
      </c>
      <c r="I116" s="216" t="str">
        <f>VLOOKUP(G116,Sheet1!$B:$T,19,0)</f>
        <v>一年级</v>
      </c>
      <c r="J116" s="23" t="s">
        <v>3041</v>
      </c>
      <c r="K116" s="23">
        <v>0</v>
      </c>
      <c r="L116" s="23" t="s">
        <v>3927</v>
      </c>
      <c r="M116" s="23" t="s">
        <v>14</v>
      </c>
      <c r="N116" s="216" t="s">
        <v>1000</v>
      </c>
      <c r="O116" s="23" t="s">
        <v>3041</v>
      </c>
      <c r="P116" s="23" t="s">
        <v>3928</v>
      </c>
      <c r="Q116" s="22" t="str">
        <f t="shared" si="15"/>
        <v>在读</v>
      </c>
      <c r="R116" s="22" t="str">
        <f>IF(Q116="在读",IF(IFERROR(FIND("一",D116),0)&gt;0,"一对一",VLOOKUP(LEFT(D116,3),班级编码!A:H,8,0)),Q116)</f>
        <v>小初部</v>
      </c>
      <c r="S116" s="22" t="str">
        <f t="shared" si="16"/>
        <v>P1AP02G0109</v>
      </c>
      <c r="T116" s="22" t="str">
        <f t="shared" si="17"/>
        <v>陈玲</v>
      </c>
      <c r="U116" s="22" t="str">
        <f t="shared" si="18"/>
        <v>林巧珍</v>
      </c>
      <c r="V116" s="22" t="str">
        <f t="shared" si="19"/>
        <v>DUSTIN</v>
      </c>
      <c r="W116" s="22" t="str">
        <f t="shared" si="20"/>
        <v>DUSTIN</v>
      </c>
      <c r="X116" s="22" t="str">
        <f t="shared" si="21"/>
        <v>林巧珍</v>
      </c>
      <c r="Y116" s="22">
        <f t="shared" si="22"/>
        <v>6</v>
      </c>
      <c r="Z116" s="22">
        <f t="shared" si="23"/>
        <v>6</v>
      </c>
      <c r="AA116" s="22" t="str">
        <f t="shared" si="13"/>
        <v/>
      </c>
      <c r="AB116" s="22">
        <f>COUNTIF($G$2:G116,G116)</f>
        <v>1</v>
      </c>
      <c r="AC116" s="22" t="str">
        <f t="shared" si="24"/>
        <v>P1A</v>
      </c>
      <c r="AD116" s="22" t="str">
        <f>VLOOKUP(D116,'2-班级信息'!A:AL,35,0)</f>
        <v>周三下午</v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3" t="s">
        <v>1766</v>
      </c>
      <c r="B117" s="23" t="s">
        <v>489</v>
      </c>
      <c r="C117" s="23" t="s">
        <v>1766</v>
      </c>
      <c r="D117" s="23" t="s">
        <v>2189</v>
      </c>
      <c r="E117" s="23" t="s">
        <v>3716</v>
      </c>
      <c r="F117" s="23" t="s">
        <v>3689</v>
      </c>
      <c r="G117" s="23" t="s">
        <v>2883</v>
      </c>
      <c r="H117" s="23" t="s">
        <v>2884</v>
      </c>
      <c r="I117" s="216" t="str">
        <f>VLOOKUP(G117,Sheet1!$B:$T,19,0)</f>
        <v>一年级</v>
      </c>
      <c r="J117" s="23" t="s">
        <v>3381</v>
      </c>
      <c r="K117" s="23">
        <v>0</v>
      </c>
      <c r="L117" s="23" t="s">
        <v>2885</v>
      </c>
      <c r="M117" s="23" t="s">
        <v>14</v>
      </c>
      <c r="N117" s="216" t="s">
        <v>1000</v>
      </c>
      <c r="O117" s="23" t="s">
        <v>14</v>
      </c>
      <c r="P117" s="23" t="s">
        <v>14</v>
      </c>
      <c r="Q117" s="22" t="str">
        <f t="shared" si="15"/>
        <v>在读</v>
      </c>
      <c r="R117" s="22" t="str">
        <f>IF(Q117="在读",IF(IFERROR(FIND("一",D117),0)&gt;0,"一对一",VLOOKUP(LEFT(D117,3),班级编码!A:H,8,0)),Q117)</f>
        <v>小初部</v>
      </c>
      <c r="S117" s="22" t="str">
        <f t="shared" si="16"/>
        <v>P1AP02G0109</v>
      </c>
      <c r="T117" s="22" t="str">
        <f t="shared" si="17"/>
        <v>陈玲</v>
      </c>
      <c r="U117" s="22" t="str">
        <f t="shared" si="18"/>
        <v>林巧珍</v>
      </c>
      <c r="V117" s="22" t="str">
        <f t="shared" si="19"/>
        <v>DUSTIN</v>
      </c>
      <c r="W117" s="22" t="str">
        <f t="shared" si="20"/>
        <v>DUSTIN</v>
      </c>
      <c r="X117" s="22" t="str">
        <f t="shared" si="21"/>
        <v>林巧珍</v>
      </c>
      <c r="Y117" s="22">
        <f t="shared" si="22"/>
        <v>6</v>
      </c>
      <c r="Z117" s="22">
        <f t="shared" si="23"/>
        <v>6</v>
      </c>
      <c r="AA117" s="22" t="str">
        <f t="shared" si="13"/>
        <v/>
      </c>
      <c r="AB117" s="22">
        <f>COUNTIF($G$2:G117,G117)</f>
        <v>1</v>
      </c>
      <c r="AC117" s="22" t="str">
        <f t="shared" si="24"/>
        <v>P1A</v>
      </c>
      <c r="AD117" s="22" t="str">
        <f>VLOOKUP(D117,'2-班级信息'!A:AL,35,0)</f>
        <v>周三下午</v>
      </c>
      <c r="AE117" s="22" t="str">
        <f>VLOOKUP(D117,'2-班级信息'!A:AL,8,0)</f>
        <v/>
      </c>
      <c r="AF117" s="22" t="str">
        <f t="shared" si="14"/>
        <v>小学班</v>
      </c>
      <c r="AG117" s="22" t="str">
        <f t="shared" si="25"/>
        <v>小学平时班</v>
      </c>
    </row>
    <row r="118" spans="1:33">
      <c r="A118" s="23" t="s">
        <v>1766</v>
      </c>
      <c r="B118" s="23" t="s">
        <v>480</v>
      </c>
      <c r="C118" s="23" t="s">
        <v>1766</v>
      </c>
      <c r="D118" s="23" t="s">
        <v>2200</v>
      </c>
      <c r="E118" s="23" t="s">
        <v>3704</v>
      </c>
      <c r="F118" s="23" t="s">
        <v>3705</v>
      </c>
      <c r="G118" s="23" t="s">
        <v>2600</v>
      </c>
      <c r="H118" s="23" t="s">
        <v>2601</v>
      </c>
      <c r="I118" s="216" t="str">
        <f>VLOOKUP(G118,Sheet1!$B:$T,19,0)</f>
        <v>一年级</v>
      </c>
      <c r="J118" s="23" t="s">
        <v>3139</v>
      </c>
      <c r="K118" s="23">
        <v>0</v>
      </c>
      <c r="L118" s="23" t="s">
        <v>3706</v>
      </c>
      <c r="M118" s="23" t="s">
        <v>14</v>
      </c>
      <c r="N118" s="216" t="s">
        <v>3707</v>
      </c>
      <c r="O118" s="23" t="s">
        <v>14</v>
      </c>
      <c r="P118" s="23" t="s">
        <v>14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小初部</v>
      </c>
      <c r="S118" s="22" t="str">
        <f t="shared" si="16"/>
        <v>P1BF03G0317</v>
      </c>
      <c r="T118" s="22" t="str">
        <f t="shared" si="17"/>
        <v>陈玲</v>
      </c>
      <c r="U118" s="22" t="str">
        <f t="shared" si="18"/>
        <v>钟朵朵</v>
      </c>
      <c r="V118" s="22" t="str">
        <f t="shared" si="19"/>
        <v>DUSTIN</v>
      </c>
      <c r="W118" s="22" t="str">
        <f t="shared" si="20"/>
        <v>钟朵朵</v>
      </c>
      <c r="X118" s="22" t="str">
        <f t="shared" si="21"/>
        <v>DUSTIN</v>
      </c>
      <c r="Y118" s="22">
        <f t="shared" si="22"/>
        <v>3</v>
      </c>
      <c r="Z118" s="22">
        <f t="shared" si="23"/>
        <v>6</v>
      </c>
      <c r="AA118" s="22" t="str">
        <f t="shared" si="13"/>
        <v/>
      </c>
      <c r="AB118" s="22">
        <f>COUNTIF($G$2:G118,G118)</f>
        <v>1</v>
      </c>
      <c r="AC118" s="22" t="str">
        <f t="shared" si="24"/>
        <v>P1B</v>
      </c>
      <c r="AD118" s="22" t="str">
        <f>VLOOKUP(D118,'2-班级信息'!A:AL,35,0)</f>
        <v>周六上午</v>
      </c>
      <c r="AE118" s="22" t="str">
        <f>VLOOKUP(D118,'2-班级信息'!A:AL,8,0)</f>
        <v/>
      </c>
      <c r="AF118" s="22" t="str">
        <f t="shared" si="14"/>
        <v>小学班</v>
      </c>
      <c r="AG118" s="22" t="str">
        <f t="shared" si="25"/>
        <v>小学周末白天班</v>
      </c>
    </row>
    <row r="119" spans="1:33">
      <c r="A119" s="23" t="s">
        <v>1766</v>
      </c>
      <c r="B119" s="23" t="s">
        <v>480</v>
      </c>
      <c r="C119" s="23" t="s">
        <v>1766</v>
      </c>
      <c r="D119" s="23" t="s">
        <v>2200</v>
      </c>
      <c r="E119" s="23" t="s">
        <v>3704</v>
      </c>
      <c r="F119" s="23" t="s">
        <v>3705</v>
      </c>
      <c r="G119" s="23" t="s">
        <v>2426</v>
      </c>
      <c r="H119" s="23" t="s">
        <v>2427</v>
      </c>
      <c r="I119" s="216" t="str">
        <f>VLOOKUP(G119,Sheet1!$B:$T,19,0)</f>
        <v>一年级</v>
      </c>
      <c r="J119" s="23" t="s">
        <v>3139</v>
      </c>
      <c r="K119" s="23">
        <v>0</v>
      </c>
      <c r="L119" s="23" t="s">
        <v>3708</v>
      </c>
      <c r="M119" s="23" t="s">
        <v>14</v>
      </c>
      <c r="N119" s="216" t="s">
        <v>3707</v>
      </c>
      <c r="O119" s="23" t="s">
        <v>14</v>
      </c>
      <c r="P119" s="23" t="s">
        <v>14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小初部</v>
      </c>
      <c r="S119" s="22" t="str">
        <f t="shared" si="16"/>
        <v>P1BF03G0317</v>
      </c>
      <c r="T119" s="22" t="str">
        <f t="shared" si="17"/>
        <v>陈玲</v>
      </c>
      <c r="U119" s="22" t="str">
        <f t="shared" si="18"/>
        <v>钟朵朵</v>
      </c>
      <c r="V119" s="22" t="str">
        <f t="shared" si="19"/>
        <v>DUSTIN</v>
      </c>
      <c r="W119" s="22" t="str">
        <f t="shared" si="20"/>
        <v>钟朵朵</v>
      </c>
      <c r="X119" s="22" t="str">
        <f t="shared" si="21"/>
        <v>DUSTIN</v>
      </c>
      <c r="Y119" s="22">
        <f t="shared" si="22"/>
        <v>3</v>
      </c>
      <c r="Z119" s="22">
        <f t="shared" si="23"/>
        <v>6</v>
      </c>
      <c r="AA119" s="22" t="str">
        <f t="shared" si="13"/>
        <v/>
      </c>
      <c r="AB119" s="22">
        <f>COUNTIF($G$2:G119,G119)</f>
        <v>1</v>
      </c>
      <c r="AC119" s="22" t="str">
        <f t="shared" si="24"/>
        <v>P1B</v>
      </c>
      <c r="AD119" s="22" t="str">
        <f>VLOOKUP(D119,'2-班级信息'!A:AL,35,0)</f>
        <v>周六上午</v>
      </c>
      <c r="AE119" s="22" t="str">
        <f>VLOOKUP(D119,'2-班级信息'!A:AL,8,0)</f>
        <v/>
      </c>
      <c r="AF119" s="22" t="str">
        <f t="shared" si="14"/>
        <v>小学班</v>
      </c>
      <c r="AG119" s="22" t="str">
        <f t="shared" si="25"/>
        <v>小学周末白天班</v>
      </c>
    </row>
    <row r="120" spans="1:33">
      <c r="A120" s="23" t="s">
        <v>1766</v>
      </c>
      <c r="B120" s="23" t="s">
        <v>480</v>
      </c>
      <c r="C120" s="23" t="s">
        <v>1766</v>
      </c>
      <c r="D120" s="23" t="s">
        <v>2200</v>
      </c>
      <c r="E120" s="23" t="s">
        <v>3704</v>
      </c>
      <c r="F120" s="23" t="s">
        <v>3705</v>
      </c>
      <c r="G120" s="23" t="s">
        <v>2666</v>
      </c>
      <c r="H120" s="23" t="s">
        <v>2667</v>
      </c>
      <c r="I120" s="216" t="str">
        <f>VLOOKUP(G120,Sheet1!$B:$T,19,0)</f>
        <v>一年级</v>
      </c>
      <c r="J120" s="23" t="s">
        <v>3114</v>
      </c>
      <c r="K120" s="23">
        <v>0</v>
      </c>
      <c r="L120" s="23" t="s">
        <v>3764</v>
      </c>
      <c r="M120" s="23" t="s">
        <v>14</v>
      </c>
      <c r="N120" s="216" t="s">
        <v>1000</v>
      </c>
      <c r="O120" s="23" t="s">
        <v>14</v>
      </c>
      <c r="P120" s="23" t="s">
        <v>14</v>
      </c>
      <c r="Q120" s="22" t="str">
        <f t="shared" si="15"/>
        <v>在读</v>
      </c>
      <c r="R120" s="22" t="str">
        <f>IF(Q120="在读",IF(IFERROR(FIND("一",D120),0)&gt;0,"一对一",VLOOKUP(LEFT(D120,3),班级编码!A:H,8,0)),Q120)</f>
        <v>小初部</v>
      </c>
      <c r="S120" s="22" t="str">
        <f t="shared" si="16"/>
        <v>P1BF03G0317</v>
      </c>
      <c r="T120" s="22" t="str">
        <f t="shared" si="17"/>
        <v>陈玲</v>
      </c>
      <c r="U120" s="22" t="str">
        <f t="shared" si="18"/>
        <v>钟朵朵</v>
      </c>
      <c r="V120" s="22" t="str">
        <f t="shared" si="19"/>
        <v>DUSTIN</v>
      </c>
      <c r="W120" s="22" t="str">
        <f t="shared" si="20"/>
        <v>钟朵朵</v>
      </c>
      <c r="X120" s="22" t="str">
        <f t="shared" si="21"/>
        <v>DUSTIN</v>
      </c>
      <c r="Y120" s="22">
        <f t="shared" si="22"/>
        <v>3</v>
      </c>
      <c r="Z120" s="22">
        <f t="shared" si="23"/>
        <v>6</v>
      </c>
      <c r="AA120" s="22" t="str">
        <f t="shared" si="13"/>
        <v/>
      </c>
      <c r="AB120" s="22">
        <f>COUNTIF($G$2:G120,G120)</f>
        <v>1</v>
      </c>
      <c r="AC120" s="22" t="str">
        <f t="shared" si="24"/>
        <v>P1B</v>
      </c>
      <c r="AD120" s="22" t="str">
        <f>VLOOKUP(D120,'2-班级信息'!A:AL,35,0)</f>
        <v>周六上午</v>
      </c>
      <c r="AE120" s="22" t="str">
        <f>VLOOKUP(D120,'2-班级信息'!A:AL,8,0)</f>
        <v/>
      </c>
      <c r="AF120" s="22" t="str">
        <f t="shared" si="14"/>
        <v>小学班</v>
      </c>
      <c r="AG120" s="22" t="str">
        <f t="shared" si="25"/>
        <v>小学周末白天班</v>
      </c>
    </row>
    <row r="121" spans="1:33">
      <c r="A121" s="23" t="s">
        <v>1766</v>
      </c>
      <c r="B121" s="23" t="s">
        <v>480</v>
      </c>
      <c r="C121" s="23" t="s">
        <v>1766</v>
      </c>
      <c r="D121" s="23" t="s">
        <v>2200</v>
      </c>
      <c r="E121" s="23" t="s">
        <v>3704</v>
      </c>
      <c r="F121" s="23" t="s">
        <v>3705</v>
      </c>
      <c r="G121" s="23" t="s">
        <v>2689</v>
      </c>
      <c r="H121" s="23" t="s">
        <v>2690</v>
      </c>
      <c r="I121" s="216" t="str">
        <f>VLOOKUP(G121,Sheet1!$B:$T,19,0)</f>
        <v>一年级</v>
      </c>
      <c r="J121" s="23" t="s">
        <v>3040</v>
      </c>
      <c r="K121" s="23">
        <v>0</v>
      </c>
      <c r="L121" s="23" t="s">
        <v>3800</v>
      </c>
      <c r="M121" s="23" t="s">
        <v>14</v>
      </c>
      <c r="N121" s="216" t="s">
        <v>1000</v>
      </c>
      <c r="O121" s="23" t="s">
        <v>14</v>
      </c>
      <c r="P121" s="23" t="s">
        <v>14</v>
      </c>
      <c r="Q121" s="22" t="str">
        <f t="shared" si="15"/>
        <v>在读</v>
      </c>
      <c r="R121" s="22" t="str">
        <f>IF(Q121="在读",IF(IFERROR(FIND("一",D121),0)&gt;0,"一对一",VLOOKUP(LEFT(D121,3),班级编码!A:H,8,0)),Q121)</f>
        <v>小初部</v>
      </c>
      <c r="S121" s="22" t="str">
        <f t="shared" si="16"/>
        <v>P1BF03G0317</v>
      </c>
      <c r="T121" s="22" t="str">
        <f t="shared" si="17"/>
        <v>陈玲</v>
      </c>
      <c r="U121" s="22" t="str">
        <f t="shared" si="18"/>
        <v>钟朵朵</v>
      </c>
      <c r="V121" s="22" t="str">
        <f t="shared" si="19"/>
        <v>DUSTIN</v>
      </c>
      <c r="W121" s="22" t="str">
        <f t="shared" si="20"/>
        <v>钟朵朵</v>
      </c>
      <c r="X121" s="22" t="str">
        <f t="shared" si="21"/>
        <v>DUSTIN</v>
      </c>
      <c r="Y121" s="22">
        <f t="shared" si="22"/>
        <v>3</v>
      </c>
      <c r="Z121" s="22">
        <f t="shared" si="23"/>
        <v>6</v>
      </c>
      <c r="AA121" s="22" t="str">
        <f t="shared" si="13"/>
        <v/>
      </c>
      <c r="AB121" s="22">
        <f>COUNTIF($G$2:G121,G121)</f>
        <v>1</v>
      </c>
      <c r="AC121" s="22" t="str">
        <f t="shared" si="24"/>
        <v>P1B</v>
      </c>
      <c r="AD121" s="22" t="str">
        <f>VLOOKUP(D121,'2-班级信息'!A:AL,35,0)</f>
        <v>周六上午</v>
      </c>
      <c r="AE121" s="22" t="str">
        <f>VLOOKUP(D121,'2-班级信息'!A:AL,8,0)</f>
        <v/>
      </c>
      <c r="AF121" s="22" t="str">
        <f t="shared" si="14"/>
        <v>小学班</v>
      </c>
      <c r="AG121" s="22" t="str">
        <f t="shared" si="25"/>
        <v>小学周末白天班</v>
      </c>
    </row>
    <row r="122" spans="1:33">
      <c r="A122" s="23" t="s">
        <v>1766</v>
      </c>
      <c r="B122" s="23" t="s">
        <v>480</v>
      </c>
      <c r="C122" s="23" t="s">
        <v>1766</v>
      </c>
      <c r="D122" s="23" t="s">
        <v>2200</v>
      </c>
      <c r="E122" s="23" t="s">
        <v>3704</v>
      </c>
      <c r="F122" s="23" t="s">
        <v>3705</v>
      </c>
      <c r="G122" s="23" t="s">
        <v>2198</v>
      </c>
      <c r="H122" s="23" t="s">
        <v>2199</v>
      </c>
      <c r="I122" s="216" t="str">
        <f>VLOOKUP(G122,Sheet1!$B:$T,19,0)</f>
        <v>一年级</v>
      </c>
      <c r="J122" s="23" t="s">
        <v>3137</v>
      </c>
      <c r="K122" s="23">
        <v>0</v>
      </c>
      <c r="L122" s="23" t="s">
        <v>3810</v>
      </c>
      <c r="M122" s="23" t="s">
        <v>14</v>
      </c>
      <c r="N122" s="216" t="s">
        <v>1000</v>
      </c>
      <c r="O122" s="23" t="s">
        <v>14</v>
      </c>
      <c r="P122" s="23" t="s">
        <v>14</v>
      </c>
      <c r="Q122" s="22" t="str">
        <f t="shared" si="15"/>
        <v>在读</v>
      </c>
      <c r="R122" s="22" t="str">
        <f>IF(Q122="在读",IF(IFERROR(FIND("一",D122),0)&gt;0,"一对一",VLOOKUP(LEFT(D122,3),班级编码!A:H,8,0)),Q122)</f>
        <v>小初部</v>
      </c>
      <c r="S122" s="22" t="str">
        <f t="shared" si="16"/>
        <v>P1BF03G0317</v>
      </c>
      <c r="T122" s="22" t="str">
        <f t="shared" si="17"/>
        <v>陈玲</v>
      </c>
      <c r="U122" s="22" t="str">
        <f t="shared" si="18"/>
        <v>钟朵朵</v>
      </c>
      <c r="V122" s="22" t="str">
        <f t="shared" si="19"/>
        <v>DUSTIN</v>
      </c>
      <c r="W122" s="22" t="str">
        <f t="shared" si="20"/>
        <v>钟朵朵</v>
      </c>
      <c r="X122" s="22" t="str">
        <f t="shared" si="21"/>
        <v>DUSTIN</v>
      </c>
      <c r="Y122" s="22">
        <f t="shared" si="22"/>
        <v>3</v>
      </c>
      <c r="Z122" s="22">
        <f t="shared" si="23"/>
        <v>6</v>
      </c>
      <c r="AA122" s="22" t="str">
        <f t="shared" si="13"/>
        <v/>
      </c>
      <c r="AB122" s="22">
        <f>COUNTIF($G$2:G122,G122)</f>
        <v>1</v>
      </c>
      <c r="AC122" s="22" t="str">
        <f t="shared" si="24"/>
        <v>P1B</v>
      </c>
      <c r="AD122" s="22" t="str">
        <f>VLOOKUP(D122,'2-班级信息'!A:AL,35,0)</f>
        <v>周六上午</v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小学周末白天班</v>
      </c>
    </row>
    <row r="123" spans="1:33">
      <c r="A123" s="23" t="s">
        <v>1766</v>
      </c>
      <c r="B123" s="23" t="s">
        <v>480</v>
      </c>
      <c r="C123" s="23" t="s">
        <v>1766</v>
      </c>
      <c r="D123" s="23" t="s">
        <v>2200</v>
      </c>
      <c r="E123" s="23" t="s">
        <v>3704</v>
      </c>
      <c r="F123" s="23" t="s">
        <v>3705</v>
      </c>
      <c r="G123" s="23" t="s">
        <v>2388</v>
      </c>
      <c r="H123" s="23" t="s">
        <v>2389</v>
      </c>
      <c r="I123" s="216" t="str">
        <f>VLOOKUP(G123,Sheet1!$B:$T,19,0)</f>
        <v>一年级</v>
      </c>
      <c r="J123" s="23" t="s">
        <v>3509</v>
      </c>
      <c r="K123" s="23">
        <v>0</v>
      </c>
      <c r="L123" s="23" t="s">
        <v>3816</v>
      </c>
      <c r="M123" s="23" t="s">
        <v>14</v>
      </c>
      <c r="N123" s="216" t="s">
        <v>1000</v>
      </c>
      <c r="O123" s="23" t="s">
        <v>14</v>
      </c>
      <c r="P123" s="23" t="s">
        <v>14</v>
      </c>
      <c r="Q123" s="22" t="str">
        <f t="shared" si="15"/>
        <v>在读</v>
      </c>
      <c r="R123" s="22" t="str">
        <f>IF(Q123="在读",IF(IFERROR(FIND("一",D123),0)&gt;0,"一对一",VLOOKUP(LEFT(D123,3),班级编码!A:H,8,0)),Q123)</f>
        <v>小初部</v>
      </c>
      <c r="S123" s="22" t="str">
        <f t="shared" si="16"/>
        <v>P1BF03G0317</v>
      </c>
      <c r="T123" s="22" t="str">
        <f t="shared" si="17"/>
        <v>陈玲</v>
      </c>
      <c r="U123" s="22" t="str">
        <f t="shared" si="18"/>
        <v>钟朵朵</v>
      </c>
      <c r="V123" s="22" t="str">
        <f t="shared" si="19"/>
        <v>DUSTIN</v>
      </c>
      <c r="W123" s="22" t="str">
        <f t="shared" si="20"/>
        <v>钟朵朵</v>
      </c>
      <c r="X123" s="22" t="str">
        <f t="shared" si="21"/>
        <v>DUSTIN</v>
      </c>
      <c r="Y123" s="22">
        <f t="shared" si="22"/>
        <v>3</v>
      </c>
      <c r="Z123" s="22">
        <f t="shared" si="23"/>
        <v>6</v>
      </c>
      <c r="AA123" s="22" t="str">
        <f t="shared" si="13"/>
        <v>重复</v>
      </c>
      <c r="AB123" s="22">
        <f>COUNTIF($G$2:G123,G123)</f>
        <v>1</v>
      </c>
      <c r="AC123" s="22" t="str">
        <f t="shared" si="24"/>
        <v>P1B</v>
      </c>
      <c r="AD123" s="22" t="str">
        <f>VLOOKUP(D123,'2-班级信息'!A:AL,35,0)</f>
        <v>周六上午</v>
      </c>
      <c r="AE123" s="22" t="str">
        <f>VLOOKUP(D123,'2-班级信息'!A:AL,8,0)</f>
        <v/>
      </c>
      <c r="AF123" s="22" t="str">
        <f t="shared" si="14"/>
        <v>小学班</v>
      </c>
      <c r="AG123" s="22" t="str">
        <f t="shared" si="25"/>
        <v>小学周末白天班</v>
      </c>
    </row>
    <row r="124" spans="1:33">
      <c r="A124" s="23" t="s">
        <v>1766</v>
      </c>
      <c r="B124" s="23" t="s">
        <v>480</v>
      </c>
      <c r="C124" s="23" t="s">
        <v>1766</v>
      </c>
      <c r="D124" s="23" t="s">
        <v>2200</v>
      </c>
      <c r="E124" s="23" t="s">
        <v>3704</v>
      </c>
      <c r="F124" s="23" t="s">
        <v>3705</v>
      </c>
      <c r="G124" s="23" t="s">
        <v>2700</v>
      </c>
      <c r="H124" s="23" t="s">
        <v>2701</v>
      </c>
      <c r="I124" s="216" t="str">
        <f>VLOOKUP(G124,Sheet1!$B:$T,19,0)</f>
        <v>一年级</v>
      </c>
      <c r="J124" s="23" t="s">
        <v>3141</v>
      </c>
      <c r="K124" s="23">
        <v>0</v>
      </c>
      <c r="L124" s="23" t="s">
        <v>3867</v>
      </c>
      <c r="M124" s="23" t="s">
        <v>14</v>
      </c>
      <c r="N124" s="216" t="s">
        <v>3707</v>
      </c>
      <c r="O124" s="23" t="s">
        <v>14</v>
      </c>
      <c r="P124" s="23" t="s">
        <v>14</v>
      </c>
      <c r="Q124" s="22" t="str">
        <f t="shared" si="15"/>
        <v>在读</v>
      </c>
      <c r="R124" s="22" t="str">
        <f>IF(Q124="在读",IF(IFERROR(FIND("一",D124),0)&gt;0,"一对一",VLOOKUP(LEFT(D124,3),班级编码!A:H,8,0)),Q124)</f>
        <v>小初部</v>
      </c>
      <c r="S124" s="22" t="str">
        <f t="shared" si="16"/>
        <v>P1BF03G0317</v>
      </c>
      <c r="T124" s="22" t="str">
        <f t="shared" si="17"/>
        <v>陈玲</v>
      </c>
      <c r="U124" s="22" t="str">
        <f t="shared" si="18"/>
        <v>钟朵朵</v>
      </c>
      <c r="V124" s="22" t="str">
        <f t="shared" si="19"/>
        <v>DUSTIN</v>
      </c>
      <c r="W124" s="22" t="str">
        <f t="shared" si="20"/>
        <v>钟朵朵</v>
      </c>
      <c r="X124" s="22" t="str">
        <f t="shared" si="21"/>
        <v>DUSTIN</v>
      </c>
      <c r="Y124" s="22">
        <f t="shared" si="22"/>
        <v>3</v>
      </c>
      <c r="Z124" s="22">
        <f t="shared" si="23"/>
        <v>6</v>
      </c>
      <c r="AA124" s="22" t="str">
        <f t="shared" si="13"/>
        <v/>
      </c>
      <c r="AB124" s="22">
        <f>COUNTIF($G$2:G124,G124)</f>
        <v>1</v>
      </c>
      <c r="AC124" s="22" t="str">
        <f t="shared" si="24"/>
        <v>P1B</v>
      </c>
      <c r="AD124" s="22" t="str">
        <f>VLOOKUP(D124,'2-班级信息'!A:AL,35,0)</f>
        <v>周六上午</v>
      </c>
      <c r="AE124" s="22" t="str">
        <f>VLOOKUP(D124,'2-班级信息'!A:AL,8,0)</f>
        <v/>
      </c>
      <c r="AF124" s="22" t="str">
        <f t="shared" si="14"/>
        <v>小学班</v>
      </c>
      <c r="AG124" s="22" t="str">
        <f t="shared" si="25"/>
        <v>小学周末白天班</v>
      </c>
    </row>
    <row r="125" spans="1:33">
      <c r="A125" s="23" t="s">
        <v>1766</v>
      </c>
      <c r="B125" s="23" t="s">
        <v>480</v>
      </c>
      <c r="C125" s="23" t="s">
        <v>1766</v>
      </c>
      <c r="D125" s="23" t="s">
        <v>2200</v>
      </c>
      <c r="E125" s="23" t="s">
        <v>3704</v>
      </c>
      <c r="F125" s="23" t="s">
        <v>3705</v>
      </c>
      <c r="G125" s="23" t="s">
        <v>2851</v>
      </c>
      <c r="H125" s="23" t="s">
        <v>2852</v>
      </c>
      <c r="I125" s="216" t="str">
        <f>VLOOKUP(G125,Sheet1!$B:$T,19,0)</f>
        <v>一年级</v>
      </c>
      <c r="J125" s="23" t="s">
        <v>3138</v>
      </c>
      <c r="K125" s="23">
        <v>0</v>
      </c>
      <c r="L125" s="23" t="s">
        <v>3871</v>
      </c>
      <c r="M125" s="23" t="s">
        <v>14</v>
      </c>
      <c r="N125" s="216" t="s">
        <v>1000</v>
      </c>
      <c r="O125" s="23" t="s">
        <v>14</v>
      </c>
      <c r="P125" s="23" t="s">
        <v>14</v>
      </c>
      <c r="Q125" s="22" t="str">
        <f t="shared" si="15"/>
        <v>在读</v>
      </c>
      <c r="R125" s="22" t="str">
        <f>IF(Q125="在读",IF(IFERROR(FIND("一",D125),0)&gt;0,"一对一",VLOOKUP(LEFT(D125,3),班级编码!A:H,8,0)),Q125)</f>
        <v>小初部</v>
      </c>
      <c r="S125" s="22" t="str">
        <f t="shared" si="16"/>
        <v>P1BF03G0317</v>
      </c>
      <c r="T125" s="22" t="str">
        <f t="shared" si="17"/>
        <v>陈玲</v>
      </c>
      <c r="U125" s="22" t="str">
        <f t="shared" si="18"/>
        <v>钟朵朵</v>
      </c>
      <c r="V125" s="22" t="str">
        <f t="shared" si="19"/>
        <v>DUSTIN</v>
      </c>
      <c r="W125" s="22" t="str">
        <f t="shared" si="20"/>
        <v>钟朵朵</v>
      </c>
      <c r="X125" s="22" t="str">
        <f t="shared" si="21"/>
        <v>DUSTIN</v>
      </c>
      <c r="Y125" s="22">
        <f t="shared" si="22"/>
        <v>3</v>
      </c>
      <c r="Z125" s="22">
        <f t="shared" si="23"/>
        <v>6</v>
      </c>
      <c r="AA125" s="22" t="str">
        <f t="shared" si="13"/>
        <v/>
      </c>
      <c r="AB125" s="22">
        <f>COUNTIF($G$2:G125,G125)</f>
        <v>1</v>
      </c>
      <c r="AC125" s="22" t="str">
        <f t="shared" si="24"/>
        <v>P1B</v>
      </c>
      <c r="AD125" s="22" t="str">
        <f>VLOOKUP(D125,'2-班级信息'!A:AL,35,0)</f>
        <v>周六上午</v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小学周末白天班</v>
      </c>
    </row>
    <row r="126" spans="1:33">
      <c r="A126" s="23" t="s">
        <v>1766</v>
      </c>
      <c r="B126" s="23" t="s">
        <v>480</v>
      </c>
      <c r="C126" s="23" t="s">
        <v>1766</v>
      </c>
      <c r="D126" s="23" t="s">
        <v>2200</v>
      </c>
      <c r="E126" s="23" t="s">
        <v>3704</v>
      </c>
      <c r="F126" s="23" t="s">
        <v>3705</v>
      </c>
      <c r="G126" s="23" t="s">
        <v>2524</v>
      </c>
      <c r="H126" s="23" t="s">
        <v>2525</v>
      </c>
      <c r="I126" s="216" t="str">
        <f>VLOOKUP(G126,Sheet1!$B:$T,19,0)</f>
        <v>一年级</v>
      </c>
      <c r="J126" s="23" t="s">
        <v>3167</v>
      </c>
      <c r="K126" s="23">
        <v>0</v>
      </c>
      <c r="L126" s="23" t="s">
        <v>3880</v>
      </c>
      <c r="M126" s="23" t="s">
        <v>14</v>
      </c>
      <c r="N126" s="216" t="s">
        <v>1000</v>
      </c>
      <c r="O126" s="23" t="s">
        <v>14</v>
      </c>
      <c r="P126" s="23" t="s">
        <v>14</v>
      </c>
      <c r="Q126" s="22" t="str">
        <f t="shared" si="15"/>
        <v>在读</v>
      </c>
      <c r="R126" s="22" t="str">
        <f>IF(Q126="在读",IF(IFERROR(FIND("一",D126),0)&gt;0,"一对一",VLOOKUP(LEFT(D126,3),班级编码!A:H,8,0)),Q126)</f>
        <v>小初部</v>
      </c>
      <c r="S126" s="22" t="str">
        <f t="shared" si="16"/>
        <v>P1BF03G0317</v>
      </c>
      <c r="T126" s="22" t="str">
        <f t="shared" si="17"/>
        <v>陈玲</v>
      </c>
      <c r="U126" s="22" t="str">
        <f t="shared" si="18"/>
        <v>钟朵朵</v>
      </c>
      <c r="V126" s="22" t="str">
        <f t="shared" si="19"/>
        <v>DUSTIN</v>
      </c>
      <c r="W126" s="22" t="str">
        <f t="shared" si="20"/>
        <v>钟朵朵</v>
      </c>
      <c r="X126" s="22" t="str">
        <f t="shared" si="21"/>
        <v>DUSTIN</v>
      </c>
      <c r="Y126" s="22">
        <f t="shared" si="22"/>
        <v>3</v>
      </c>
      <c r="Z126" s="22">
        <f t="shared" si="23"/>
        <v>6</v>
      </c>
      <c r="AA126" s="22" t="str">
        <f t="shared" si="13"/>
        <v/>
      </c>
      <c r="AB126" s="22">
        <f>COUNTIF($G$2:G126,G126)</f>
        <v>1</v>
      </c>
      <c r="AC126" s="22" t="str">
        <f t="shared" si="24"/>
        <v>P1B</v>
      </c>
      <c r="AD126" s="22" t="str">
        <f>VLOOKUP(D126,'2-班级信息'!A:AL,35,0)</f>
        <v>周六上午</v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小学周末白天班</v>
      </c>
    </row>
    <row r="127" spans="1:33">
      <c r="A127" s="23" t="s">
        <v>1766</v>
      </c>
      <c r="B127" s="23" t="s">
        <v>480</v>
      </c>
      <c r="C127" s="23" t="s">
        <v>1766</v>
      </c>
      <c r="D127" s="23" t="s">
        <v>2200</v>
      </c>
      <c r="E127" s="23" t="s">
        <v>3704</v>
      </c>
      <c r="F127" s="23" t="s">
        <v>3705</v>
      </c>
      <c r="G127" s="23" t="s">
        <v>2285</v>
      </c>
      <c r="H127" s="23" t="s">
        <v>2286</v>
      </c>
      <c r="I127" s="216" t="str">
        <f>VLOOKUP(G127,Sheet1!$B:$T,19,0)</f>
        <v>二年级</v>
      </c>
      <c r="J127" s="23" t="s">
        <v>3099</v>
      </c>
      <c r="K127" s="23">
        <v>0</v>
      </c>
      <c r="L127" s="23" t="s">
        <v>3967</v>
      </c>
      <c r="M127" s="23" t="s">
        <v>14</v>
      </c>
      <c r="N127" s="216" t="s">
        <v>1000</v>
      </c>
      <c r="O127" s="23" t="s">
        <v>14</v>
      </c>
      <c r="P127" s="23" t="s">
        <v>14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小初部</v>
      </c>
      <c r="S127" s="22" t="str">
        <f t="shared" si="16"/>
        <v>P1BF03G0317</v>
      </c>
      <c r="T127" s="22" t="str">
        <f t="shared" si="17"/>
        <v>陈玲</v>
      </c>
      <c r="U127" s="22" t="str">
        <f t="shared" si="18"/>
        <v>钟朵朵</v>
      </c>
      <c r="V127" s="22" t="str">
        <f t="shared" si="19"/>
        <v>DUSTIN</v>
      </c>
      <c r="W127" s="22" t="str">
        <f t="shared" si="20"/>
        <v>钟朵朵</v>
      </c>
      <c r="X127" s="22" t="str">
        <f t="shared" si="21"/>
        <v>DUSTIN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">
        <f>COUNTIF($G$2:G127,G127)</f>
        <v>1</v>
      </c>
      <c r="AC127" s="22" t="str">
        <f t="shared" si="24"/>
        <v>P1B</v>
      </c>
      <c r="AD127" s="22" t="str">
        <f>VLOOKUP(D127,'2-班级信息'!A:AL,35,0)</f>
        <v>周六上午</v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小学周末白天班</v>
      </c>
    </row>
    <row r="128" spans="1:33">
      <c r="A128" s="23" t="s">
        <v>1766</v>
      </c>
      <c r="B128" s="23" t="s">
        <v>489</v>
      </c>
      <c r="C128" s="23" t="s">
        <v>1766</v>
      </c>
      <c r="D128" s="23" t="s">
        <v>2384</v>
      </c>
      <c r="E128" s="23" t="s">
        <v>3691</v>
      </c>
      <c r="F128" s="23" t="s">
        <v>3692</v>
      </c>
      <c r="G128" s="23" t="s">
        <v>2862</v>
      </c>
      <c r="H128" s="23" t="s">
        <v>2863</v>
      </c>
      <c r="I128" s="216" t="str">
        <f>VLOOKUP(G128,Sheet1!$B:$T,19,0)</f>
        <v>二年级</v>
      </c>
      <c r="J128" s="23" t="s">
        <v>3144</v>
      </c>
      <c r="K128" s="23">
        <v>0</v>
      </c>
      <c r="L128" s="23" t="s">
        <v>3693</v>
      </c>
      <c r="M128" s="23" t="s">
        <v>14</v>
      </c>
      <c r="N128" s="216" t="s">
        <v>1000</v>
      </c>
      <c r="O128" s="23" t="s">
        <v>14</v>
      </c>
      <c r="P128" s="23" t="s">
        <v>14</v>
      </c>
      <c r="Q128" s="22" t="str">
        <f t="shared" si="15"/>
        <v>在读</v>
      </c>
      <c r="R128" s="22" t="str">
        <f>IF(Q128="在读",IF(IFERROR(FIND("一",D128),0)&gt;0,"一对一",VLOOKUP(LEFT(D128,3),班级编码!A:H,8,0)),Q128)</f>
        <v>小初部</v>
      </c>
      <c r="S128" s="22" t="str">
        <f t="shared" si="16"/>
        <v>P1BP02G3412</v>
      </c>
      <c r="T128" s="22" t="str">
        <f t="shared" si="17"/>
        <v>马祯</v>
      </c>
      <c r="U128" s="22" t="str">
        <f t="shared" si="18"/>
        <v>钟朵朵</v>
      </c>
      <c r="V128" s="22" t="str">
        <f t="shared" si="19"/>
        <v>DUSTIN</v>
      </c>
      <c r="W128" s="22" t="str">
        <f t="shared" si="20"/>
        <v>钟朵朵</v>
      </c>
      <c r="X128" s="22" t="str">
        <f t="shared" si="21"/>
        <v>DUSTIN</v>
      </c>
      <c r="Y128" s="22">
        <f t="shared" si="22"/>
        <v>3</v>
      </c>
      <c r="Z128" s="22">
        <f t="shared" si="23"/>
        <v>6</v>
      </c>
      <c r="AA128" s="22" t="str">
        <f t="shared" si="13"/>
        <v/>
      </c>
      <c r="AB128" s="22">
        <f>COUNTIF($G$2:G128,G128)</f>
        <v>1</v>
      </c>
      <c r="AC128" s="22" t="str">
        <f t="shared" si="24"/>
        <v>P1B</v>
      </c>
      <c r="AD128" s="22" t="str">
        <f>VLOOKUP(D128,'2-班级信息'!A:AL,35,0)</f>
        <v>周五下午</v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3" t="s">
        <v>1766</v>
      </c>
      <c r="B129" s="23" t="s">
        <v>489</v>
      </c>
      <c r="C129" s="23" t="s">
        <v>1766</v>
      </c>
      <c r="D129" s="23" t="s">
        <v>2384</v>
      </c>
      <c r="E129" s="23" t="s">
        <v>3691</v>
      </c>
      <c r="F129" s="23" t="s">
        <v>3692</v>
      </c>
      <c r="G129" s="23" t="s">
        <v>2876</v>
      </c>
      <c r="H129" s="23" t="s">
        <v>2877</v>
      </c>
      <c r="I129" s="216" t="str">
        <f>VLOOKUP(G129,Sheet1!$B:$T,19,0)</f>
        <v>二年级</v>
      </c>
      <c r="J129" s="23" t="s">
        <v>3150</v>
      </c>
      <c r="K129" s="23">
        <v>0</v>
      </c>
      <c r="L129" s="23" t="s">
        <v>3757</v>
      </c>
      <c r="M129" s="23" t="s">
        <v>14</v>
      </c>
      <c r="N129" s="216" t="s">
        <v>1000</v>
      </c>
      <c r="O129" s="23" t="s">
        <v>14</v>
      </c>
      <c r="P129" s="23" t="s">
        <v>14</v>
      </c>
      <c r="Q129" s="22" t="str">
        <f t="shared" si="15"/>
        <v>在读</v>
      </c>
      <c r="R129" s="22" t="str">
        <f>IF(Q129="在读",IF(IFERROR(FIND("一",D129),0)&gt;0,"一对一",VLOOKUP(LEFT(D129,3),班级编码!A:H,8,0)),Q129)</f>
        <v>小初部</v>
      </c>
      <c r="S129" s="22" t="str">
        <f t="shared" si="16"/>
        <v>P1BP02G3412</v>
      </c>
      <c r="T129" s="22" t="str">
        <f t="shared" si="17"/>
        <v>马祯</v>
      </c>
      <c r="U129" s="22" t="str">
        <f t="shared" si="18"/>
        <v>钟朵朵</v>
      </c>
      <c r="V129" s="22" t="str">
        <f t="shared" si="19"/>
        <v>DUSTIN</v>
      </c>
      <c r="W129" s="22" t="str">
        <f t="shared" si="20"/>
        <v>钟朵朵</v>
      </c>
      <c r="X129" s="22" t="str">
        <f t="shared" si="21"/>
        <v>DUSTIN</v>
      </c>
      <c r="Y129" s="22">
        <f t="shared" si="22"/>
        <v>3</v>
      </c>
      <c r="Z129" s="22">
        <f t="shared" si="23"/>
        <v>6</v>
      </c>
      <c r="AA129" s="22" t="str">
        <f t="shared" si="13"/>
        <v/>
      </c>
      <c r="AB129" s="22">
        <f>COUNTIF($G$2:G129,G129)</f>
        <v>1</v>
      </c>
      <c r="AC129" s="22" t="str">
        <f t="shared" si="24"/>
        <v>P1B</v>
      </c>
      <c r="AD129" s="22" t="str">
        <f>VLOOKUP(D129,'2-班级信息'!A:AL,35,0)</f>
        <v>周五下午</v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>
      <c r="A130" s="23" t="s">
        <v>1766</v>
      </c>
      <c r="B130" s="23" t="s">
        <v>489</v>
      </c>
      <c r="C130" s="23" t="s">
        <v>1766</v>
      </c>
      <c r="D130" s="23" t="s">
        <v>2384</v>
      </c>
      <c r="E130" s="23" t="s">
        <v>3691</v>
      </c>
      <c r="F130" s="23" t="s">
        <v>3692</v>
      </c>
      <c r="G130" s="23" t="s">
        <v>2382</v>
      </c>
      <c r="H130" s="23" t="s">
        <v>2383</v>
      </c>
      <c r="I130" s="216" t="str">
        <f>VLOOKUP(G130,Sheet1!$B:$T,19,0)</f>
        <v>一年级</v>
      </c>
      <c r="J130" s="23" t="s">
        <v>3153</v>
      </c>
      <c r="K130" s="23">
        <v>0</v>
      </c>
      <c r="L130" s="23" t="s">
        <v>3762</v>
      </c>
      <c r="M130" s="23" t="s">
        <v>14</v>
      </c>
      <c r="N130" s="216" t="s">
        <v>1000</v>
      </c>
      <c r="O130" s="23" t="s">
        <v>14</v>
      </c>
      <c r="P130" s="23" t="s">
        <v>14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小初部</v>
      </c>
      <c r="S130" s="22" t="str">
        <f t="shared" si="16"/>
        <v>P1BP02G3412</v>
      </c>
      <c r="T130" s="22" t="str">
        <f t="shared" si="17"/>
        <v>马祯</v>
      </c>
      <c r="U130" s="22" t="str">
        <f t="shared" si="18"/>
        <v>钟朵朵</v>
      </c>
      <c r="V130" s="22" t="str">
        <f t="shared" si="19"/>
        <v>DUSTIN</v>
      </c>
      <c r="W130" s="22" t="str">
        <f t="shared" si="20"/>
        <v>钟朵朵</v>
      </c>
      <c r="X130" s="22" t="str">
        <f t="shared" si="21"/>
        <v>DUSTIN</v>
      </c>
      <c r="Y130" s="22">
        <f t="shared" si="22"/>
        <v>3</v>
      </c>
      <c r="Z130" s="22">
        <f t="shared" si="23"/>
        <v>6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P1B</v>
      </c>
      <c r="AD130" s="22" t="str">
        <f>VLOOKUP(D130,'2-班级信息'!A:AL,35,0)</f>
        <v>周五下午</v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3" t="s">
        <v>1766</v>
      </c>
      <c r="B131" s="23" t="s">
        <v>489</v>
      </c>
      <c r="C131" s="23" t="s">
        <v>1766</v>
      </c>
      <c r="D131" s="23" t="s">
        <v>2384</v>
      </c>
      <c r="E131" s="23" t="s">
        <v>3691</v>
      </c>
      <c r="F131" s="23" t="s">
        <v>3692</v>
      </c>
      <c r="G131" s="23" t="s">
        <v>2697</v>
      </c>
      <c r="H131" s="23" t="s">
        <v>2698</v>
      </c>
      <c r="I131" s="216" t="str">
        <f>VLOOKUP(G131,Sheet1!$B:$T,19,0)</f>
        <v>一年级</v>
      </c>
      <c r="J131" s="23" t="s">
        <v>3065</v>
      </c>
      <c r="K131" s="23">
        <v>0</v>
      </c>
      <c r="L131" s="23" t="s">
        <v>3779</v>
      </c>
      <c r="M131" s="23" t="s">
        <v>14</v>
      </c>
      <c r="N131" s="216" t="s">
        <v>1000</v>
      </c>
      <c r="O131" s="23" t="s">
        <v>14</v>
      </c>
      <c r="P131" s="23" t="s">
        <v>14</v>
      </c>
      <c r="Q131" s="22" t="str">
        <f t="shared" ref="Q131:Q194" si="28">IF(D131="停读","停读",IF(D131="未进班","未进班",IF(AND(M131="",G131&lt;&gt;""),"在读"," ")))</f>
        <v>在读</v>
      </c>
      <c r="R131" s="22" t="str">
        <f>IF(Q131="在读",IF(IFERROR(FIND("一",D131),0)&gt;0,"一对一",VLOOKUP(LEFT(D131,3),班级编码!A:H,8,0)),Q131)</f>
        <v>小初部</v>
      </c>
      <c r="S131" s="22" t="str">
        <f t="shared" ref="S131:S194" si="29">+D131</f>
        <v>P1BP02G3412</v>
      </c>
      <c r="T131" s="22" t="str">
        <f t="shared" ref="T131:T194" si="30">IFERROR(LEFT(F131,FIND(",",F131)-1),F131)</f>
        <v>马祯</v>
      </c>
      <c r="U131" s="22" t="str">
        <f t="shared" ref="U131:U194" si="31">IF(Y131=Z131,X131,W131)</f>
        <v>钟朵朵</v>
      </c>
      <c r="V131" s="22" t="str">
        <f t="shared" ref="V131:V194" si="32">IF(Y131=Z131,W131,X131)</f>
        <v>DUSTIN</v>
      </c>
      <c r="W131" s="22" t="str">
        <f t="shared" ref="W131:W194" si="33">IFERROR(MID(F131,FIND(",",F131)+1,FIND("@",SUBSTITUTE(F131,",","@",2))-FIND(",",F131)-1),IF(ISERROR(FIND(",",F131)),"",MID(F131,FIND(",",F131)+1,20)))</f>
        <v>钟朵朵</v>
      </c>
      <c r="X131" s="22" t="str">
        <f t="shared" ref="X131:X194" si="34">IFERROR(MID(F131,FIND("@",SUBSTITUTE(F131,",","@",2))+1,10),"")</f>
        <v>DUSTIN</v>
      </c>
      <c r="Y131" s="22">
        <f t="shared" ref="Y131:Y194" si="35">LEN(W131)</f>
        <v>3</v>
      </c>
      <c r="Z131" s="22">
        <f t="shared" ref="Z131:Z194" si="36">LENB(W131)</f>
        <v>6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P1B</v>
      </c>
      <c r="AD131" s="22" t="str">
        <f>VLOOKUP(D131,'2-班级信息'!A:AL,35,0)</f>
        <v>周五下午</v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3" t="s">
        <v>1766</v>
      </c>
      <c r="B132" s="23" t="s">
        <v>489</v>
      </c>
      <c r="C132" s="23" t="s">
        <v>1766</v>
      </c>
      <c r="D132" s="23" t="s">
        <v>2384</v>
      </c>
      <c r="E132" s="23" t="s">
        <v>3691</v>
      </c>
      <c r="F132" s="23" t="s">
        <v>3692</v>
      </c>
      <c r="G132" s="23" t="s">
        <v>2562</v>
      </c>
      <c r="H132" s="23" t="s">
        <v>2563</v>
      </c>
      <c r="I132" s="216" t="str">
        <f>VLOOKUP(G132,Sheet1!$B:$T,19,0)</f>
        <v>一年级</v>
      </c>
      <c r="J132" s="23" t="s">
        <v>3047</v>
      </c>
      <c r="K132" s="23">
        <v>0</v>
      </c>
      <c r="L132" s="23" t="s">
        <v>3793</v>
      </c>
      <c r="M132" s="23" t="s">
        <v>14</v>
      </c>
      <c r="N132" s="216" t="s">
        <v>1000</v>
      </c>
      <c r="O132" s="23" t="s">
        <v>14</v>
      </c>
      <c r="P132" s="23" t="s">
        <v>14</v>
      </c>
      <c r="Q132" s="22" t="str">
        <f t="shared" si="28"/>
        <v>在读</v>
      </c>
      <c r="R132" s="22" t="str">
        <f>IF(Q132="在读",IF(IFERROR(FIND("一",D132),0)&gt;0,"一对一",VLOOKUP(LEFT(D132,3),班级编码!A:H,8,0)),Q132)</f>
        <v>小初部</v>
      </c>
      <c r="S132" s="22" t="str">
        <f t="shared" si="29"/>
        <v>P1BP02G3412</v>
      </c>
      <c r="T132" s="22" t="str">
        <f t="shared" si="30"/>
        <v>马祯</v>
      </c>
      <c r="U132" s="22" t="str">
        <f t="shared" si="31"/>
        <v>钟朵朵</v>
      </c>
      <c r="V132" s="22" t="str">
        <f t="shared" si="32"/>
        <v>DUSTIN</v>
      </c>
      <c r="W132" s="22" t="str">
        <f t="shared" si="33"/>
        <v>钟朵朵</v>
      </c>
      <c r="X132" s="22" t="str">
        <f t="shared" si="34"/>
        <v>DUSTIN</v>
      </c>
      <c r="Y132" s="22">
        <f t="shared" si="35"/>
        <v>3</v>
      </c>
      <c r="Z132" s="22">
        <f t="shared" si="36"/>
        <v>6</v>
      </c>
      <c r="AA132" s="22" t="str">
        <f t="shared" si="26"/>
        <v/>
      </c>
      <c r="AB132" s="22">
        <f>COUNTIF($G$2:G132,G132)</f>
        <v>1</v>
      </c>
      <c r="AC132" s="22" t="str">
        <f t="shared" si="37"/>
        <v>P1B</v>
      </c>
      <c r="AD132" s="22" t="str">
        <f>VLOOKUP(D132,'2-班级信息'!A:AL,35,0)</f>
        <v>周五下午</v>
      </c>
      <c r="AE132" s="22" t="str">
        <f>VLOOKUP(D132,'2-班级信息'!A:AL,8,0)</f>
        <v/>
      </c>
      <c r="AF132" s="22" t="str">
        <f t="shared" si="27"/>
        <v>小学班</v>
      </c>
      <c r="AG132" s="22" t="str">
        <f t="shared" si="38"/>
        <v>小学平时班</v>
      </c>
    </row>
    <row r="133" spans="1:33">
      <c r="A133" s="23" t="s">
        <v>1766</v>
      </c>
      <c r="B133" s="23" t="s">
        <v>489</v>
      </c>
      <c r="C133" s="23" t="s">
        <v>1766</v>
      </c>
      <c r="D133" s="23" t="s">
        <v>2384</v>
      </c>
      <c r="E133" s="23" t="s">
        <v>3691</v>
      </c>
      <c r="F133" s="23" t="s">
        <v>3692</v>
      </c>
      <c r="G133" s="23" t="s">
        <v>2568</v>
      </c>
      <c r="H133" s="23" t="s">
        <v>2569</v>
      </c>
      <c r="I133" s="216" t="str">
        <f>VLOOKUP(G133,Sheet1!$B:$T,19,0)</f>
        <v>一年级</v>
      </c>
      <c r="J133" s="23" t="s">
        <v>3037</v>
      </c>
      <c r="K133" s="23">
        <v>0</v>
      </c>
      <c r="L133" s="23" t="s">
        <v>3801</v>
      </c>
      <c r="M133" s="23" t="s">
        <v>14</v>
      </c>
      <c r="N133" s="216" t="s">
        <v>1000</v>
      </c>
      <c r="O133" s="23" t="s">
        <v>14</v>
      </c>
      <c r="P133" s="23" t="s">
        <v>14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小初部</v>
      </c>
      <c r="S133" s="22" t="str">
        <f t="shared" si="29"/>
        <v>P1BP02G3412</v>
      </c>
      <c r="T133" s="22" t="str">
        <f t="shared" si="30"/>
        <v>马祯</v>
      </c>
      <c r="U133" s="22" t="str">
        <f t="shared" si="31"/>
        <v>钟朵朵</v>
      </c>
      <c r="V133" s="22" t="str">
        <f t="shared" si="32"/>
        <v>DUSTIN</v>
      </c>
      <c r="W133" s="22" t="str">
        <f t="shared" si="33"/>
        <v>钟朵朵</v>
      </c>
      <c r="X133" s="22" t="str">
        <f t="shared" si="34"/>
        <v>DUSTIN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">
        <f>COUNTIF($G$2:G133,G133)</f>
        <v>1</v>
      </c>
      <c r="AC133" s="22" t="str">
        <f t="shared" si="37"/>
        <v>P1B</v>
      </c>
      <c r="AD133" s="22" t="str">
        <f>VLOOKUP(D133,'2-班级信息'!A:AL,35,0)</f>
        <v>周五下午</v>
      </c>
      <c r="AE133" s="22" t="str">
        <f>VLOOKUP(D133,'2-班级信息'!A:AL,8,0)</f>
        <v/>
      </c>
      <c r="AF133" s="22" t="str">
        <f t="shared" si="27"/>
        <v>小学班</v>
      </c>
      <c r="AG133" s="22" t="str">
        <f t="shared" si="38"/>
        <v>小学平时班</v>
      </c>
    </row>
    <row r="134" spans="1:33">
      <c r="A134" s="23" t="s">
        <v>1766</v>
      </c>
      <c r="B134" s="23" t="s">
        <v>489</v>
      </c>
      <c r="C134" s="23" t="s">
        <v>1766</v>
      </c>
      <c r="D134" s="23" t="s">
        <v>2384</v>
      </c>
      <c r="E134" s="23" t="s">
        <v>3691</v>
      </c>
      <c r="F134" s="23" t="s">
        <v>3692</v>
      </c>
      <c r="G134" s="23" t="s">
        <v>2546</v>
      </c>
      <c r="H134" s="23" t="s">
        <v>2547</v>
      </c>
      <c r="I134" s="216" t="str">
        <f>VLOOKUP(G134,Sheet1!$B:$T,19,0)</f>
        <v>二年级</v>
      </c>
      <c r="J134" s="23" t="s">
        <v>3151</v>
      </c>
      <c r="K134" s="23">
        <v>0</v>
      </c>
      <c r="L134" s="23" t="s">
        <v>3833</v>
      </c>
      <c r="M134" s="23" t="s">
        <v>14</v>
      </c>
      <c r="N134" s="216" t="s">
        <v>1000</v>
      </c>
      <c r="O134" s="23" t="s">
        <v>14</v>
      </c>
      <c r="P134" s="23" t="s">
        <v>14</v>
      </c>
      <c r="Q134" s="22" t="str">
        <f t="shared" si="28"/>
        <v>在读</v>
      </c>
      <c r="R134" s="22" t="str">
        <f>IF(Q134="在读",IF(IFERROR(FIND("一",D134),0)&gt;0,"一对一",VLOOKUP(LEFT(D134,3),班级编码!A:H,8,0)),Q134)</f>
        <v>小初部</v>
      </c>
      <c r="S134" s="22" t="str">
        <f t="shared" si="29"/>
        <v>P1BP02G3412</v>
      </c>
      <c r="T134" s="22" t="str">
        <f t="shared" si="30"/>
        <v>马祯</v>
      </c>
      <c r="U134" s="22" t="str">
        <f t="shared" si="31"/>
        <v>钟朵朵</v>
      </c>
      <c r="V134" s="22" t="str">
        <f t="shared" si="32"/>
        <v>DUSTIN</v>
      </c>
      <c r="W134" s="22" t="str">
        <f t="shared" si="33"/>
        <v>钟朵朵</v>
      </c>
      <c r="X134" s="22" t="str">
        <f t="shared" si="34"/>
        <v>DUSTIN</v>
      </c>
      <c r="Y134" s="22">
        <f t="shared" si="35"/>
        <v>3</v>
      </c>
      <c r="Z134" s="22">
        <f t="shared" si="36"/>
        <v>6</v>
      </c>
      <c r="AA134" s="22" t="str">
        <f t="shared" si="26"/>
        <v/>
      </c>
      <c r="AB134" s="22">
        <f>COUNTIF($G$2:G134,G134)</f>
        <v>1</v>
      </c>
      <c r="AC134" s="22" t="str">
        <f t="shared" si="37"/>
        <v>P1B</v>
      </c>
      <c r="AD134" s="22" t="str">
        <f>VLOOKUP(D134,'2-班级信息'!A:AL,35,0)</f>
        <v>周五下午</v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3" t="s">
        <v>1766</v>
      </c>
      <c r="B135" s="23" t="s">
        <v>489</v>
      </c>
      <c r="C135" s="23" t="s">
        <v>1766</v>
      </c>
      <c r="D135" s="23" t="s">
        <v>2384</v>
      </c>
      <c r="E135" s="23" t="s">
        <v>3691</v>
      </c>
      <c r="F135" s="23" t="s">
        <v>3692</v>
      </c>
      <c r="G135" s="23" t="s">
        <v>2723</v>
      </c>
      <c r="H135" s="23" t="s">
        <v>2724</v>
      </c>
      <c r="I135" s="216" t="str">
        <f>VLOOKUP(G135,Sheet1!$B:$T,19,0)</f>
        <v>二年级</v>
      </c>
      <c r="J135" s="23" t="s">
        <v>3136</v>
      </c>
      <c r="K135" s="23">
        <v>0</v>
      </c>
      <c r="L135" s="23" t="s">
        <v>3900</v>
      </c>
      <c r="M135" s="23" t="s">
        <v>14</v>
      </c>
      <c r="N135" s="216" t="s">
        <v>1000</v>
      </c>
      <c r="O135" s="23" t="s">
        <v>14</v>
      </c>
      <c r="P135" s="23" t="s">
        <v>14</v>
      </c>
      <c r="Q135" s="22" t="str">
        <f t="shared" si="28"/>
        <v>在读</v>
      </c>
      <c r="R135" s="22" t="str">
        <f>IF(Q135="在读",IF(IFERROR(FIND("一",D135),0)&gt;0,"一对一",VLOOKUP(LEFT(D135,3),班级编码!A:H,8,0)),Q135)</f>
        <v>小初部</v>
      </c>
      <c r="S135" s="22" t="str">
        <f t="shared" si="29"/>
        <v>P1BP02G3412</v>
      </c>
      <c r="T135" s="22" t="str">
        <f t="shared" si="30"/>
        <v>马祯</v>
      </c>
      <c r="U135" s="22" t="str">
        <f t="shared" si="31"/>
        <v>钟朵朵</v>
      </c>
      <c r="V135" s="22" t="str">
        <f t="shared" si="32"/>
        <v>DUSTIN</v>
      </c>
      <c r="W135" s="22" t="str">
        <f t="shared" si="33"/>
        <v>钟朵朵</v>
      </c>
      <c r="X135" s="22" t="str">
        <f t="shared" si="34"/>
        <v>DUSTIN</v>
      </c>
      <c r="Y135" s="22">
        <f t="shared" si="35"/>
        <v>3</v>
      </c>
      <c r="Z135" s="22">
        <f t="shared" si="36"/>
        <v>6</v>
      </c>
      <c r="AA135" s="22" t="str">
        <f t="shared" si="26"/>
        <v/>
      </c>
      <c r="AB135" s="22">
        <f>COUNTIF($G$2:G135,G135)</f>
        <v>1</v>
      </c>
      <c r="AC135" s="22" t="str">
        <f t="shared" si="37"/>
        <v>P1B</v>
      </c>
      <c r="AD135" s="22" t="str">
        <f>VLOOKUP(D135,'2-班级信息'!A:AL,35,0)</f>
        <v>周五下午</v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3" t="s">
        <v>1766</v>
      </c>
      <c r="B136" s="23" t="s">
        <v>489</v>
      </c>
      <c r="C136" s="23" t="s">
        <v>1766</v>
      </c>
      <c r="D136" s="23" t="s">
        <v>2384</v>
      </c>
      <c r="E136" s="23" t="s">
        <v>3691</v>
      </c>
      <c r="F136" s="23" t="s">
        <v>3692</v>
      </c>
      <c r="G136" s="23" t="s">
        <v>2619</v>
      </c>
      <c r="H136" s="23" t="s">
        <v>2620</v>
      </c>
      <c r="I136" s="216" t="str">
        <f>VLOOKUP(G136,Sheet1!$B:$T,19,0)</f>
        <v>二年级</v>
      </c>
      <c r="J136" s="23" t="s">
        <v>3174</v>
      </c>
      <c r="K136" s="23">
        <v>0</v>
      </c>
      <c r="L136" s="23" t="s">
        <v>3915</v>
      </c>
      <c r="M136" s="23" t="s">
        <v>14</v>
      </c>
      <c r="N136" s="216" t="s">
        <v>1000</v>
      </c>
      <c r="O136" s="23" t="s">
        <v>14</v>
      </c>
      <c r="P136" s="23" t="s">
        <v>14</v>
      </c>
      <c r="Q136" s="22" t="str">
        <f t="shared" si="28"/>
        <v>在读</v>
      </c>
      <c r="R136" s="22" t="str">
        <f>IF(Q136="在读",IF(IFERROR(FIND("一",D136),0)&gt;0,"一对一",VLOOKUP(LEFT(D136,3),班级编码!A:H,8,0)),Q136)</f>
        <v>小初部</v>
      </c>
      <c r="S136" s="22" t="str">
        <f t="shared" si="29"/>
        <v>P1BP02G3412</v>
      </c>
      <c r="T136" s="22" t="str">
        <f t="shared" si="30"/>
        <v>马祯</v>
      </c>
      <c r="U136" s="22" t="str">
        <f t="shared" si="31"/>
        <v>钟朵朵</v>
      </c>
      <c r="V136" s="22" t="str">
        <f t="shared" si="32"/>
        <v>DUSTIN</v>
      </c>
      <c r="W136" s="22" t="str">
        <f t="shared" si="33"/>
        <v>钟朵朵</v>
      </c>
      <c r="X136" s="22" t="str">
        <f t="shared" si="34"/>
        <v>DUSTIN</v>
      </c>
      <c r="Y136" s="22">
        <f t="shared" si="35"/>
        <v>3</v>
      </c>
      <c r="Z136" s="22">
        <f t="shared" si="36"/>
        <v>6</v>
      </c>
      <c r="AA136" s="22" t="str">
        <f t="shared" si="26"/>
        <v/>
      </c>
      <c r="AB136" s="22">
        <f>COUNTIF($G$2:G136,G136)</f>
        <v>1</v>
      </c>
      <c r="AC136" s="22" t="str">
        <f t="shared" si="37"/>
        <v>P1B</v>
      </c>
      <c r="AD136" s="22" t="str">
        <f>VLOOKUP(D136,'2-班级信息'!A:AL,35,0)</f>
        <v>周五下午</v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3" t="s">
        <v>1766</v>
      </c>
      <c r="B137" s="23" t="s">
        <v>480</v>
      </c>
      <c r="C137" s="23" t="s">
        <v>1766</v>
      </c>
      <c r="D137" s="23" t="s">
        <v>2361</v>
      </c>
      <c r="E137" s="23" t="s">
        <v>3662</v>
      </c>
      <c r="F137" s="23" t="s">
        <v>3705</v>
      </c>
      <c r="G137" s="23" t="s">
        <v>2627</v>
      </c>
      <c r="H137" s="23" t="s">
        <v>2628</v>
      </c>
      <c r="I137" s="216" t="str">
        <f>VLOOKUP(G137,Sheet1!$B:$T,19,0)</f>
        <v>二年级</v>
      </c>
      <c r="J137" s="23" t="s">
        <v>3181</v>
      </c>
      <c r="K137" s="23">
        <v>0</v>
      </c>
      <c r="L137" s="23" t="s">
        <v>3722</v>
      </c>
      <c r="M137" s="23" t="s">
        <v>14</v>
      </c>
      <c r="N137" s="216" t="s">
        <v>1000</v>
      </c>
      <c r="O137" s="23" t="s">
        <v>14</v>
      </c>
      <c r="P137" s="23" t="s">
        <v>14</v>
      </c>
      <c r="Q137" s="22" t="str">
        <f t="shared" si="28"/>
        <v>在读</v>
      </c>
      <c r="R137" s="22" t="str">
        <f>IF(Q137="在读",IF(IFERROR(FIND("一",D137),0)&gt;0,"一对一",VLOOKUP(LEFT(D137,3),班级编码!A:H,8,0)),Q137)</f>
        <v>小初部</v>
      </c>
      <c r="S137" s="22" t="str">
        <f t="shared" si="29"/>
        <v>P2AF03G3403</v>
      </c>
      <c r="T137" s="22" t="str">
        <f t="shared" si="30"/>
        <v>陈玲</v>
      </c>
      <c r="U137" s="22" t="str">
        <f t="shared" si="31"/>
        <v>钟朵朵</v>
      </c>
      <c r="V137" s="22" t="str">
        <f t="shared" si="32"/>
        <v>DUSTIN</v>
      </c>
      <c r="W137" s="22" t="str">
        <f t="shared" si="33"/>
        <v>钟朵朵</v>
      </c>
      <c r="X137" s="22" t="str">
        <f t="shared" si="34"/>
        <v>DUSTIN</v>
      </c>
      <c r="Y137" s="22">
        <f t="shared" si="35"/>
        <v>3</v>
      </c>
      <c r="Z137" s="22">
        <f t="shared" si="36"/>
        <v>6</v>
      </c>
      <c r="AA137" s="22" t="str">
        <f t="shared" si="26"/>
        <v/>
      </c>
      <c r="AB137" s="22">
        <f>COUNTIF($G$2:G137,G137)</f>
        <v>1</v>
      </c>
      <c r="AC137" s="22" t="str">
        <f t="shared" si="37"/>
        <v>P2A</v>
      </c>
      <c r="AD137" s="22" t="str">
        <f>VLOOKUP(D137,'2-班级信息'!A:AL,35,0)</f>
        <v>周日上午</v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小学周末白天班</v>
      </c>
    </row>
    <row r="138" spans="1:33">
      <c r="A138" s="23" t="s">
        <v>1766</v>
      </c>
      <c r="B138" s="23" t="s">
        <v>480</v>
      </c>
      <c r="C138" s="23" t="s">
        <v>1766</v>
      </c>
      <c r="D138" s="23" t="s">
        <v>2361</v>
      </c>
      <c r="E138" s="23" t="s">
        <v>3662</v>
      </c>
      <c r="F138" s="23" t="s">
        <v>3705</v>
      </c>
      <c r="G138" s="23" t="s">
        <v>2816</v>
      </c>
      <c r="H138" s="23" t="s">
        <v>2817</v>
      </c>
      <c r="I138" s="216" t="str">
        <f>VLOOKUP(G138,Sheet1!$B:$T,19,0)</f>
        <v>二年级</v>
      </c>
      <c r="J138" s="23" t="s">
        <v>3156</v>
      </c>
      <c r="K138" s="23">
        <v>0</v>
      </c>
      <c r="L138" s="23" t="s">
        <v>3774</v>
      </c>
      <c r="M138" s="23" t="s">
        <v>14</v>
      </c>
      <c r="N138" s="216" t="s">
        <v>1000</v>
      </c>
      <c r="O138" s="23" t="s">
        <v>14</v>
      </c>
      <c r="P138" s="23" t="s">
        <v>14</v>
      </c>
      <c r="Q138" s="22" t="str">
        <f t="shared" si="28"/>
        <v>在读</v>
      </c>
      <c r="R138" s="22" t="str">
        <f>IF(Q138="在读",IF(IFERROR(FIND("一",D138),0)&gt;0,"一对一",VLOOKUP(LEFT(D138,3),班级编码!A:H,8,0)),Q138)</f>
        <v>小初部</v>
      </c>
      <c r="S138" s="22" t="str">
        <f t="shared" si="29"/>
        <v>P2AF03G3403</v>
      </c>
      <c r="T138" s="22" t="str">
        <f t="shared" si="30"/>
        <v>陈玲</v>
      </c>
      <c r="U138" s="22" t="str">
        <f t="shared" si="31"/>
        <v>钟朵朵</v>
      </c>
      <c r="V138" s="22" t="str">
        <f t="shared" si="32"/>
        <v>DUSTIN</v>
      </c>
      <c r="W138" s="22" t="str">
        <f t="shared" si="33"/>
        <v>钟朵朵</v>
      </c>
      <c r="X138" s="22" t="str">
        <f t="shared" si="34"/>
        <v>DUSTIN</v>
      </c>
      <c r="Y138" s="22">
        <f t="shared" si="35"/>
        <v>3</v>
      </c>
      <c r="Z138" s="22">
        <f t="shared" si="36"/>
        <v>6</v>
      </c>
      <c r="AA138" s="22" t="str">
        <f t="shared" si="26"/>
        <v/>
      </c>
      <c r="AB138" s="22">
        <f>COUNTIF($G$2:G138,G138)</f>
        <v>1</v>
      </c>
      <c r="AC138" s="22" t="str">
        <f t="shared" si="37"/>
        <v>P2A</v>
      </c>
      <c r="AD138" s="22" t="str">
        <f>VLOOKUP(D138,'2-班级信息'!A:AL,35,0)</f>
        <v>周日上午</v>
      </c>
      <c r="AE138" s="22" t="str">
        <f>VLOOKUP(D138,'2-班级信息'!A:AL,8,0)</f>
        <v/>
      </c>
      <c r="AF138" s="22" t="str">
        <f t="shared" si="27"/>
        <v>小学班</v>
      </c>
      <c r="AG138" s="22" t="str">
        <f t="shared" si="38"/>
        <v>小学周末白天班</v>
      </c>
    </row>
    <row r="139" spans="1:33">
      <c r="A139" s="23" t="s">
        <v>1766</v>
      </c>
      <c r="B139" s="23" t="s">
        <v>480</v>
      </c>
      <c r="C139" s="23" t="s">
        <v>1766</v>
      </c>
      <c r="D139" s="23" t="s">
        <v>2361</v>
      </c>
      <c r="E139" s="23" t="s">
        <v>3662</v>
      </c>
      <c r="F139" s="23" t="s">
        <v>3705</v>
      </c>
      <c r="G139" s="23" t="s">
        <v>2367</v>
      </c>
      <c r="H139" s="23" t="s">
        <v>2368</v>
      </c>
      <c r="I139" s="216" t="str">
        <f>VLOOKUP(G139,Sheet1!$B:$T,19,0)</f>
        <v>二年级</v>
      </c>
      <c r="J139" s="23" t="s">
        <v>3649</v>
      </c>
      <c r="K139" s="23">
        <v>0</v>
      </c>
      <c r="L139" s="23" t="s">
        <v>3837</v>
      </c>
      <c r="M139" s="23" t="s">
        <v>14</v>
      </c>
      <c r="N139" s="216" t="s">
        <v>3838</v>
      </c>
      <c r="O139" s="23" t="s">
        <v>14</v>
      </c>
      <c r="P139" s="23" t="s">
        <v>14</v>
      </c>
      <c r="Q139" s="22" t="str">
        <f t="shared" si="28"/>
        <v>在读</v>
      </c>
      <c r="R139" s="22" t="str">
        <f>IF(Q139="在读",IF(IFERROR(FIND("一",D139),0)&gt;0,"一对一",VLOOKUP(LEFT(D139,3),班级编码!A:H,8,0)),Q139)</f>
        <v>小初部</v>
      </c>
      <c r="S139" s="22" t="str">
        <f t="shared" si="29"/>
        <v>P2AF03G3403</v>
      </c>
      <c r="T139" s="22" t="str">
        <f t="shared" si="30"/>
        <v>陈玲</v>
      </c>
      <c r="U139" s="22" t="str">
        <f t="shared" si="31"/>
        <v>钟朵朵</v>
      </c>
      <c r="V139" s="22" t="str">
        <f t="shared" si="32"/>
        <v>DUSTIN</v>
      </c>
      <c r="W139" s="22" t="str">
        <f t="shared" si="33"/>
        <v>钟朵朵</v>
      </c>
      <c r="X139" s="22" t="str">
        <f t="shared" si="34"/>
        <v>DUSTIN</v>
      </c>
      <c r="Y139" s="22">
        <f t="shared" si="35"/>
        <v>3</v>
      </c>
      <c r="Z139" s="22">
        <f t="shared" si="36"/>
        <v>6</v>
      </c>
      <c r="AA139" s="22" t="str">
        <f t="shared" si="26"/>
        <v/>
      </c>
      <c r="AB139" s="22">
        <f>COUNTIF($G$2:G139,G139)</f>
        <v>1</v>
      </c>
      <c r="AC139" s="22" t="str">
        <f t="shared" si="37"/>
        <v>P2A</v>
      </c>
      <c r="AD139" s="22" t="str">
        <f>VLOOKUP(D139,'2-班级信息'!A:AL,35,0)</f>
        <v>周日上午</v>
      </c>
      <c r="AE139" s="22" t="str">
        <f>VLOOKUP(D139,'2-班级信息'!A:AL,8,0)</f>
        <v/>
      </c>
      <c r="AF139" s="22" t="str">
        <f t="shared" si="27"/>
        <v>小学班</v>
      </c>
      <c r="AG139" s="22" t="str">
        <f t="shared" si="38"/>
        <v>小学周末白天班</v>
      </c>
    </row>
    <row r="140" spans="1:33">
      <c r="A140" s="23" t="s">
        <v>1766</v>
      </c>
      <c r="B140" s="23" t="s">
        <v>480</v>
      </c>
      <c r="C140" s="23" t="s">
        <v>1766</v>
      </c>
      <c r="D140" s="23" t="s">
        <v>2361</v>
      </c>
      <c r="E140" s="23" t="s">
        <v>3662</v>
      </c>
      <c r="F140" s="23" t="s">
        <v>3705</v>
      </c>
      <c r="G140" s="23" t="s">
        <v>2709</v>
      </c>
      <c r="H140" s="23" t="s">
        <v>2710</v>
      </c>
      <c r="I140" s="216" t="str">
        <f>VLOOKUP(G140,Sheet1!$B:$T,19,0)</f>
        <v>二年级</v>
      </c>
      <c r="J140" s="23" t="s">
        <v>3055</v>
      </c>
      <c r="K140" s="23">
        <v>0</v>
      </c>
      <c r="L140" s="23" t="s">
        <v>3874</v>
      </c>
      <c r="M140" s="23" t="s">
        <v>14</v>
      </c>
      <c r="N140" s="216" t="s">
        <v>3707</v>
      </c>
      <c r="O140" s="23" t="s">
        <v>14</v>
      </c>
      <c r="P140" s="23" t="s">
        <v>14</v>
      </c>
      <c r="Q140" s="22" t="str">
        <f t="shared" si="28"/>
        <v>在读</v>
      </c>
      <c r="R140" s="22" t="str">
        <f>IF(Q140="在读",IF(IFERROR(FIND("一",D140),0)&gt;0,"一对一",VLOOKUP(LEFT(D140,3),班级编码!A:H,8,0)),Q140)</f>
        <v>小初部</v>
      </c>
      <c r="S140" s="22" t="str">
        <f t="shared" si="29"/>
        <v>P2AF03G3403</v>
      </c>
      <c r="T140" s="22" t="str">
        <f t="shared" si="30"/>
        <v>陈玲</v>
      </c>
      <c r="U140" s="22" t="str">
        <f t="shared" si="31"/>
        <v>钟朵朵</v>
      </c>
      <c r="V140" s="22" t="str">
        <f t="shared" si="32"/>
        <v>DUSTIN</v>
      </c>
      <c r="W140" s="22" t="str">
        <f t="shared" si="33"/>
        <v>钟朵朵</v>
      </c>
      <c r="X140" s="22" t="str">
        <f t="shared" si="34"/>
        <v>DUSTIN</v>
      </c>
      <c r="Y140" s="22">
        <f t="shared" si="35"/>
        <v>3</v>
      </c>
      <c r="Z140" s="22">
        <f t="shared" si="36"/>
        <v>6</v>
      </c>
      <c r="AA140" s="22" t="str">
        <f t="shared" si="26"/>
        <v/>
      </c>
      <c r="AB140" s="22">
        <f>COUNTIF($G$2:G140,G140)</f>
        <v>1</v>
      </c>
      <c r="AC140" s="22" t="str">
        <f t="shared" si="37"/>
        <v>P2A</v>
      </c>
      <c r="AD140" s="22" t="str">
        <f>VLOOKUP(D140,'2-班级信息'!A:AL,35,0)</f>
        <v>周日上午</v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小学周末白天班</v>
      </c>
    </row>
    <row r="141" spans="1:33">
      <c r="A141" s="23" t="s">
        <v>1766</v>
      </c>
      <c r="B141" s="23" t="s">
        <v>480</v>
      </c>
      <c r="C141" s="23" t="s">
        <v>1766</v>
      </c>
      <c r="D141" s="23" t="s">
        <v>2361</v>
      </c>
      <c r="E141" s="23" t="s">
        <v>3662</v>
      </c>
      <c r="F141" s="23" t="s">
        <v>3705</v>
      </c>
      <c r="G141" s="23" t="s">
        <v>2554</v>
      </c>
      <c r="H141" s="23" t="s">
        <v>2555</v>
      </c>
      <c r="I141" s="216" t="str">
        <f>VLOOKUP(G141,Sheet1!$B:$T,19,0)</f>
        <v>一年级</v>
      </c>
      <c r="J141" s="23" t="s">
        <v>3046</v>
      </c>
      <c r="K141" s="23">
        <v>0</v>
      </c>
      <c r="L141" s="23" t="s">
        <v>3914</v>
      </c>
      <c r="M141" s="23" t="s">
        <v>14</v>
      </c>
      <c r="N141" s="216" t="s">
        <v>3707</v>
      </c>
      <c r="O141" s="23" t="s">
        <v>14</v>
      </c>
      <c r="P141" s="23" t="s">
        <v>14</v>
      </c>
      <c r="Q141" s="22" t="str">
        <f t="shared" si="28"/>
        <v>在读</v>
      </c>
      <c r="R141" s="22" t="str">
        <f>IF(Q141="在读",IF(IFERROR(FIND("一",D141),0)&gt;0,"一对一",VLOOKUP(LEFT(D141,3),班级编码!A:H,8,0)),Q141)</f>
        <v>小初部</v>
      </c>
      <c r="S141" s="22" t="str">
        <f t="shared" si="29"/>
        <v>P2AF03G3403</v>
      </c>
      <c r="T141" s="22" t="str">
        <f t="shared" si="30"/>
        <v>陈玲</v>
      </c>
      <c r="U141" s="22" t="str">
        <f t="shared" si="31"/>
        <v>钟朵朵</v>
      </c>
      <c r="V141" s="22" t="str">
        <f t="shared" si="32"/>
        <v>DUSTIN</v>
      </c>
      <c r="W141" s="22" t="str">
        <f t="shared" si="33"/>
        <v>钟朵朵</v>
      </c>
      <c r="X141" s="22" t="str">
        <f t="shared" si="34"/>
        <v>DUSTIN</v>
      </c>
      <c r="Y141" s="22">
        <f t="shared" si="35"/>
        <v>3</v>
      </c>
      <c r="Z141" s="22">
        <f t="shared" si="36"/>
        <v>6</v>
      </c>
      <c r="AA141" s="22" t="str">
        <f t="shared" si="26"/>
        <v/>
      </c>
      <c r="AB141" s="22">
        <f>COUNTIF($G$2:G141,G141)</f>
        <v>1</v>
      </c>
      <c r="AC141" s="22" t="str">
        <f t="shared" si="37"/>
        <v>P2A</v>
      </c>
      <c r="AD141" s="22" t="str">
        <f>VLOOKUP(D141,'2-班级信息'!A:AL,35,0)</f>
        <v>周日上午</v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小学周末白天班</v>
      </c>
    </row>
    <row r="142" spans="1:33">
      <c r="A142" s="23" t="s">
        <v>1766</v>
      </c>
      <c r="B142" s="23" t="s">
        <v>480</v>
      </c>
      <c r="C142" s="23" t="s">
        <v>1766</v>
      </c>
      <c r="D142" s="23" t="s">
        <v>2361</v>
      </c>
      <c r="E142" s="23" t="s">
        <v>3662</v>
      </c>
      <c r="F142" s="23" t="s">
        <v>3705</v>
      </c>
      <c r="G142" s="23" t="s">
        <v>2359</v>
      </c>
      <c r="H142" s="23" t="s">
        <v>2360</v>
      </c>
      <c r="I142" s="216" t="str">
        <f>VLOOKUP(G142,Sheet1!$B:$T,19,0)</f>
        <v>三年级</v>
      </c>
      <c r="J142" s="23" t="s">
        <v>3149</v>
      </c>
      <c r="K142" s="23">
        <v>0</v>
      </c>
      <c r="L142" s="23" t="s">
        <v>3960</v>
      </c>
      <c r="M142" s="23" t="s">
        <v>14</v>
      </c>
      <c r="N142" s="216" t="s">
        <v>1000</v>
      </c>
      <c r="O142" s="23" t="s">
        <v>14</v>
      </c>
      <c r="P142" s="23" t="s">
        <v>14</v>
      </c>
      <c r="Q142" s="22" t="str">
        <f t="shared" si="28"/>
        <v>在读</v>
      </c>
      <c r="R142" s="22" t="str">
        <f>IF(Q142="在读",IF(IFERROR(FIND("一",D142),0)&gt;0,"一对一",VLOOKUP(LEFT(D142,3),班级编码!A:H,8,0)),Q142)</f>
        <v>小初部</v>
      </c>
      <c r="S142" s="22" t="str">
        <f t="shared" si="29"/>
        <v>P2AF03G3403</v>
      </c>
      <c r="T142" s="22" t="str">
        <f t="shared" si="30"/>
        <v>陈玲</v>
      </c>
      <c r="U142" s="22" t="str">
        <f t="shared" si="31"/>
        <v>钟朵朵</v>
      </c>
      <c r="V142" s="22" t="str">
        <f t="shared" si="32"/>
        <v>DUSTIN</v>
      </c>
      <c r="W142" s="22" t="str">
        <f t="shared" si="33"/>
        <v>钟朵朵</v>
      </c>
      <c r="X142" s="22" t="str">
        <f t="shared" si="34"/>
        <v>DUSTIN</v>
      </c>
      <c r="Y142" s="22">
        <f t="shared" si="35"/>
        <v>3</v>
      </c>
      <c r="Z142" s="22">
        <f t="shared" si="36"/>
        <v>6</v>
      </c>
      <c r="AA142" s="22" t="str">
        <f t="shared" si="26"/>
        <v/>
      </c>
      <c r="AB142" s="22">
        <f>COUNTIF($G$2:G142,G142)</f>
        <v>1</v>
      </c>
      <c r="AC142" s="22" t="str">
        <f t="shared" si="37"/>
        <v>P2A</v>
      </c>
      <c r="AD142" s="22" t="str">
        <f>VLOOKUP(D142,'2-班级信息'!A:AL,35,0)</f>
        <v>周日上午</v>
      </c>
      <c r="AE142" s="22" t="str">
        <f>VLOOKUP(D142,'2-班级信息'!A:AL,8,0)</f>
        <v/>
      </c>
      <c r="AF142" s="22" t="str">
        <f t="shared" si="27"/>
        <v>小学班</v>
      </c>
      <c r="AG142" s="22" t="str">
        <f t="shared" si="38"/>
        <v>小学周末白天班</v>
      </c>
    </row>
    <row r="143" spans="1:33">
      <c r="A143" s="23" t="s">
        <v>1766</v>
      </c>
      <c r="B143" s="23" t="s">
        <v>480</v>
      </c>
      <c r="C143" s="23" t="s">
        <v>1766</v>
      </c>
      <c r="D143" s="23" t="s">
        <v>2361</v>
      </c>
      <c r="E143" s="23" t="s">
        <v>3662</v>
      </c>
      <c r="F143" s="23" t="s">
        <v>3705</v>
      </c>
      <c r="G143" s="23" t="s">
        <v>2565</v>
      </c>
      <c r="H143" s="23" t="s">
        <v>2566</v>
      </c>
      <c r="I143" s="216" t="str">
        <f>VLOOKUP(G143,Sheet1!$B:$T,19,0)</f>
        <v>三年级</v>
      </c>
      <c r="J143" s="23" t="s">
        <v>3390</v>
      </c>
      <c r="K143" s="23">
        <v>0</v>
      </c>
      <c r="L143" s="23" t="s">
        <v>2567</v>
      </c>
      <c r="M143" s="23" t="s">
        <v>14</v>
      </c>
      <c r="N143" s="216" t="s">
        <v>1000</v>
      </c>
      <c r="O143" s="23" t="s">
        <v>14</v>
      </c>
      <c r="P143" s="23" t="s">
        <v>14</v>
      </c>
      <c r="Q143" s="22" t="str">
        <f t="shared" si="28"/>
        <v>在读</v>
      </c>
      <c r="R143" s="22" t="str">
        <f>IF(Q143="在读",IF(IFERROR(FIND("一",D143),0)&gt;0,"一对一",VLOOKUP(LEFT(D143,3),班级编码!A:H,8,0)),Q143)</f>
        <v>小初部</v>
      </c>
      <c r="S143" s="22" t="str">
        <f t="shared" si="29"/>
        <v>P2AF03G3403</v>
      </c>
      <c r="T143" s="22" t="str">
        <f t="shared" si="30"/>
        <v>陈玲</v>
      </c>
      <c r="U143" s="22" t="str">
        <f t="shared" si="31"/>
        <v>钟朵朵</v>
      </c>
      <c r="V143" s="22" t="str">
        <f t="shared" si="32"/>
        <v>DUSTIN</v>
      </c>
      <c r="W143" s="22" t="str">
        <f t="shared" si="33"/>
        <v>钟朵朵</v>
      </c>
      <c r="X143" s="22" t="str">
        <f t="shared" si="34"/>
        <v>DUSTIN</v>
      </c>
      <c r="Y143" s="22">
        <f t="shared" si="35"/>
        <v>3</v>
      </c>
      <c r="Z143" s="22">
        <f t="shared" si="36"/>
        <v>6</v>
      </c>
      <c r="AA143" s="22" t="str">
        <f t="shared" si="26"/>
        <v/>
      </c>
      <c r="AB143" s="22">
        <f>COUNTIF($G$2:G143,G143)</f>
        <v>1</v>
      </c>
      <c r="AC143" s="22" t="str">
        <f t="shared" si="37"/>
        <v>P2A</v>
      </c>
      <c r="AD143" s="22" t="str">
        <f>VLOOKUP(D143,'2-班级信息'!A:AL,35,0)</f>
        <v>周日上午</v>
      </c>
      <c r="AE143" s="22" t="str">
        <f>VLOOKUP(D143,'2-班级信息'!A:AL,8,0)</f>
        <v/>
      </c>
      <c r="AF143" s="22" t="str">
        <f t="shared" si="27"/>
        <v>小学班</v>
      </c>
      <c r="AG143" s="22" t="str">
        <f t="shared" si="38"/>
        <v>小学周末白天班</v>
      </c>
    </row>
    <row r="144" spans="1:33">
      <c r="A144" s="23" t="s">
        <v>1766</v>
      </c>
      <c r="B144" s="23" t="s">
        <v>480</v>
      </c>
      <c r="C144" s="23" t="s">
        <v>1766</v>
      </c>
      <c r="D144" s="23" t="s">
        <v>2361</v>
      </c>
      <c r="E144" s="23" t="s">
        <v>3662</v>
      </c>
      <c r="F144" s="23" t="s">
        <v>3705</v>
      </c>
      <c r="G144" s="23" t="s">
        <v>2781</v>
      </c>
      <c r="H144" s="23" t="s">
        <v>2782</v>
      </c>
      <c r="I144" s="216" t="str">
        <f>VLOOKUP(G144,Sheet1!$B:$T,19,0)</f>
        <v>二年级</v>
      </c>
      <c r="J144" s="23" t="s">
        <v>3386</v>
      </c>
      <c r="K144" s="23">
        <v>0</v>
      </c>
      <c r="L144" s="23" t="s">
        <v>2783</v>
      </c>
      <c r="M144" s="23" t="s">
        <v>14</v>
      </c>
      <c r="N144" s="216" t="s">
        <v>1000</v>
      </c>
      <c r="O144" s="23" t="s">
        <v>3386</v>
      </c>
      <c r="P144" s="23" t="s">
        <v>14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小初部</v>
      </c>
      <c r="S144" s="22" t="str">
        <f t="shared" si="29"/>
        <v>P2AF03G3403</v>
      </c>
      <c r="T144" s="22" t="str">
        <f t="shared" si="30"/>
        <v>陈玲</v>
      </c>
      <c r="U144" s="22" t="str">
        <f t="shared" si="31"/>
        <v>钟朵朵</v>
      </c>
      <c r="V144" s="22" t="str">
        <f t="shared" si="32"/>
        <v>DUSTIN</v>
      </c>
      <c r="W144" s="22" t="str">
        <f t="shared" si="33"/>
        <v>钟朵朵</v>
      </c>
      <c r="X144" s="22" t="str">
        <f t="shared" si="34"/>
        <v>DUSTIN</v>
      </c>
      <c r="Y144" s="22">
        <f t="shared" si="35"/>
        <v>3</v>
      </c>
      <c r="Z144" s="22">
        <f t="shared" si="36"/>
        <v>6</v>
      </c>
      <c r="AA144" s="22" t="str">
        <f t="shared" si="26"/>
        <v/>
      </c>
      <c r="AB144" s="22">
        <f>COUNTIF($G$2:G144,G144)</f>
        <v>1</v>
      </c>
      <c r="AC144" s="22" t="str">
        <f t="shared" si="37"/>
        <v>P2A</v>
      </c>
      <c r="AD144" s="22" t="str">
        <f>VLOOKUP(D144,'2-班级信息'!A:AL,35,0)</f>
        <v>周日上午</v>
      </c>
      <c r="AE144" s="22" t="str">
        <f>VLOOKUP(D144,'2-班级信息'!A:AL,8,0)</f>
        <v/>
      </c>
      <c r="AF144" s="22" t="str">
        <f t="shared" si="27"/>
        <v>小学班</v>
      </c>
      <c r="AG144" s="22" t="str">
        <f t="shared" si="38"/>
        <v>小学周末白天班</v>
      </c>
    </row>
    <row r="145" spans="1:33">
      <c r="A145" s="23" t="s">
        <v>1766</v>
      </c>
      <c r="B145" s="23" t="s">
        <v>480</v>
      </c>
      <c r="C145" s="23" t="s">
        <v>1766</v>
      </c>
      <c r="D145" s="23" t="s">
        <v>2332</v>
      </c>
      <c r="E145" s="23" t="s">
        <v>3704</v>
      </c>
      <c r="F145" s="23" t="s">
        <v>3746</v>
      </c>
      <c r="G145" s="23" t="s">
        <v>1902</v>
      </c>
      <c r="H145" s="23" t="s">
        <v>1903</v>
      </c>
      <c r="I145" s="216" t="str">
        <f>VLOOKUP(G145,Sheet1!$B:$T,19,0)</f>
        <v>二年级</v>
      </c>
      <c r="J145" s="23" t="s">
        <v>3622</v>
      </c>
      <c r="K145" s="23">
        <v>0</v>
      </c>
      <c r="L145" s="23" t="s">
        <v>3747</v>
      </c>
      <c r="M145" s="23" t="s">
        <v>14</v>
      </c>
      <c r="N145" s="216" t="s">
        <v>1000</v>
      </c>
      <c r="O145" s="23" t="s">
        <v>14</v>
      </c>
      <c r="P145" s="23" t="s">
        <v>14</v>
      </c>
      <c r="Q145" s="22" t="str">
        <f t="shared" si="28"/>
        <v>在读</v>
      </c>
      <c r="R145" s="22" t="str">
        <f>IF(Q145="在读",IF(IFERROR(FIND("一",D145),0)&gt;0,"一对一",VLOOKUP(LEFT(D145,3),班级编码!A:H,8,0)),Q145)</f>
        <v>小高部</v>
      </c>
      <c r="S145" s="22" t="str">
        <f t="shared" si="29"/>
        <v>P3ABR3G0307</v>
      </c>
      <c r="T145" s="22" t="str">
        <f t="shared" si="30"/>
        <v>钟朵朵</v>
      </c>
      <c r="U145" s="22" t="str">
        <f t="shared" si="31"/>
        <v>丁惠媚</v>
      </c>
      <c r="V145" s="22" t="str">
        <f t="shared" si="32"/>
        <v>DUSTIN</v>
      </c>
      <c r="W145" s="22" t="str">
        <f t="shared" si="33"/>
        <v>DUSTIN</v>
      </c>
      <c r="X145" s="22" t="str">
        <f t="shared" si="34"/>
        <v>丁惠媚</v>
      </c>
      <c r="Y145" s="22">
        <f t="shared" si="35"/>
        <v>6</v>
      </c>
      <c r="Z145" s="22">
        <f t="shared" si="36"/>
        <v>6</v>
      </c>
      <c r="AA145" s="22" t="str">
        <f t="shared" si="26"/>
        <v/>
      </c>
      <c r="AB145" s="22">
        <f>COUNTIF($G$2:G145,G145)</f>
        <v>1</v>
      </c>
      <c r="AC145" s="22" t="str">
        <f t="shared" si="37"/>
        <v>P3A</v>
      </c>
      <c r="AD145" s="22" t="str">
        <f>VLOOKUP(D145,'2-班级信息'!A:AL,35,0)</f>
        <v>周六上午</v>
      </c>
      <c r="AE145" s="22" t="str">
        <f>VLOOKUP(D145,'2-班级信息'!A:AL,8,0)</f>
        <v/>
      </c>
      <c r="AF145" s="22" t="str">
        <f t="shared" si="27"/>
        <v>小学班</v>
      </c>
      <c r="AG145" s="22" t="str">
        <f t="shared" si="38"/>
        <v>小学周末白天班</v>
      </c>
    </row>
    <row r="146" spans="1:33">
      <c r="A146" s="23" t="s">
        <v>1766</v>
      </c>
      <c r="B146" s="23" t="s">
        <v>480</v>
      </c>
      <c r="C146" s="23" t="s">
        <v>1766</v>
      </c>
      <c r="D146" s="23" t="s">
        <v>2332</v>
      </c>
      <c r="E146" s="23" t="s">
        <v>3704</v>
      </c>
      <c r="F146" s="23" t="s">
        <v>3746</v>
      </c>
      <c r="G146" s="23" t="s">
        <v>1899</v>
      </c>
      <c r="H146" s="23" t="s">
        <v>1900</v>
      </c>
      <c r="I146" s="216" t="str">
        <f>VLOOKUP(G146,Sheet1!$B:$T,19,0)</f>
        <v>二年级</v>
      </c>
      <c r="J146" s="23" t="s">
        <v>3056</v>
      </c>
      <c r="K146" s="23">
        <v>0</v>
      </c>
      <c r="L146" s="23" t="s">
        <v>3748</v>
      </c>
      <c r="M146" s="23" t="s">
        <v>14</v>
      </c>
      <c r="N146" s="216" t="s">
        <v>1000</v>
      </c>
      <c r="O146" s="23" t="s">
        <v>14</v>
      </c>
      <c r="P146" s="23" t="s">
        <v>14</v>
      </c>
      <c r="Q146" s="22" t="str">
        <f t="shared" si="28"/>
        <v>在读</v>
      </c>
      <c r="R146" s="22" t="str">
        <f>IF(Q146="在读",IF(IFERROR(FIND("一",D146),0)&gt;0,"一对一",VLOOKUP(LEFT(D146,3),班级编码!A:H,8,0)),Q146)</f>
        <v>小高部</v>
      </c>
      <c r="S146" s="22" t="str">
        <f t="shared" si="29"/>
        <v>P3ABR3G0307</v>
      </c>
      <c r="T146" s="22" t="str">
        <f t="shared" si="30"/>
        <v>钟朵朵</v>
      </c>
      <c r="U146" s="22" t="str">
        <f t="shared" si="31"/>
        <v>丁惠媚</v>
      </c>
      <c r="V146" s="22" t="str">
        <f t="shared" si="32"/>
        <v>DUSTIN</v>
      </c>
      <c r="W146" s="22" t="str">
        <f t="shared" si="33"/>
        <v>DUSTIN</v>
      </c>
      <c r="X146" s="22" t="str">
        <f t="shared" si="34"/>
        <v>丁惠媚</v>
      </c>
      <c r="Y146" s="22">
        <f t="shared" si="35"/>
        <v>6</v>
      </c>
      <c r="Z146" s="22">
        <f t="shared" si="36"/>
        <v>6</v>
      </c>
      <c r="AA146" s="22" t="str">
        <f t="shared" si="26"/>
        <v/>
      </c>
      <c r="AB146" s="22">
        <f>COUNTIF($G$2:G146,G146)</f>
        <v>1</v>
      </c>
      <c r="AC146" s="22" t="str">
        <f t="shared" si="37"/>
        <v>P3A</v>
      </c>
      <c r="AD146" s="22" t="str">
        <f>VLOOKUP(D146,'2-班级信息'!A:AL,35,0)</f>
        <v>周六上午</v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小学周末白天班</v>
      </c>
    </row>
    <row r="147" spans="1:33">
      <c r="A147" s="23" t="s">
        <v>1766</v>
      </c>
      <c r="B147" s="23" t="s">
        <v>480</v>
      </c>
      <c r="C147" s="23" t="s">
        <v>1766</v>
      </c>
      <c r="D147" s="23" t="s">
        <v>2332</v>
      </c>
      <c r="E147" s="23" t="s">
        <v>3704</v>
      </c>
      <c r="F147" s="23" t="s">
        <v>3746</v>
      </c>
      <c r="G147" s="23" t="s">
        <v>2604</v>
      </c>
      <c r="H147" s="23" t="s">
        <v>2605</v>
      </c>
      <c r="I147" s="216" t="str">
        <f>VLOOKUP(G147,Sheet1!$B:$T,19,0)</f>
        <v>二年级</v>
      </c>
      <c r="J147" s="23" t="s">
        <v>3155</v>
      </c>
      <c r="K147" s="23">
        <v>0</v>
      </c>
      <c r="L147" s="23" t="s">
        <v>3769</v>
      </c>
      <c r="M147" s="23" t="s">
        <v>14</v>
      </c>
      <c r="N147" s="216" t="s">
        <v>1000</v>
      </c>
      <c r="O147" s="23" t="s">
        <v>14</v>
      </c>
      <c r="P147" s="23" t="s">
        <v>14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小高部</v>
      </c>
      <c r="S147" s="22" t="str">
        <f t="shared" si="29"/>
        <v>P3ABR3G0307</v>
      </c>
      <c r="T147" s="22" t="str">
        <f t="shared" si="30"/>
        <v>钟朵朵</v>
      </c>
      <c r="U147" s="22" t="str">
        <f t="shared" si="31"/>
        <v>丁惠媚</v>
      </c>
      <c r="V147" s="22" t="str">
        <f t="shared" si="32"/>
        <v>DUSTIN</v>
      </c>
      <c r="W147" s="22" t="str">
        <f t="shared" si="33"/>
        <v>DUSTIN</v>
      </c>
      <c r="X147" s="22" t="str">
        <f t="shared" si="34"/>
        <v>丁惠媚</v>
      </c>
      <c r="Y147" s="22">
        <f t="shared" si="35"/>
        <v>6</v>
      </c>
      <c r="Z147" s="22">
        <f t="shared" si="36"/>
        <v>6</v>
      </c>
      <c r="AA147" s="22" t="str">
        <f t="shared" si="26"/>
        <v/>
      </c>
      <c r="AB147" s="22">
        <f>COUNTIF($G$2:G147,G147)</f>
        <v>1</v>
      </c>
      <c r="AC147" s="22" t="str">
        <f t="shared" si="37"/>
        <v>P3A</v>
      </c>
      <c r="AD147" s="22" t="str">
        <f>VLOOKUP(D147,'2-班级信息'!A:AL,35,0)</f>
        <v>周六上午</v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小学周末白天班</v>
      </c>
    </row>
    <row r="148" spans="1:33">
      <c r="A148" s="23" t="s">
        <v>1766</v>
      </c>
      <c r="B148" s="23" t="s">
        <v>480</v>
      </c>
      <c r="C148" s="23" t="s">
        <v>1766</v>
      </c>
      <c r="D148" s="23" t="s">
        <v>2332</v>
      </c>
      <c r="E148" s="23" t="s">
        <v>3704</v>
      </c>
      <c r="F148" s="23" t="s">
        <v>3746</v>
      </c>
      <c r="G148" s="23" t="s">
        <v>2647</v>
      </c>
      <c r="H148" s="23" t="s">
        <v>2648</v>
      </c>
      <c r="I148" s="216" t="str">
        <f>VLOOKUP(G148,Sheet1!$B:$T,19,0)</f>
        <v>二年级</v>
      </c>
      <c r="J148" s="23" t="s">
        <v>3653</v>
      </c>
      <c r="K148" s="23">
        <v>0</v>
      </c>
      <c r="L148" s="23" t="s">
        <v>3844</v>
      </c>
      <c r="M148" s="23" t="s">
        <v>14</v>
      </c>
      <c r="N148" s="216" t="s">
        <v>3743</v>
      </c>
      <c r="O148" s="23" t="s">
        <v>14</v>
      </c>
      <c r="P148" s="23" t="s">
        <v>14</v>
      </c>
      <c r="Q148" s="22" t="str">
        <f t="shared" si="28"/>
        <v>在读</v>
      </c>
      <c r="R148" s="22" t="str">
        <f>IF(Q148="在读",IF(IFERROR(FIND("一",D148),0)&gt;0,"一对一",VLOOKUP(LEFT(D148,3),班级编码!A:H,8,0)),Q148)</f>
        <v>小高部</v>
      </c>
      <c r="S148" s="22" t="str">
        <f t="shared" si="29"/>
        <v>P3ABR3G0307</v>
      </c>
      <c r="T148" s="22" t="str">
        <f t="shared" si="30"/>
        <v>钟朵朵</v>
      </c>
      <c r="U148" s="22" t="str">
        <f t="shared" si="31"/>
        <v>丁惠媚</v>
      </c>
      <c r="V148" s="22" t="str">
        <f t="shared" si="32"/>
        <v>DUSTIN</v>
      </c>
      <c r="W148" s="22" t="str">
        <f t="shared" si="33"/>
        <v>DUSTIN</v>
      </c>
      <c r="X148" s="22" t="str">
        <f t="shared" si="34"/>
        <v>丁惠媚</v>
      </c>
      <c r="Y148" s="22">
        <f t="shared" si="35"/>
        <v>6</v>
      </c>
      <c r="Z148" s="22">
        <f t="shared" si="36"/>
        <v>6</v>
      </c>
      <c r="AA148" s="22" t="str">
        <f t="shared" si="26"/>
        <v/>
      </c>
      <c r="AB148" s="22">
        <f>COUNTIF($G$2:G148,G148)</f>
        <v>1</v>
      </c>
      <c r="AC148" s="22" t="str">
        <f t="shared" si="37"/>
        <v>P3A</v>
      </c>
      <c r="AD148" s="22" t="str">
        <f>VLOOKUP(D148,'2-班级信息'!A:AL,35,0)</f>
        <v>周六上午</v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小学周末白天班</v>
      </c>
    </row>
    <row r="149" spans="1:33">
      <c r="A149" s="23" t="s">
        <v>1766</v>
      </c>
      <c r="B149" s="23" t="s">
        <v>480</v>
      </c>
      <c r="C149" s="23" t="s">
        <v>1766</v>
      </c>
      <c r="D149" s="23" t="s">
        <v>2332</v>
      </c>
      <c r="E149" s="23" t="s">
        <v>3704</v>
      </c>
      <c r="F149" s="23" t="s">
        <v>3746</v>
      </c>
      <c r="G149" s="23" t="s">
        <v>1905</v>
      </c>
      <c r="H149" s="23" t="s">
        <v>1906</v>
      </c>
      <c r="I149" s="216" t="str">
        <f>VLOOKUP(G149,Sheet1!$B:$T,19,0)</f>
        <v>二年级</v>
      </c>
      <c r="J149" s="23" t="s">
        <v>3057</v>
      </c>
      <c r="K149" s="23">
        <v>0</v>
      </c>
      <c r="L149" s="23" t="s">
        <v>3845</v>
      </c>
      <c r="M149" s="23" t="s">
        <v>14</v>
      </c>
      <c r="N149" s="216" t="s">
        <v>3707</v>
      </c>
      <c r="O149" s="23" t="s">
        <v>14</v>
      </c>
      <c r="P149" s="23" t="s">
        <v>14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小高部</v>
      </c>
      <c r="S149" s="22" t="str">
        <f t="shared" si="29"/>
        <v>P3ABR3G0307</v>
      </c>
      <c r="T149" s="22" t="str">
        <f t="shared" si="30"/>
        <v>钟朵朵</v>
      </c>
      <c r="U149" s="22" t="str">
        <f t="shared" si="31"/>
        <v>丁惠媚</v>
      </c>
      <c r="V149" s="22" t="str">
        <f t="shared" si="32"/>
        <v>DUSTIN</v>
      </c>
      <c r="W149" s="22" t="str">
        <f t="shared" si="33"/>
        <v>DUSTIN</v>
      </c>
      <c r="X149" s="22" t="str">
        <f t="shared" si="34"/>
        <v>丁惠媚</v>
      </c>
      <c r="Y149" s="22">
        <f t="shared" si="35"/>
        <v>6</v>
      </c>
      <c r="Z149" s="22">
        <f t="shared" si="36"/>
        <v>6</v>
      </c>
      <c r="AA149" s="22" t="str">
        <f t="shared" si="26"/>
        <v/>
      </c>
      <c r="AB149" s="22">
        <f>COUNTIF($G$2:G149,G149)</f>
        <v>1</v>
      </c>
      <c r="AC149" s="22" t="str">
        <f t="shared" si="37"/>
        <v>P3A</v>
      </c>
      <c r="AD149" s="22" t="str">
        <f>VLOOKUP(D149,'2-班级信息'!A:AL,35,0)</f>
        <v>周六上午</v>
      </c>
      <c r="AE149" s="22" t="str">
        <f>VLOOKUP(D149,'2-班级信息'!A:AL,8,0)</f>
        <v/>
      </c>
      <c r="AF149" s="22" t="str">
        <f t="shared" si="27"/>
        <v>小学班</v>
      </c>
      <c r="AG149" s="22" t="str">
        <f t="shared" si="38"/>
        <v>小学周末白天班</v>
      </c>
    </row>
    <row r="150" spans="1:33">
      <c r="A150" s="23" t="s">
        <v>1766</v>
      </c>
      <c r="B150" s="23" t="s">
        <v>480</v>
      </c>
      <c r="C150" s="23" t="s">
        <v>1766</v>
      </c>
      <c r="D150" s="23" t="s">
        <v>2332</v>
      </c>
      <c r="E150" s="23" t="s">
        <v>3704</v>
      </c>
      <c r="F150" s="23" t="s">
        <v>3746</v>
      </c>
      <c r="G150" s="23" t="s">
        <v>1895</v>
      </c>
      <c r="H150" s="23" t="s">
        <v>1896</v>
      </c>
      <c r="I150" s="216" t="str">
        <f>VLOOKUP(G150,Sheet1!$B:$T,19,0)</f>
        <v>二年级</v>
      </c>
      <c r="J150" s="23" t="s">
        <v>3596</v>
      </c>
      <c r="K150" s="23">
        <v>0</v>
      </c>
      <c r="L150" s="23" t="s">
        <v>3877</v>
      </c>
      <c r="M150" s="23" t="s">
        <v>14</v>
      </c>
      <c r="N150" s="216" t="s">
        <v>3707</v>
      </c>
      <c r="O150" s="23" t="s">
        <v>14</v>
      </c>
      <c r="P150" s="23" t="s">
        <v>14</v>
      </c>
      <c r="Q150" s="22" t="str">
        <f t="shared" si="28"/>
        <v>在读</v>
      </c>
      <c r="R150" s="22" t="str">
        <f>IF(Q150="在读",IF(IFERROR(FIND("一",D150),0)&gt;0,"一对一",VLOOKUP(LEFT(D150,3),班级编码!A:H,8,0)),Q150)</f>
        <v>小高部</v>
      </c>
      <c r="S150" s="22" t="str">
        <f t="shared" si="29"/>
        <v>P3ABR3G0307</v>
      </c>
      <c r="T150" s="22" t="str">
        <f t="shared" si="30"/>
        <v>钟朵朵</v>
      </c>
      <c r="U150" s="22" t="str">
        <f t="shared" si="31"/>
        <v>丁惠媚</v>
      </c>
      <c r="V150" s="22" t="str">
        <f t="shared" si="32"/>
        <v>DUSTIN</v>
      </c>
      <c r="W150" s="22" t="str">
        <f t="shared" si="33"/>
        <v>DUSTIN</v>
      </c>
      <c r="X150" s="22" t="str">
        <f t="shared" si="34"/>
        <v>丁惠媚</v>
      </c>
      <c r="Y150" s="22">
        <f t="shared" si="35"/>
        <v>6</v>
      </c>
      <c r="Z150" s="22">
        <f t="shared" si="36"/>
        <v>6</v>
      </c>
      <c r="AA150" s="22" t="str">
        <f t="shared" si="26"/>
        <v/>
      </c>
      <c r="AB150" s="22">
        <f>COUNTIF($G$2:G150,G150)</f>
        <v>1</v>
      </c>
      <c r="AC150" s="22" t="str">
        <f t="shared" si="37"/>
        <v>P3A</v>
      </c>
      <c r="AD150" s="22" t="str">
        <f>VLOOKUP(D150,'2-班级信息'!A:AL,35,0)</f>
        <v>周六上午</v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小学周末白天班</v>
      </c>
    </row>
    <row r="151" spans="1:33">
      <c r="A151" s="23" t="s">
        <v>1766</v>
      </c>
      <c r="B151" s="23" t="s">
        <v>480</v>
      </c>
      <c r="C151" s="23" t="s">
        <v>1766</v>
      </c>
      <c r="D151" s="23" t="s">
        <v>2332</v>
      </c>
      <c r="E151" s="23" t="s">
        <v>3704</v>
      </c>
      <c r="F151" s="23" t="s">
        <v>3746</v>
      </c>
      <c r="G151" s="23" t="s">
        <v>2541</v>
      </c>
      <c r="H151" s="23" t="s">
        <v>2542</v>
      </c>
      <c r="I151" s="216" t="str">
        <f>VLOOKUP(G151,Sheet1!$B:$T,19,0)</f>
        <v>二年级</v>
      </c>
      <c r="J151" s="23" t="s">
        <v>3638</v>
      </c>
      <c r="K151" s="23">
        <v>0</v>
      </c>
      <c r="L151" s="23" t="s">
        <v>3907</v>
      </c>
      <c r="M151" s="23" t="s">
        <v>14</v>
      </c>
      <c r="N151" s="216" t="s">
        <v>1000</v>
      </c>
      <c r="O151" s="23" t="s">
        <v>14</v>
      </c>
      <c r="P151" s="23" t="s">
        <v>14</v>
      </c>
      <c r="Q151" s="22" t="str">
        <f t="shared" si="28"/>
        <v>在读</v>
      </c>
      <c r="R151" s="22" t="str">
        <f>IF(Q151="在读",IF(IFERROR(FIND("一",D151),0)&gt;0,"一对一",VLOOKUP(LEFT(D151,3),班级编码!A:H,8,0)),Q151)</f>
        <v>小高部</v>
      </c>
      <c r="S151" s="22" t="str">
        <f t="shared" si="29"/>
        <v>P3ABR3G0307</v>
      </c>
      <c r="T151" s="22" t="str">
        <f t="shared" si="30"/>
        <v>钟朵朵</v>
      </c>
      <c r="U151" s="22" t="str">
        <f t="shared" si="31"/>
        <v>丁惠媚</v>
      </c>
      <c r="V151" s="22" t="str">
        <f t="shared" si="32"/>
        <v>DUSTIN</v>
      </c>
      <c r="W151" s="22" t="str">
        <f t="shared" si="33"/>
        <v>DUSTIN</v>
      </c>
      <c r="X151" s="22" t="str">
        <f t="shared" si="34"/>
        <v>丁惠媚</v>
      </c>
      <c r="Y151" s="22">
        <f t="shared" si="35"/>
        <v>6</v>
      </c>
      <c r="Z151" s="22">
        <f t="shared" si="36"/>
        <v>6</v>
      </c>
      <c r="AA151" s="22" t="str">
        <f t="shared" si="26"/>
        <v/>
      </c>
      <c r="AB151" s="22">
        <f>COUNTIF($G$2:G151,G151)</f>
        <v>1</v>
      </c>
      <c r="AC151" s="22" t="str">
        <f t="shared" si="37"/>
        <v>P3A</v>
      </c>
      <c r="AD151" s="22" t="str">
        <f>VLOOKUP(D151,'2-班级信息'!A:AL,35,0)</f>
        <v>周六上午</v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小学周末白天班</v>
      </c>
    </row>
    <row r="152" spans="1:33">
      <c r="A152" s="23" t="s">
        <v>1766</v>
      </c>
      <c r="B152" s="23" t="s">
        <v>489</v>
      </c>
      <c r="C152" s="23" t="s">
        <v>1766</v>
      </c>
      <c r="D152" s="23" t="s">
        <v>2329</v>
      </c>
      <c r="E152" s="23" t="s">
        <v>3688</v>
      </c>
      <c r="F152" s="23" t="s">
        <v>3689</v>
      </c>
      <c r="G152" s="23" t="s">
        <v>2527</v>
      </c>
      <c r="H152" s="23" t="s">
        <v>2528</v>
      </c>
      <c r="I152" s="216" t="str">
        <f>VLOOKUP(G152,Sheet1!$B:$T,19,0)</f>
        <v>二年级</v>
      </c>
      <c r="J152" s="23" t="s">
        <v>3614</v>
      </c>
      <c r="K152" s="23">
        <v>0</v>
      </c>
      <c r="L152" s="23" t="s">
        <v>3690</v>
      </c>
      <c r="M152" s="23" t="s">
        <v>14</v>
      </c>
      <c r="N152" s="216" t="s">
        <v>1000</v>
      </c>
      <c r="O152" s="23" t="s">
        <v>14</v>
      </c>
      <c r="P152" s="23" t="s">
        <v>14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小高部</v>
      </c>
      <c r="S152" s="22" t="str">
        <f t="shared" si="29"/>
        <v>P3AF05G0311</v>
      </c>
      <c r="T152" s="22" t="str">
        <f t="shared" si="30"/>
        <v>陈玲</v>
      </c>
      <c r="U152" s="22" t="str">
        <f t="shared" si="31"/>
        <v>林巧珍</v>
      </c>
      <c r="V152" s="22" t="str">
        <f t="shared" si="32"/>
        <v>DUSTIN</v>
      </c>
      <c r="W152" s="22" t="str">
        <f t="shared" si="33"/>
        <v>DUSTIN</v>
      </c>
      <c r="X152" s="22" t="str">
        <f t="shared" si="34"/>
        <v>林巧珍</v>
      </c>
      <c r="Y152" s="22">
        <f t="shared" si="35"/>
        <v>6</v>
      </c>
      <c r="Z152" s="22">
        <f t="shared" si="36"/>
        <v>6</v>
      </c>
      <c r="AA152" s="22" t="str">
        <f t="shared" si="26"/>
        <v/>
      </c>
      <c r="AB152" s="22">
        <f>COUNTIF($G$2:G152,G152)</f>
        <v>1</v>
      </c>
      <c r="AC152" s="22" t="str">
        <f t="shared" si="37"/>
        <v>P3A</v>
      </c>
      <c r="AD152" s="22" t="str">
        <f>VLOOKUP(D152,'2-班级信息'!A:AL,35,0)</f>
        <v>周五下午</v>
      </c>
      <c r="AE152" s="22" t="str">
        <f>VLOOKUP(D152,'2-班级信息'!A:AL,8,0)</f>
        <v/>
      </c>
      <c r="AF152" s="22" t="str">
        <f t="shared" si="27"/>
        <v>小学班</v>
      </c>
      <c r="AG152" s="22" t="str">
        <f t="shared" si="38"/>
        <v>小学平时班</v>
      </c>
    </row>
    <row r="153" spans="1:33">
      <c r="A153" s="23" t="s">
        <v>1766</v>
      </c>
      <c r="B153" s="23" t="s">
        <v>489</v>
      </c>
      <c r="C153" s="23" t="s">
        <v>1766</v>
      </c>
      <c r="D153" s="23" t="s">
        <v>2329</v>
      </c>
      <c r="E153" s="23" t="s">
        <v>3688</v>
      </c>
      <c r="F153" s="23" t="s">
        <v>3689</v>
      </c>
      <c r="G153" s="23" t="s">
        <v>2837</v>
      </c>
      <c r="H153" s="23" t="s">
        <v>2838</v>
      </c>
      <c r="I153" s="216" t="str">
        <f>VLOOKUP(G153,Sheet1!$B:$T,19,0)</f>
        <v>二年级</v>
      </c>
      <c r="J153" s="23" t="s">
        <v>3152</v>
      </c>
      <c r="K153" s="23">
        <v>0</v>
      </c>
      <c r="L153" s="23" t="s">
        <v>3694</v>
      </c>
      <c r="M153" s="23" t="s">
        <v>14</v>
      </c>
      <c r="N153" s="216" t="s">
        <v>1000</v>
      </c>
      <c r="O153" s="23" t="s">
        <v>14</v>
      </c>
      <c r="P153" s="23" t="s">
        <v>14</v>
      </c>
      <c r="Q153" s="22" t="str">
        <f t="shared" si="28"/>
        <v>在读</v>
      </c>
      <c r="R153" s="22" t="str">
        <f>IF(Q153="在读",IF(IFERROR(FIND("一",D153),0)&gt;0,"一对一",VLOOKUP(LEFT(D153,3),班级编码!A:H,8,0)),Q153)</f>
        <v>小高部</v>
      </c>
      <c r="S153" s="22" t="str">
        <f t="shared" si="29"/>
        <v>P3AF05G0311</v>
      </c>
      <c r="T153" s="22" t="str">
        <f t="shared" si="30"/>
        <v>陈玲</v>
      </c>
      <c r="U153" s="22" t="str">
        <f t="shared" si="31"/>
        <v>林巧珍</v>
      </c>
      <c r="V153" s="22" t="str">
        <f t="shared" si="32"/>
        <v>DUSTIN</v>
      </c>
      <c r="W153" s="22" t="str">
        <f t="shared" si="33"/>
        <v>DUSTIN</v>
      </c>
      <c r="X153" s="22" t="str">
        <f t="shared" si="34"/>
        <v>林巧珍</v>
      </c>
      <c r="Y153" s="22">
        <f t="shared" si="35"/>
        <v>6</v>
      </c>
      <c r="Z153" s="22">
        <f t="shared" si="36"/>
        <v>6</v>
      </c>
      <c r="AA153" s="22" t="str">
        <f t="shared" si="26"/>
        <v/>
      </c>
      <c r="AB153" s="22">
        <f>COUNTIF($G$2:G153,G153)</f>
        <v>1</v>
      </c>
      <c r="AC153" s="22" t="str">
        <f t="shared" si="37"/>
        <v>P3A</v>
      </c>
      <c r="AD153" s="22" t="str">
        <f>VLOOKUP(D153,'2-班级信息'!A:AL,35,0)</f>
        <v>周五下午</v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>
      <c r="A154" s="23" t="s">
        <v>1766</v>
      </c>
      <c r="B154" s="23" t="s">
        <v>489</v>
      </c>
      <c r="C154" s="23" t="s">
        <v>1766</v>
      </c>
      <c r="D154" s="23" t="s">
        <v>2329</v>
      </c>
      <c r="E154" s="23" t="s">
        <v>3688</v>
      </c>
      <c r="F154" s="23" t="s">
        <v>3689</v>
      </c>
      <c r="G154" s="23" t="s">
        <v>2407</v>
      </c>
      <c r="H154" s="23" t="s">
        <v>2408</v>
      </c>
      <c r="I154" s="216" t="str">
        <f>VLOOKUP(G154,Sheet1!$B:$T,19,0)</f>
        <v>二年级</v>
      </c>
      <c r="J154" s="23" t="s">
        <v>3038</v>
      </c>
      <c r="K154" s="23">
        <v>0</v>
      </c>
      <c r="L154" s="23" t="s">
        <v>3789</v>
      </c>
      <c r="M154" s="23" t="s">
        <v>14</v>
      </c>
      <c r="N154" s="216" t="s">
        <v>3711</v>
      </c>
      <c r="O154" s="23" t="s">
        <v>14</v>
      </c>
      <c r="P154" s="23" t="s">
        <v>14</v>
      </c>
      <c r="Q154" s="22" t="str">
        <f t="shared" si="28"/>
        <v>在读</v>
      </c>
      <c r="R154" s="22" t="str">
        <f>IF(Q154="在读",IF(IFERROR(FIND("一",D154),0)&gt;0,"一对一",VLOOKUP(LEFT(D154,3),班级编码!A:H,8,0)),Q154)</f>
        <v>小高部</v>
      </c>
      <c r="S154" s="22" t="str">
        <f t="shared" si="29"/>
        <v>P3AF05G0311</v>
      </c>
      <c r="T154" s="22" t="str">
        <f t="shared" si="30"/>
        <v>陈玲</v>
      </c>
      <c r="U154" s="22" t="str">
        <f t="shared" si="31"/>
        <v>林巧珍</v>
      </c>
      <c r="V154" s="22" t="str">
        <f t="shared" si="32"/>
        <v>DUSTIN</v>
      </c>
      <c r="W154" s="22" t="str">
        <f t="shared" si="33"/>
        <v>DUSTIN</v>
      </c>
      <c r="X154" s="22" t="str">
        <f t="shared" si="34"/>
        <v>林巧珍</v>
      </c>
      <c r="Y154" s="22">
        <f t="shared" si="35"/>
        <v>6</v>
      </c>
      <c r="Z154" s="22">
        <f t="shared" si="36"/>
        <v>6</v>
      </c>
      <c r="AA154" s="22" t="str">
        <f t="shared" si="26"/>
        <v/>
      </c>
      <c r="AB154" s="22">
        <f>COUNTIF($G$2:G154,G154)</f>
        <v>1</v>
      </c>
      <c r="AC154" s="22" t="str">
        <f t="shared" si="37"/>
        <v>P3A</v>
      </c>
      <c r="AD154" s="22" t="str">
        <f>VLOOKUP(D154,'2-班级信息'!A:AL,35,0)</f>
        <v>周五下午</v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3" t="s">
        <v>1766</v>
      </c>
      <c r="B155" s="23" t="s">
        <v>489</v>
      </c>
      <c r="C155" s="23" t="s">
        <v>1766</v>
      </c>
      <c r="D155" s="23" t="s">
        <v>2329</v>
      </c>
      <c r="E155" s="23" t="s">
        <v>3688</v>
      </c>
      <c r="F155" s="23" t="s">
        <v>3689</v>
      </c>
      <c r="G155" s="23" t="s">
        <v>2460</v>
      </c>
      <c r="H155" s="23" t="s">
        <v>2461</v>
      </c>
      <c r="I155" s="216" t="str">
        <f>VLOOKUP(G155,Sheet1!$B:$T,19,0)</f>
        <v>二年级</v>
      </c>
      <c r="J155" s="23" t="s">
        <v>3053</v>
      </c>
      <c r="K155" s="23">
        <v>0</v>
      </c>
      <c r="L155" s="23" t="s">
        <v>3792</v>
      </c>
      <c r="M155" s="23" t="s">
        <v>14</v>
      </c>
      <c r="N155" s="216" t="s">
        <v>1000</v>
      </c>
      <c r="O155" s="23" t="s">
        <v>14</v>
      </c>
      <c r="P155" s="23" t="s">
        <v>14</v>
      </c>
      <c r="Q155" s="22" t="str">
        <f t="shared" si="28"/>
        <v>在读</v>
      </c>
      <c r="R155" s="22" t="str">
        <f>IF(Q155="在读",IF(IFERROR(FIND("一",D155),0)&gt;0,"一对一",VLOOKUP(LEFT(D155,3),班级编码!A:H,8,0)),Q155)</f>
        <v>小高部</v>
      </c>
      <c r="S155" s="22" t="str">
        <f t="shared" si="29"/>
        <v>P3AF05G0311</v>
      </c>
      <c r="T155" s="22" t="str">
        <f t="shared" si="30"/>
        <v>陈玲</v>
      </c>
      <c r="U155" s="22" t="str">
        <f t="shared" si="31"/>
        <v>林巧珍</v>
      </c>
      <c r="V155" s="22" t="str">
        <f t="shared" si="32"/>
        <v>DUSTIN</v>
      </c>
      <c r="W155" s="22" t="str">
        <f t="shared" si="33"/>
        <v>DUSTIN</v>
      </c>
      <c r="X155" s="22" t="str">
        <f t="shared" si="34"/>
        <v>林巧珍</v>
      </c>
      <c r="Y155" s="22">
        <f t="shared" si="35"/>
        <v>6</v>
      </c>
      <c r="Z155" s="22">
        <f t="shared" si="36"/>
        <v>6</v>
      </c>
      <c r="AA155" s="22" t="str">
        <f t="shared" si="26"/>
        <v/>
      </c>
      <c r="AB155" s="22">
        <f>COUNTIF($G$2:G155,G155)</f>
        <v>1</v>
      </c>
      <c r="AC155" s="22" t="str">
        <f t="shared" si="37"/>
        <v>P3A</v>
      </c>
      <c r="AD155" s="22" t="str">
        <f>VLOOKUP(D155,'2-班级信息'!A:AL,35,0)</f>
        <v>周五下午</v>
      </c>
      <c r="AE155" s="22" t="str">
        <f>VLOOKUP(D155,'2-班级信息'!A:AL,8,0)</f>
        <v/>
      </c>
      <c r="AF155" s="22" t="str">
        <f t="shared" si="27"/>
        <v>小学班</v>
      </c>
      <c r="AG155" s="22" t="str">
        <f t="shared" si="38"/>
        <v>小学平时班</v>
      </c>
    </row>
    <row r="156" spans="1:33">
      <c r="A156" s="23" t="s">
        <v>1766</v>
      </c>
      <c r="B156" s="23" t="s">
        <v>489</v>
      </c>
      <c r="C156" s="23" t="s">
        <v>1766</v>
      </c>
      <c r="D156" s="23" t="s">
        <v>2329</v>
      </c>
      <c r="E156" s="23" t="s">
        <v>3688</v>
      </c>
      <c r="F156" s="23" t="s">
        <v>3689</v>
      </c>
      <c r="G156" s="23" t="s">
        <v>2327</v>
      </c>
      <c r="H156" s="23" t="s">
        <v>2328</v>
      </c>
      <c r="I156" s="216" t="str">
        <f>VLOOKUP(G156,Sheet1!$B:$T,19,0)</f>
        <v>二年级</v>
      </c>
      <c r="J156" s="23" t="s">
        <v>3380</v>
      </c>
      <c r="K156" s="23">
        <v>0</v>
      </c>
      <c r="L156" s="23" t="s">
        <v>3799</v>
      </c>
      <c r="M156" s="23" t="s">
        <v>14</v>
      </c>
      <c r="N156" s="216" t="s">
        <v>1000</v>
      </c>
      <c r="O156" s="23" t="s">
        <v>14</v>
      </c>
      <c r="P156" s="23" t="s">
        <v>14</v>
      </c>
      <c r="Q156" s="22" t="str">
        <f t="shared" si="28"/>
        <v>在读</v>
      </c>
      <c r="R156" s="22" t="str">
        <f>IF(Q156="在读",IF(IFERROR(FIND("一",D156),0)&gt;0,"一对一",VLOOKUP(LEFT(D156,3),班级编码!A:H,8,0)),Q156)</f>
        <v>小高部</v>
      </c>
      <c r="S156" s="22" t="str">
        <f t="shared" si="29"/>
        <v>P3AF05G0311</v>
      </c>
      <c r="T156" s="22" t="str">
        <f t="shared" si="30"/>
        <v>陈玲</v>
      </c>
      <c r="U156" s="22" t="str">
        <f t="shared" si="31"/>
        <v>林巧珍</v>
      </c>
      <c r="V156" s="22" t="str">
        <f t="shared" si="32"/>
        <v>DUSTIN</v>
      </c>
      <c r="W156" s="22" t="str">
        <f t="shared" si="33"/>
        <v>DUSTIN</v>
      </c>
      <c r="X156" s="22" t="str">
        <f t="shared" si="34"/>
        <v>林巧珍</v>
      </c>
      <c r="Y156" s="22">
        <f t="shared" si="35"/>
        <v>6</v>
      </c>
      <c r="Z156" s="22">
        <f t="shared" si="36"/>
        <v>6</v>
      </c>
      <c r="AA156" s="22" t="str">
        <f t="shared" si="26"/>
        <v/>
      </c>
      <c r="AB156" s="22">
        <f>COUNTIF($G$2:G156,G156)</f>
        <v>1</v>
      </c>
      <c r="AC156" s="22" t="str">
        <f t="shared" si="37"/>
        <v>P3A</v>
      </c>
      <c r="AD156" s="22" t="str">
        <f>VLOOKUP(D156,'2-班级信息'!A:AL,35,0)</f>
        <v>周五下午</v>
      </c>
      <c r="AE156" s="22" t="str">
        <f>VLOOKUP(D156,'2-班级信息'!A:AL,8,0)</f>
        <v/>
      </c>
      <c r="AF156" s="22" t="str">
        <f t="shared" si="27"/>
        <v>小学班</v>
      </c>
      <c r="AG156" s="22" t="str">
        <f t="shared" si="38"/>
        <v>小学平时班</v>
      </c>
    </row>
    <row r="157" spans="1:33">
      <c r="A157" s="23" t="s">
        <v>1766</v>
      </c>
      <c r="B157" s="23" t="s">
        <v>489</v>
      </c>
      <c r="C157" s="23" t="s">
        <v>1766</v>
      </c>
      <c r="D157" s="23" t="s">
        <v>2329</v>
      </c>
      <c r="E157" s="23" t="s">
        <v>3688</v>
      </c>
      <c r="F157" s="23" t="s">
        <v>3689</v>
      </c>
      <c r="G157" s="23" t="s">
        <v>2768</v>
      </c>
      <c r="H157" s="23" t="s">
        <v>2769</v>
      </c>
      <c r="I157" s="216" t="str">
        <f>VLOOKUP(G157,Sheet1!$B:$T,19,0)</f>
        <v>三年级</v>
      </c>
      <c r="J157" s="23" t="s">
        <v>3027</v>
      </c>
      <c r="K157" s="23">
        <v>0</v>
      </c>
      <c r="L157" s="23" t="s">
        <v>3862</v>
      </c>
      <c r="M157" s="23" t="s">
        <v>14</v>
      </c>
      <c r="N157" s="216" t="s">
        <v>1000</v>
      </c>
      <c r="O157" s="23" t="s">
        <v>14</v>
      </c>
      <c r="P157" s="23" t="s">
        <v>14</v>
      </c>
      <c r="Q157" s="22" t="str">
        <f t="shared" si="28"/>
        <v>在读</v>
      </c>
      <c r="R157" s="22" t="str">
        <f>IF(Q157="在读",IF(IFERROR(FIND("一",D157),0)&gt;0,"一对一",VLOOKUP(LEFT(D157,3),班级编码!A:H,8,0)),Q157)</f>
        <v>小高部</v>
      </c>
      <c r="S157" s="22" t="str">
        <f t="shared" si="29"/>
        <v>P3AF05G0311</v>
      </c>
      <c r="T157" s="22" t="str">
        <f t="shared" si="30"/>
        <v>陈玲</v>
      </c>
      <c r="U157" s="22" t="str">
        <f t="shared" si="31"/>
        <v>林巧珍</v>
      </c>
      <c r="V157" s="22" t="str">
        <f t="shared" si="32"/>
        <v>DUSTIN</v>
      </c>
      <c r="W157" s="22" t="str">
        <f t="shared" si="33"/>
        <v>DUSTIN</v>
      </c>
      <c r="X157" s="22" t="str">
        <f t="shared" si="34"/>
        <v>林巧珍</v>
      </c>
      <c r="Y157" s="22">
        <f t="shared" si="35"/>
        <v>6</v>
      </c>
      <c r="Z157" s="22">
        <f t="shared" si="36"/>
        <v>6</v>
      </c>
      <c r="AA157" s="22" t="str">
        <f t="shared" si="26"/>
        <v>重复</v>
      </c>
      <c r="AB157" s="22">
        <f>COUNTIF($G$2:G157,G157)</f>
        <v>1</v>
      </c>
      <c r="AC157" s="22" t="str">
        <f t="shared" si="37"/>
        <v>P3A</v>
      </c>
      <c r="AD157" s="22" t="str">
        <f>VLOOKUP(D157,'2-班级信息'!A:AL,35,0)</f>
        <v>周五下午</v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3" t="s">
        <v>1766</v>
      </c>
      <c r="B158" s="23" t="s">
        <v>489</v>
      </c>
      <c r="C158" s="23" t="s">
        <v>1766</v>
      </c>
      <c r="D158" s="23" t="s">
        <v>2329</v>
      </c>
      <c r="E158" s="23" t="s">
        <v>3688</v>
      </c>
      <c r="F158" s="23" t="s">
        <v>3689</v>
      </c>
      <c r="G158" s="23" t="s">
        <v>2440</v>
      </c>
      <c r="H158" s="23" t="s">
        <v>2441</v>
      </c>
      <c r="I158" s="216" t="str">
        <f>VLOOKUP(G158,Sheet1!$B:$T,19,0)</f>
        <v>二年级</v>
      </c>
      <c r="J158" s="23" t="s">
        <v>3394</v>
      </c>
      <c r="K158" s="23">
        <v>0</v>
      </c>
      <c r="L158" s="23" t="s">
        <v>3865</v>
      </c>
      <c r="M158" s="23" t="s">
        <v>14</v>
      </c>
      <c r="N158" s="216" t="s">
        <v>1000</v>
      </c>
      <c r="O158" s="23" t="s">
        <v>14</v>
      </c>
      <c r="P158" s="23" t="s">
        <v>14</v>
      </c>
      <c r="Q158" s="22" t="str">
        <f t="shared" si="28"/>
        <v>在读</v>
      </c>
      <c r="R158" s="22" t="str">
        <f>IF(Q158="在读",IF(IFERROR(FIND("一",D158),0)&gt;0,"一对一",VLOOKUP(LEFT(D158,3),班级编码!A:H,8,0)),Q158)</f>
        <v>小高部</v>
      </c>
      <c r="S158" s="22" t="str">
        <f t="shared" si="29"/>
        <v>P3AF05G0311</v>
      </c>
      <c r="T158" s="22" t="str">
        <f t="shared" si="30"/>
        <v>陈玲</v>
      </c>
      <c r="U158" s="22" t="str">
        <f t="shared" si="31"/>
        <v>林巧珍</v>
      </c>
      <c r="V158" s="22" t="str">
        <f t="shared" si="32"/>
        <v>DUSTIN</v>
      </c>
      <c r="W158" s="22" t="str">
        <f t="shared" si="33"/>
        <v>DUSTIN</v>
      </c>
      <c r="X158" s="22" t="str">
        <f t="shared" si="34"/>
        <v>林巧珍</v>
      </c>
      <c r="Y158" s="22">
        <f t="shared" si="35"/>
        <v>6</v>
      </c>
      <c r="Z158" s="22">
        <f t="shared" si="36"/>
        <v>6</v>
      </c>
      <c r="AA158" s="22" t="str">
        <f t="shared" si="26"/>
        <v/>
      </c>
      <c r="AB158" s="22">
        <f>COUNTIF($G$2:G158,G158)</f>
        <v>1</v>
      </c>
      <c r="AC158" s="22" t="str">
        <f t="shared" si="37"/>
        <v>P3A</v>
      </c>
      <c r="AD158" s="22" t="str">
        <f>VLOOKUP(D158,'2-班级信息'!A:AL,35,0)</f>
        <v>周五下午</v>
      </c>
      <c r="AE158" s="22" t="str">
        <f>VLOOKUP(D158,'2-班级信息'!A:AL,8,0)</f>
        <v/>
      </c>
      <c r="AF158" s="22" t="str">
        <f t="shared" si="27"/>
        <v>小学班</v>
      </c>
      <c r="AG158" s="22" t="str">
        <f t="shared" si="38"/>
        <v>小学平时班</v>
      </c>
    </row>
    <row r="159" spans="1:33">
      <c r="A159" s="23" t="s">
        <v>1766</v>
      </c>
      <c r="B159" s="23" t="s">
        <v>489</v>
      </c>
      <c r="C159" s="23" t="s">
        <v>1766</v>
      </c>
      <c r="D159" s="23" t="s">
        <v>2329</v>
      </c>
      <c r="E159" s="23" t="s">
        <v>3688</v>
      </c>
      <c r="F159" s="23" t="s">
        <v>3689</v>
      </c>
      <c r="G159" s="23" t="s">
        <v>2419</v>
      </c>
      <c r="H159" s="23" t="s">
        <v>2420</v>
      </c>
      <c r="I159" s="216" t="str">
        <f>VLOOKUP(G159,Sheet1!$B:$T,19,0)</f>
        <v>二年级</v>
      </c>
      <c r="J159" s="23" t="s">
        <v>3583</v>
      </c>
      <c r="K159" s="23">
        <v>0</v>
      </c>
      <c r="L159" s="23" t="s">
        <v>3913</v>
      </c>
      <c r="M159" s="23" t="s">
        <v>14</v>
      </c>
      <c r="N159" s="216" t="s">
        <v>1000</v>
      </c>
      <c r="O159" s="23" t="s">
        <v>14</v>
      </c>
      <c r="P159" s="23" t="s">
        <v>14</v>
      </c>
      <c r="Q159" s="22" t="str">
        <f t="shared" si="28"/>
        <v>在读</v>
      </c>
      <c r="R159" s="22" t="str">
        <f>IF(Q159="在读",IF(IFERROR(FIND("一",D159),0)&gt;0,"一对一",VLOOKUP(LEFT(D159,3),班级编码!A:H,8,0)),Q159)</f>
        <v>小高部</v>
      </c>
      <c r="S159" s="22" t="str">
        <f t="shared" si="29"/>
        <v>P3AF05G0311</v>
      </c>
      <c r="T159" s="22" t="str">
        <f t="shared" si="30"/>
        <v>陈玲</v>
      </c>
      <c r="U159" s="22" t="str">
        <f t="shared" si="31"/>
        <v>林巧珍</v>
      </c>
      <c r="V159" s="22" t="str">
        <f t="shared" si="32"/>
        <v>DUSTIN</v>
      </c>
      <c r="W159" s="22" t="str">
        <f t="shared" si="33"/>
        <v>DUSTIN</v>
      </c>
      <c r="X159" s="22" t="str">
        <f t="shared" si="34"/>
        <v>林巧珍</v>
      </c>
      <c r="Y159" s="22">
        <f t="shared" si="35"/>
        <v>6</v>
      </c>
      <c r="Z159" s="22">
        <f t="shared" si="36"/>
        <v>6</v>
      </c>
      <c r="AA159" s="22" t="str">
        <f t="shared" si="26"/>
        <v/>
      </c>
      <c r="AB159" s="22">
        <f>COUNTIF($G$2:G159,G159)</f>
        <v>1</v>
      </c>
      <c r="AC159" s="22" t="str">
        <f t="shared" si="37"/>
        <v>P3A</v>
      </c>
      <c r="AD159" s="22" t="str">
        <f>VLOOKUP(D159,'2-班级信息'!A:AL,35,0)</f>
        <v>周五下午</v>
      </c>
      <c r="AE159" s="22" t="str">
        <f>VLOOKUP(D159,'2-班级信息'!A:AL,8,0)</f>
        <v/>
      </c>
      <c r="AF159" s="22" t="str">
        <f t="shared" si="27"/>
        <v>小学班</v>
      </c>
      <c r="AG159" s="22" t="str">
        <f t="shared" si="38"/>
        <v>小学平时班</v>
      </c>
    </row>
    <row r="160" spans="1:33">
      <c r="A160" s="23" t="s">
        <v>1766</v>
      </c>
      <c r="B160" s="23" t="s">
        <v>480</v>
      </c>
      <c r="C160" s="23" t="s">
        <v>1766</v>
      </c>
      <c r="D160" s="23" t="s">
        <v>2450</v>
      </c>
      <c r="E160" s="23" t="s">
        <v>3698</v>
      </c>
      <c r="F160" s="23" t="s">
        <v>3699</v>
      </c>
      <c r="G160" s="23" t="s">
        <v>2119</v>
      </c>
      <c r="H160" s="23" t="s">
        <v>2120</v>
      </c>
      <c r="I160" s="216" t="str">
        <f>VLOOKUP(G160,Sheet1!$B:$T,19,0)</f>
        <v>三年级</v>
      </c>
      <c r="J160" s="23" t="s">
        <v>3110</v>
      </c>
      <c r="K160" s="23">
        <v>0</v>
      </c>
      <c r="L160" s="23" t="s">
        <v>3700</v>
      </c>
      <c r="M160" s="23" t="s">
        <v>14</v>
      </c>
      <c r="N160" s="216" t="s">
        <v>1000</v>
      </c>
      <c r="O160" s="23" t="s">
        <v>14</v>
      </c>
      <c r="P160" s="23" t="s">
        <v>14</v>
      </c>
      <c r="Q160" s="22" t="str">
        <f t="shared" si="28"/>
        <v>在读</v>
      </c>
      <c r="R160" s="22" t="str">
        <f>IF(Q160="在读",IF(IFERROR(FIND("一",D160),0)&gt;0,"一对一",VLOOKUP(LEFT(D160,3),班级编码!A:H,8,0)),Q160)</f>
        <v>小高部</v>
      </c>
      <c r="S160" s="22" t="str">
        <f t="shared" si="29"/>
        <v>P3BBR3G3429</v>
      </c>
      <c r="T160" s="22" t="str">
        <f t="shared" si="30"/>
        <v>朱荣兰</v>
      </c>
      <c r="U160" s="22" t="str">
        <f t="shared" si="31"/>
        <v>丁惠媚</v>
      </c>
      <c r="V160" s="22" t="str">
        <f t="shared" si="32"/>
        <v>DUSTIN</v>
      </c>
      <c r="W160" s="22" t="str">
        <f t="shared" si="33"/>
        <v>DUSTIN</v>
      </c>
      <c r="X160" s="22" t="str">
        <f t="shared" si="34"/>
        <v>丁惠媚</v>
      </c>
      <c r="Y160" s="22">
        <f t="shared" si="35"/>
        <v>6</v>
      </c>
      <c r="Z160" s="22">
        <f t="shared" si="36"/>
        <v>6</v>
      </c>
      <c r="AA160" s="22" t="str">
        <f t="shared" si="26"/>
        <v/>
      </c>
      <c r="AB160" s="22">
        <f>COUNTIF($G$2:G160,G160)</f>
        <v>1</v>
      </c>
      <c r="AC160" s="22" t="str">
        <f t="shared" si="37"/>
        <v>P3B</v>
      </c>
      <c r="AD160" s="22" t="str">
        <f>VLOOKUP(D160,'2-班级信息'!A:AL,35,0)</f>
        <v>周六下午</v>
      </c>
      <c r="AE160" s="22" t="str">
        <f>VLOOKUP(D160,'2-班级信息'!A:AL,8,0)</f>
        <v/>
      </c>
      <c r="AF160" s="22" t="str">
        <f t="shared" si="27"/>
        <v>小学班</v>
      </c>
      <c r="AG160" s="22" t="str">
        <f t="shared" si="38"/>
        <v>小学周末白天班</v>
      </c>
    </row>
    <row r="161" spans="1:33">
      <c r="A161" s="23" t="s">
        <v>1766</v>
      </c>
      <c r="B161" s="23" t="s">
        <v>480</v>
      </c>
      <c r="C161" s="23" t="s">
        <v>1766</v>
      </c>
      <c r="D161" s="23" t="s">
        <v>2450</v>
      </c>
      <c r="E161" s="23" t="s">
        <v>3698</v>
      </c>
      <c r="F161" s="23" t="s">
        <v>3699</v>
      </c>
      <c r="G161" s="23" t="s">
        <v>2115</v>
      </c>
      <c r="H161" s="23" t="s">
        <v>2116</v>
      </c>
      <c r="I161" s="216" t="str">
        <f>VLOOKUP(G161,Sheet1!$B:$T,19,0)</f>
        <v>二年级</v>
      </c>
      <c r="J161" s="23" t="s">
        <v>3049</v>
      </c>
      <c r="K161" s="23">
        <v>0</v>
      </c>
      <c r="L161" s="23" t="s">
        <v>3745</v>
      </c>
      <c r="M161" s="23" t="s">
        <v>14</v>
      </c>
      <c r="N161" s="216" t="s">
        <v>1000</v>
      </c>
      <c r="O161" s="23" t="s">
        <v>14</v>
      </c>
      <c r="P161" s="23" t="s">
        <v>14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小高部</v>
      </c>
      <c r="S161" s="22" t="str">
        <f t="shared" si="29"/>
        <v>P3BBR3G3429</v>
      </c>
      <c r="T161" s="22" t="str">
        <f t="shared" si="30"/>
        <v>朱荣兰</v>
      </c>
      <c r="U161" s="22" t="str">
        <f t="shared" si="31"/>
        <v>丁惠媚</v>
      </c>
      <c r="V161" s="22" t="str">
        <f t="shared" si="32"/>
        <v>DUSTIN</v>
      </c>
      <c r="W161" s="22" t="str">
        <f t="shared" si="33"/>
        <v>DUSTIN</v>
      </c>
      <c r="X161" s="22" t="str">
        <f t="shared" si="34"/>
        <v>丁惠媚</v>
      </c>
      <c r="Y161" s="22">
        <f t="shared" si="35"/>
        <v>6</v>
      </c>
      <c r="Z161" s="22">
        <f t="shared" si="36"/>
        <v>6</v>
      </c>
      <c r="AA161" s="22" t="str">
        <f t="shared" si="26"/>
        <v/>
      </c>
      <c r="AB161" s="22">
        <f>COUNTIF($G$2:G161,G161)</f>
        <v>1</v>
      </c>
      <c r="AC161" s="22" t="str">
        <f t="shared" si="37"/>
        <v>P3B</v>
      </c>
      <c r="AD161" s="22" t="str">
        <f>VLOOKUP(D161,'2-班级信息'!A:AL,35,0)</f>
        <v>周六下午</v>
      </c>
      <c r="AE161" s="22" t="str">
        <f>VLOOKUP(D161,'2-班级信息'!A:AL,8,0)</f>
        <v/>
      </c>
      <c r="AF161" s="22" t="str">
        <f t="shared" si="27"/>
        <v>小学班</v>
      </c>
      <c r="AG161" s="22" t="str">
        <f t="shared" si="38"/>
        <v>小学周末白天班</v>
      </c>
    </row>
    <row r="162" spans="1:33">
      <c r="A162" s="23" t="s">
        <v>1766</v>
      </c>
      <c r="B162" s="23" t="s">
        <v>480</v>
      </c>
      <c r="C162" s="23" t="s">
        <v>1766</v>
      </c>
      <c r="D162" s="23" t="s">
        <v>2450</v>
      </c>
      <c r="E162" s="23" t="s">
        <v>3698</v>
      </c>
      <c r="F162" s="23" t="s">
        <v>3699</v>
      </c>
      <c r="G162" s="23" t="s">
        <v>1861</v>
      </c>
      <c r="H162" s="23" t="s">
        <v>1862</v>
      </c>
      <c r="I162" s="216" t="str">
        <f>VLOOKUP(G162,Sheet1!$B:$T,19,0)</f>
        <v>二年级</v>
      </c>
      <c r="J162" s="23" t="s">
        <v>3052</v>
      </c>
      <c r="K162" s="23">
        <v>0</v>
      </c>
      <c r="L162" s="23" t="s">
        <v>3784</v>
      </c>
      <c r="M162" s="23" t="s">
        <v>14</v>
      </c>
      <c r="N162" s="216" t="s">
        <v>3743</v>
      </c>
      <c r="O162" s="23" t="s">
        <v>14</v>
      </c>
      <c r="P162" s="23" t="s">
        <v>14</v>
      </c>
      <c r="Q162" s="22" t="str">
        <f t="shared" si="28"/>
        <v>在读</v>
      </c>
      <c r="R162" s="22" t="str">
        <f>IF(Q162="在读",IF(IFERROR(FIND("一",D162),0)&gt;0,"一对一",VLOOKUP(LEFT(D162,3),班级编码!A:H,8,0)),Q162)</f>
        <v>小高部</v>
      </c>
      <c r="S162" s="22" t="str">
        <f t="shared" si="29"/>
        <v>P3BBR3G3429</v>
      </c>
      <c r="T162" s="22" t="str">
        <f t="shared" si="30"/>
        <v>朱荣兰</v>
      </c>
      <c r="U162" s="22" t="str">
        <f t="shared" si="31"/>
        <v>丁惠媚</v>
      </c>
      <c r="V162" s="22" t="str">
        <f t="shared" si="32"/>
        <v>DUSTIN</v>
      </c>
      <c r="W162" s="22" t="str">
        <f t="shared" si="33"/>
        <v>DUSTIN</v>
      </c>
      <c r="X162" s="22" t="str">
        <f t="shared" si="34"/>
        <v>丁惠媚</v>
      </c>
      <c r="Y162" s="22">
        <f t="shared" si="35"/>
        <v>6</v>
      </c>
      <c r="Z162" s="22">
        <f t="shared" si="36"/>
        <v>6</v>
      </c>
      <c r="AA162" s="22" t="str">
        <f t="shared" si="26"/>
        <v/>
      </c>
      <c r="AB162" s="22">
        <f>COUNTIF($G$2:G162,G162)</f>
        <v>1</v>
      </c>
      <c r="AC162" s="22" t="str">
        <f t="shared" si="37"/>
        <v>P3B</v>
      </c>
      <c r="AD162" s="22" t="str">
        <f>VLOOKUP(D162,'2-班级信息'!A:AL,35,0)</f>
        <v>周六下午</v>
      </c>
      <c r="AE162" s="22" t="str">
        <f>VLOOKUP(D162,'2-班级信息'!A:AL,8,0)</f>
        <v/>
      </c>
      <c r="AF162" s="22" t="str">
        <f t="shared" si="27"/>
        <v>小学班</v>
      </c>
      <c r="AG162" s="22" t="str">
        <f t="shared" si="38"/>
        <v>小学周末白天班</v>
      </c>
    </row>
    <row r="163" spans="1:33">
      <c r="A163" s="23" t="s">
        <v>1766</v>
      </c>
      <c r="B163" s="23" t="s">
        <v>480</v>
      </c>
      <c r="C163" s="23" t="s">
        <v>1766</v>
      </c>
      <c r="D163" s="23" t="s">
        <v>2450</v>
      </c>
      <c r="E163" s="23" t="s">
        <v>3698</v>
      </c>
      <c r="F163" s="23" t="s">
        <v>3699</v>
      </c>
      <c r="G163" s="23" t="s">
        <v>2107</v>
      </c>
      <c r="H163" s="23" t="s">
        <v>2108</v>
      </c>
      <c r="I163" s="216" t="str">
        <f>VLOOKUP(G163,Sheet1!$B:$T,19,0)</f>
        <v>二年级</v>
      </c>
      <c r="J163" s="23" t="s">
        <v>3051</v>
      </c>
      <c r="K163" s="23">
        <v>0</v>
      </c>
      <c r="L163" s="23" t="s">
        <v>3846</v>
      </c>
      <c r="M163" s="23" t="s">
        <v>14</v>
      </c>
      <c r="N163" s="216" t="s">
        <v>1000</v>
      </c>
      <c r="O163" s="23" t="s">
        <v>14</v>
      </c>
      <c r="P163" s="23" t="s">
        <v>14</v>
      </c>
      <c r="Q163" s="22" t="str">
        <f t="shared" si="28"/>
        <v>在读</v>
      </c>
      <c r="R163" s="22" t="str">
        <f>IF(Q163="在读",IF(IFERROR(FIND("一",D163),0)&gt;0,"一对一",VLOOKUP(LEFT(D163,3),班级编码!A:H,8,0)),Q163)</f>
        <v>小高部</v>
      </c>
      <c r="S163" s="22" t="str">
        <f t="shared" si="29"/>
        <v>P3BBR3G3429</v>
      </c>
      <c r="T163" s="22" t="str">
        <f t="shared" si="30"/>
        <v>朱荣兰</v>
      </c>
      <c r="U163" s="22" t="str">
        <f t="shared" si="31"/>
        <v>丁惠媚</v>
      </c>
      <c r="V163" s="22" t="str">
        <f t="shared" si="32"/>
        <v>DUSTIN</v>
      </c>
      <c r="W163" s="22" t="str">
        <f t="shared" si="33"/>
        <v>DUSTIN</v>
      </c>
      <c r="X163" s="22" t="str">
        <f t="shared" si="34"/>
        <v>丁惠媚</v>
      </c>
      <c r="Y163" s="22">
        <f t="shared" si="35"/>
        <v>6</v>
      </c>
      <c r="Z163" s="22">
        <f t="shared" si="36"/>
        <v>6</v>
      </c>
      <c r="AA163" s="22" t="str">
        <f t="shared" si="26"/>
        <v/>
      </c>
      <c r="AB163" s="22">
        <f>COUNTIF($G$2:G163,G163)</f>
        <v>1</v>
      </c>
      <c r="AC163" s="22" t="str">
        <f t="shared" si="37"/>
        <v>P3B</v>
      </c>
      <c r="AD163" s="22" t="str">
        <f>VLOOKUP(D163,'2-班级信息'!A:AL,35,0)</f>
        <v>周六下午</v>
      </c>
      <c r="AE163" s="22" t="str">
        <f>VLOOKUP(D163,'2-班级信息'!A:AL,8,0)</f>
        <v/>
      </c>
      <c r="AF163" s="22" t="str">
        <f t="shared" si="27"/>
        <v>小学班</v>
      </c>
      <c r="AG163" s="22" t="str">
        <f t="shared" si="38"/>
        <v>小学周末白天班</v>
      </c>
    </row>
    <row r="164" spans="1:33">
      <c r="A164" s="23" t="s">
        <v>1766</v>
      </c>
      <c r="B164" s="23" t="s">
        <v>480</v>
      </c>
      <c r="C164" s="23" t="s">
        <v>1766</v>
      </c>
      <c r="D164" s="23" t="s">
        <v>2450</v>
      </c>
      <c r="E164" s="23" t="s">
        <v>3698</v>
      </c>
      <c r="F164" s="23" t="s">
        <v>3699</v>
      </c>
      <c r="G164" s="23" t="s">
        <v>2103</v>
      </c>
      <c r="H164" s="23" t="s">
        <v>2104</v>
      </c>
      <c r="I164" s="216" t="str">
        <f>VLOOKUP(G164,Sheet1!$B:$T,19,0)</f>
        <v>四年级</v>
      </c>
      <c r="J164" s="23" t="s">
        <v>3131</v>
      </c>
      <c r="K164" s="23">
        <v>0</v>
      </c>
      <c r="L164" s="23" t="s">
        <v>3848</v>
      </c>
      <c r="M164" s="23" t="s">
        <v>14</v>
      </c>
      <c r="N164" s="216" t="s">
        <v>3849</v>
      </c>
      <c r="O164" s="23" t="s">
        <v>14</v>
      </c>
      <c r="P164" s="23" t="s">
        <v>14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小高部</v>
      </c>
      <c r="S164" s="22" t="str">
        <f t="shared" si="29"/>
        <v>P3BBR3G3429</v>
      </c>
      <c r="T164" s="22" t="str">
        <f t="shared" si="30"/>
        <v>朱荣兰</v>
      </c>
      <c r="U164" s="22" t="str">
        <f t="shared" si="31"/>
        <v>丁惠媚</v>
      </c>
      <c r="V164" s="22" t="str">
        <f t="shared" si="32"/>
        <v>DUSTIN</v>
      </c>
      <c r="W164" s="22" t="str">
        <f t="shared" si="33"/>
        <v>DUSTIN</v>
      </c>
      <c r="X164" s="22" t="str">
        <f t="shared" si="34"/>
        <v>丁惠媚</v>
      </c>
      <c r="Y164" s="22">
        <f t="shared" si="35"/>
        <v>6</v>
      </c>
      <c r="Z164" s="22">
        <f t="shared" si="36"/>
        <v>6</v>
      </c>
      <c r="AA164" s="22" t="str">
        <f t="shared" si="26"/>
        <v/>
      </c>
      <c r="AB164" s="22">
        <f>COUNTIF($G$2:G164,G164)</f>
        <v>1</v>
      </c>
      <c r="AC164" s="22" t="str">
        <f t="shared" si="37"/>
        <v>P3B</v>
      </c>
      <c r="AD164" s="22" t="str">
        <f>VLOOKUP(D164,'2-班级信息'!A:AL,35,0)</f>
        <v>周六下午</v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小学周末白天班</v>
      </c>
    </row>
    <row r="165" spans="1:33">
      <c r="A165" s="23" t="s">
        <v>1766</v>
      </c>
      <c r="B165" s="23" t="s">
        <v>480</v>
      </c>
      <c r="C165" s="23" t="s">
        <v>1766</v>
      </c>
      <c r="D165" s="23" t="s">
        <v>2450</v>
      </c>
      <c r="E165" s="23" t="s">
        <v>3698</v>
      </c>
      <c r="F165" s="23" t="s">
        <v>3699</v>
      </c>
      <c r="G165" s="23" t="s">
        <v>1455</v>
      </c>
      <c r="H165" s="23" t="s">
        <v>1827</v>
      </c>
      <c r="I165" s="216" t="str">
        <f>VLOOKUP(G165,Sheet1!$B:$T,19,0)</f>
        <v>二年级</v>
      </c>
      <c r="J165" s="23" t="s">
        <v>3031</v>
      </c>
      <c r="K165" s="23">
        <v>0</v>
      </c>
      <c r="L165" s="23" t="s">
        <v>3890</v>
      </c>
      <c r="M165" s="23" t="s">
        <v>14</v>
      </c>
      <c r="N165" s="216" t="s">
        <v>3707</v>
      </c>
      <c r="O165" s="23" t="s">
        <v>14</v>
      </c>
      <c r="P165" s="23" t="s">
        <v>14</v>
      </c>
      <c r="Q165" s="22" t="str">
        <f t="shared" si="28"/>
        <v>在读</v>
      </c>
      <c r="R165" s="22" t="str">
        <f>IF(Q165="在读",IF(IFERROR(FIND("一",D165),0)&gt;0,"一对一",VLOOKUP(LEFT(D165,3),班级编码!A:H,8,0)),Q165)</f>
        <v>小高部</v>
      </c>
      <c r="S165" s="22" t="str">
        <f t="shared" si="29"/>
        <v>P3BBR3G3429</v>
      </c>
      <c r="T165" s="22" t="str">
        <f t="shared" si="30"/>
        <v>朱荣兰</v>
      </c>
      <c r="U165" s="22" t="str">
        <f t="shared" si="31"/>
        <v>丁惠媚</v>
      </c>
      <c r="V165" s="22" t="str">
        <f t="shared" si="32"/>
        <v>DUSTIN</v>
      </c>
      <c r="W165" s="22" t="str">
        <f t="shared" si="33"/>
        <v>DUSTIN</v>
      </c>
      <c r="X165" s="22" t="str">
        <f t="shared" si="34"/>
        <v>丁惠媚</v>
      </c>
      <c r="Y165" s="22">
        <f t="shared" si="35"/>
        <v>6</v>
      </c>
      <c r="Z165" s="22">
        <f t="shared" si="36"/>
        <v>6</v>
      </c>
      <c r="AA165" s="22" t="str">
        <f t="shared" si="26"/>
        <v/>
      </c>
      <c r="AB165" s="22">
        <f>COUNTIF($G$2:G165,G165)</f>
        <v>1</v>
      </c>
      <c r="AC165" s="22" t="str">
        <f t="shared" si="37"/>
        <v>P3B</v>
      </c>
      <c r="AD165" s="22" t="str">
        <f>VLOOKUP(D165,'2-班级信息'!A:AL,35,0)</f>
        <v>周六下午</v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小学周末白天班</v>
      </c>
    </row>
    <row r="166" spans="1:33">
      <c r="A166" s="23" t="s">
        <v>1766</v>
      </c>
      <c r="B166" s="23" t="s">
        <v>480</v>
      </c>
      <c r="C166" s="23" t="s">
        <v>1766</v>
      </c>
      <c r="D166" s="23" t="s">
        <v>2450</v>
      </c>
      <c r="E166" s="23" t="s">
        <v>3698</v>
      </c>
      <c r="F166" s="23" t="s">
        <v>3699</v>
      </c>
      <c r="G166" s="23" t="s">
        <v>2085</v>
      </c>
      <c r="H166" s="23" t="s">
        <v>2086</v>
      </c>
      <c r="I166" s="216" t="str">
        <f>VLOOKUP(G166,Sheet1!$B:$T,19,0)</f>
        <v>二年级</v>
      </c>
      <c r="J166" s="23" t="s">
        <v>3086</v>
      </c>
      <c r="K166" s="23">
        <v>0</v>
      </c>
      <c r="L166" s="23" t="s">
        <v>3906</v>
      </c>
      <c r="M166" s="23" t="s">
        <v>14</v>
      </c>
      <c r="N166" s="216" t="s">
        <v>1000</v>
      </c>
      <c r="O166" s="23" t="s">
        <v>14</v>
      </c>
      <c r="P166" s="23" t="s">
        <v>14</v>
      </c>
      <c r="Q166" s="22" t="str">
        <f t="shared" si="28"/>
        <v>在读</v>
      </c>
      <c r="R166" s="22" t="str">
        <f>IF(Q166="在读",IF(IFERROR(FIND("一",D166),0)&gt;0,"一对一",VLOOKUP(LEFT(D166,3),班级编码!A:H,8,0)),Q166)</f>
        <v>小高部</v>
      </c>
      <c r="S166" s="22" t="str">
        <f t="shared" si="29"/>
        <v>P3BBR3G3429</v>
      </c>
      <c r="T166" s="22" t="str">
        <f t="shared" si="30"/>
        <v>朱荣兰</v>
      </c>
      <c r="U166" s="22" t="str">
        <f t="shared" si="31"/>
        <v>丁惠媚</v>
      </c>
      <c r="V166" s="22" t="str">
        <f t="shared" si="32"/>
        <v>DUSTIN</v>
      </c>
      <c r="W166" s="22" t="str">
        <f t="shared" si="33"/>
        <v>DUSTIN</v>
      </c>
      <c r="X166" s="22" t="str">
        <f t="shared" si="34"/>
        <v>丁惠媚</v>
      </c>
      <c r="Y166" s="22">
        <f t="shared" si="35"/>
        <v>6</v>
      </c>
      <c r="Z166" s="22">
        <f t="shared" si="36"/>
        <v>6</v>
      </c>
      <c r="AA166" s="22" t="str">
        <f t="shared" si="26"/>
        <v/>
      </c>
      <c r="AB166" s="22">
        <f>COUNTIF($G$2:G166,G166)</f>
        <v>1</v>
      </c>
      <c r="AC166" s="22" t="str">
        <f t="shared" si="37"/>
        <v>P3B</v>
      </c>
      <c r="AD166" s="22" t="str">
        <f>VLOOKUP(D166,'2-班级信息'!A:AL,35,0)</f>
        <v>周六下午</v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小学周末白天班</v>
      </c>
    </row>
    <row r="167" spans="1:33">
      <c r="A167" s="23" t="s">
        <v>1766</v>
      </c>
      <c r="B167" s="23" t="s">
        <v>489</v>
      </c>
      <c r="C167" s="23" t="s">
        <v>1766</v>
      </c>
      <c r="D167" s="23" t="s">
        <v>2379</v>
      </c>
      <c r="E167" s="23" t="s">
        <v>3929</v>
      </c>
      <c r="F167" s="23" t="s">
        <v>3732</v>
      </c>
      <c r="G167" s="23" t="s">
        <v>1912</v>
      </c>
      <c r="H167" s="23" t="s">
        <v>1913</v>
      </c>
      <c r="I167" s="216" t="str">
        <f>VLOOKUP(G167,Sheet1!$B:$T,19,0)</f>
        <v>四年级</v>
      </c>
      <c r="J167" s="23" t="s">
        <v>3101</v>
      </c>
      <c r="K167" s="23">
        <v>0</v>
      </c>
      <c r="L167" s="23" t="s">
        <v>3930</v>
      </c>
      <c r="M167" s="23" t="s">
        <v>14</v>
      </c>
      <c r="N167" s="216" t="s">
        <v>3665</v>
      </c>
      <c r="O167" s="23" t="s">
        <v>14</v>
      </c>
      <c r="P167" s="23" t="s">
        <v>3101</v>
      </c>
      <c r="Q167" s="22" t="str">
        <f t="shared" si="28"/>
        <v>在读</v>
      </c>
      <c r="R167" s="22" t="str">
        <f>IF(Q167="在读",IF(IFERROR(FIND("一",D167),0)&gt;0,"一对一",VLOOKUP(LEFT(D167,3),班级编码!A:H,8,0)),Q167)</f>
        <v>小高部</v>
      </c>
      <c r="S167" s="22" t="str">
        <f t="shared" si="29"/>
        <v>P4ABR4G0432</v>
      </c>
      <c r="T167" s="22" t="str">
        <f t="shared" si="30"/>
        <v>丁惠媚</v>
      </c>
      <c r="U167" s="22" t="str">
        <f t="shared" si="31"/>
        <v>林巧珍</v>
      </c>
      <c r="V167" s="22" t="str">
        <f t="shared" si="32"/>
        <v>DUSTIN</v>
      </c>
      <c r="W167" s="22" t="str">
        <f t="shared" si="33"/>
        <v>DUSTIN</v>
      </c>
      <c r="X167" s="22" t="str">
        <f t="shared" si="34"/>
        <v>林巧珍</v>
      </c>
      <c r="Y167" s="22">
        <f t="shared" si="35"/>
        <v>6</v>
      </c>
      <c r="Z167" s="22">
        <f t="shared" si="36"/>
        <v>6</v>
      </c>
      <c r="AA167" s="22" t="str">
        <f t="shared" si="26"/>
        <v/>
      </c>
      <c r="AB167" s="22">
        <f>COUNTIF($G$2:G167,G167)</f>
        <v>1</v>
      </c>
      <c r="AC167" s="22" t="str">
        <f t="shared" si="37"/>
        <v>P4A</v>
      </c>
      <c r="AD167" s="22" t="str">
        <f>VLOOKUP(D167,'2-班级信息'!A:AL,35,0)</f>
        <v>周五下午</v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3" t="s">
        <v>1766</v>
      </c>
      <c r="B168" s="23" t="s">
        <v>489</v>
      </c>
      <c r="C168" s="23" t="s">
        <v>1766</v>
      </c>
      <c r="D168" s="23" t="s">
        <v>2379</v>
      </c>
      <c r="E168" s="23" t="s">
        <v>3929</v>
      </c>
      <c r="F168" s="23" t="s">
        <v>3732</v>
      </c>
      <c r="G168" s="23" t="s">
        <v>2503</v>
      </c>
      <c r="H168" s="23" t="s">
        <v>2504</v>
      </c>
      <c r="I168" s="216" t="str">
        <f>VLOOKUP(G168,Sheet1!$B:$T,19,0)</f>
        <v>四年级</v>
      </c>
      <c r="J168" s="23" t="s">
        <v>3121</v>
      </c>
      <c r="K168" s="23">
        <v>0</v>
      </c>
      <c r="L168" s="23" t="s">
        <v>3974</v>
      </c>
      <c r="M168" s="23" t="s">
        <v>14</v>
      </c>
      <c r="N168" s="216" t="s">
        <v>1000</v>
      </c>
      <c r="O168" s="23" t="s">
        <v>3121</v>
      </c>
      <c r="P168" s="23" t="s">
        <v>3975</v>
      </c>
      <c r="Q168" s="22" t="str">
        <f t="shared" si="28"/>
        <v>在读</v>
      </c>
      <c r="R168" s="22" t="str">
        <f>IF(Q168="在读",IF(IFERROR(FIND("一",D168),0)&gt;0,"一对一",VLOOKUP(LEFT(D168,3),班级编码!A:H,8,0)),Q168)</f>
        <v>小高部</v>
      </c>
      <c r="S168" s="22" t="str">
        <f t="shared" si="29"/>
        <v>P4ABR4G0432</v>
      </c>
      <c r="T168" s="22" t="str">
        <f t="shared" si="30"/>
        <v>丁惠媚</v>
      </c>
      <c r="U168" s="22" t="str">
        <f t="shared" si="31"/>
        <v>林巧珍</v>
      </c>
      <c r="V168" s="22" t="str">
        <f t="shared" si="32"/>
        <v>DUSTIN</v>
      </c>
      <c r="W168" s="22" t="str">
        <f t="shared" si="33"/>
        <v>DUSTIN</v>
      </c>
      <c r="X168" s="22" t="str">
        <f t="shared" si="34"/>
        <v>林巧珍</v>
      </c>
      <c r="Y168" s="22">
        <f t="shared" si="35"/>
        <v>6</v>
      </c>
      <c r="Z168" s="22">
        <f t="shared" si="36"/>
        <v>6</v>
      </c>
      <c r="AA168" s="22" t="str">
        <f t="shared" si="26"/>
        <v/>
      </c>
      <c r="AB168" s="22">
        <f>COUNTIF($G$2:G168,G168)</f>
        <v>1</v>
      </c>
      <c r="AC168" s="22" t="str">
        <f t="shared" si="37"/>
        <v>P4A</v>
      </c>
      <c r="AD168" s="22" t="str">
        <f>VLOOKUP(D168,'2-班级信息'!A:AL,35,0)</f>
        <v>周五下午</v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3" t="s">
        <v>1766</v>
      </c>
      <c r="B169" s="23" t="s">
        <v>489</v>
      </c>
      <c r="C169" s="23" t="s">
        <v>1766</v>
      </c>
      <c r="D169" s="23" t="s">
        <v>2379</v>
      </c>
      <c r="E169" s="23" t="s">
        <v>3929</v>
      </c>
      <c r="F169" s="23" t="s">
        <v>3732</v>
      </c>
      <c r="G169" s="23" t="s">
        <v>2377</v>
      </c>
      <c r="H169" s="23" t="s">
        <v>2378</v>
      </c>
      <c r="I169" s="216" t="str">
        <f>VLOOKUP(G169,Sheet1!$B:$T,19,0)</f>
        <v>四年级</v>
      </c>
      <c r="J169" s="23" t="s">
        <v>3117</v>
      </c>
      <c r="K169" s="23">
        <v>0</v>
      </c>
      <c r="L169" s="23" t="s">
        <v>3976</v>
      </c>
      <c r="M169" s="23" t="s">
        <v>14</v>
      </c>
      <c r="N169" s="216" t="s">
        <v>3977</v>
      </c>
      <c r="O169" s="23" t="s">
        <v>14</v>
      </c>
      <c r="P169" s="23" t="s">
        <v>3117</v>
      </c>
      <c r="Q169" s="22" t="str">
        <f t="shared" si="28"/>
        <v>在读</v>
      </c>
      <c r="R169" s="22" t="str">
        <f>IF(Q169="在读",IF(IFERROR(FIND("一",D169),0)&gt;0,"一对一",VLOOKUP(LEFT(D169,3),班级编码!A:H,8,0)),Q169)</f>
        <v>小高部</v>
      </c>
      <c r="S169" s="22" t="str">
        <f t="shared" si="29"/>
        <v>P4ABR4G0432</v>
      </c>
      <c r="T169" s="22" t="str">
        <f t="shared" si="30"/>
        <v>丁惠媚</v>
      </c>
      <c r="U169" s="22" t="str">
        <f t="shared" si="31"/>
        <v>林巧珍</v>
      </c>
      <c r="V169" s="22" t="str">
        <f t="shared" si="32"/>
        <v>DUSTIN</v>
      </c>
      <c r="W169" s="22" t="str">
        <f t="shared" si="33"/>
        <v>DUSTIN</v>
      </c>
      <c r="X169" s="22" t="str">
        <f t="shared" si="34"/>
        <v>林巧珍</v>
      </c>
      <c r="Y169" s="22">
        <f t="shared" si="35"/>
        <v>6</v>
      </c>
      <c r="Z169" s="22">
        <f t="shared" si="36"/>
        <v>6</v>
      </c>
      <c r="AA169" s="22" t="str">
        <f t="shared" si="26"/>
        <v/>
      </c>
      <c r="AB169" s="22">
        <f>COUNTIF($G$2:G169,G169)</f>
        <v>1</v>
      </c>
      <c r="AC169" s="22" t="str">
        <f t="shared" si="37"/>
        <v>P4A</v>
      </c>
      <c r="AD169" s="22" t="str">
        <f>VLOOKUP(D169,'2-班级信息'!A:AL,35,0)</f>
        <v>周五下午</v>
      </c>
      <c r="AE169" s="22" t="str">
        <f>VLOOKUP(D169,'2-班级信息'!A:AL,8,0)</f>
        <v/>
      </c>
      <c r="AF169" s="22" t="str">
        <f t="shared" si="27"/>
        <v>小学班</v>
      </c>
      <c r="AG169" s="22" t="str">
        <f t="shared" si="38"/>
        <v>小学平时班</v>
      </c>
    </row>
    <row r="170" spans="1:33">
      <c r="A170" s="23" t="s">
        <v>1766</v>
      </c>
      <c r="B170" s="23" t="s">
        <v>489</v>
      </c>
      <c r="C170" s="23" t="s">
        <v>1766</v>
      </c>
      <c r="D170" s="23" t="s">
        <v>2379</v>
      </c>
      <c r="E170" s="23" t="s">
        <v>3929</v>
      </c>
      <c r="F170" s="23" t="s">
        <v>3732</v>
      </c>
      <c r="G170" s="23" t="s">
        <v>2423</v>
      </c>
      <c r="H170" s="23" t="s">
        <v>2424</v>
      </c>
      <c r="I170" s="216" t="str">
        <f>VLOOKUP(G170,Sheet1!$B:$T,19,0)</f>
        <v>四年级</v>
      </c>
      <c r="J170" s="23" t="s">
        <v>3119</v>
      </c>
      <c r="K170" s="23">
        <v>0</v>
      </c>
      <c r="L170" s="23" t="s">
        <v>3978</v>
      </c>
      <c r="M170" s="23" t="s">
        <v>14</v>
      </c>
      <c r="N170" s="216" t="s">
        <v>3977</v>
      </c>
      <c r="O170" s="23" t="s">
        <v>14</v>
      </c>
      <c r="P170" s="23" t="s">
        <v>3119</v>
      </c>
      <c r="Q170" s="22" t="str">
        <f t="shared" si="28"/>
        <v>在读</v>
      </c>
      <c r="R170" s="22" t="str">
        <f>IF(Q170="在读",IF(IFERROR(FIND("一",D170),0)&gt;0,"一对一",VLOOKUP(LEFT(D170,3),班级编码!A:H,8,0)),Q170)</f>
        <v>小高部</v>
      </c>
      <c r="S170" s="22" t="str">
        <f t="shared" si="29"/>
        <v>P4ABR4G0432</v>
      </c>
      <c r="T170" s="22" t="str">
        <f t="shared" si="30"/>
        <v>丁惠媚</v>
      </c>
      <c r="U170" s="22" t="str">
        <f t="shared" si="31"/>
        <v>林巧珍</v>
      </c>
      <c r="V170" s="22" t="str">
        <f t="shared" si="32"/>
        <v>DUSTIN</v>
      </c>
      <c r="W170" s="22" t="str">
        <f t="shared" si="33"/>
        <v>DUSTIN</v>
      </c>
      <c r="X170" s="22" t="str">
        <f t="shared" si="34"/>
        <v>林巧珍</v>
      </c>
      <c r="Y170" s="22">
        <f t="shared" si="35"/>
        <v>6</v>
      </c>
      <c r="Z170" s="22">
        <f t="shared" si="36"/>
        <v>6</v>
      </c>
      <c r="AA170" s="22" t="str">
        <f t="shared" si="26"/>
        <v/>
      </c>
      <c r="AB170" s="22">
        <f>COUNTIF($G$2:G170,G170)</f>
        <v>1</v>
      </c>
      <c r="AC170" s="22" t="str">
        <f t="shared" si="37"/>
        <v>P4A</v>
      </c>
      <c r="AD170" s="22" t="str">
        <f>VLOOKUP(D170,'2-班级信息'!A:AL,35,0)</f>
        <v>周五下午</v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3" t="s">
        <v>1766</v>
      </c>
      <c r="B171" s="23" t="s">
        <v>489</v>
      </c>
      <c r="C171" s="23" t="s">
        <v>1766</v>
      </c>
      <c r="D171" s="23" t="s">
        <v>2379</v>
      </c>
      <c r="E171" s="23" t="s">
        <v>3929</v>
      </c>
      <c r="F171" s="23" t="s">
        <v>3732</v>
      </c>
      <c r="G171" s="23" t="s">
        <v>2403</v>
      </c>
      <c r="H171" s="23" t="s">
        <v>2404</v>
      </c>
      <c r="I171" s="216" t="str">
        <f>VLOOKUP(G171,Sheet1!$B:$T,19,0)</f>
        <v>一年级</v>
      </c>
      <c r="J171" s="23" t="s">
        <v>3126</v>
      </c>
      <c r="K171" s="23">
        <v>0</v>
      </c>
      <c r="L171" s="23" t="s">
        <v>3979</v>
      </c>
      <c r="M171" s="23" t="s">
        <v>14</v>
      </c>
      <c r="N171" s="216" t="s">
        <v>3977</v>
      </c>
      <c r="O171" s="23" t="s">
        <v>14</v>
      </c>
      <c r="P171" s="23" t="s">
        <v>14</v>
      </c>
      <c r="Q171" s="22" t="str">
        <f t="shared" si="28"/>
        <v>在读</v>
      </c>
      <c r="R171" s="22" t="str">
        <f>IF(Q171="在读",IF(IFERROR(FIND("一",D171),0)&gt;0,"一对一",VLOOKUP(LEFT(D171,3),班级编码!A:H,8,0)),Q171)</f>
        <v>小高部</v>
      </c>
      <c r="S171" s="22" t="str">
        <f t="shared" si="29"/>
        <v>P4ABR4G0432</v>
      </c>
      <c r="T171" s="22" t="str">
        <f t="shared" si="30"/>
        <v>丁惠媚</v>
      </c>
      <c r="U171" s="22" t="str">
        <f t="shared" si="31"/>
        <v>林巧珍</v>
      </c>
      <c r="V171" s="22" t="str">
        <f t="shared" si="32"/>
        <v>DUSTIN</v>
      </c>
      <c r="W171" s="22" t="str">
        <f t="shared" si="33"/>
        <v>DUSTIN</v>
      </c>
      <c r="X171" s="22" t="str">
        <f t="shared" si="34"/>
        <v>林巧珍</v>
      </c>
      <c r="Y171" s="22">
        <f t="shared" si="35"/>
        <v>6</v>
      </c>
      <c r="Z171" s="22">
        <f t="shared" si="36"/>
        <v>6</v>
      </c>
      <c r="AA171" s="22" t="str">
        <f t="shared" si="26"/>
        <v/>
      </c>
      <c r="AB171" s="22">
        <f>COUNTIF($G$2:G171,G171)</f>
        <v>1</v>
      </c>
      <c r="AC171" s="22" t="str">
        <f t="shared" si="37"/>
        <v>P4A</v>
      </c>
      <c r="AD171" s="22" t="str">
        <f>VLOOKUP(D171,'2-班级信息'!A:AL,35,0)</f>
        <v>周五下午</v>
      </c>
      <c r="AE171" s="22" t="str">
        <f>VLOOKUP(D171,'2-班级信息'!A:AL,8,0)</f>
        <v/>
      </c>
      <c r="AF171" s="22" t="str">
        <f t="shared" si="27"/>
        <v>小学班</v>
      </c>
      <c r="AG171" s="22" t="str">
        <f t="shared" si="38"/>
        <v>小学平时班</v>
      </c>
    </row>
    <row r="172" spans="1:33">
      <c r="A172" s="23" t="s">
        <v>1766</v>
      </c>
      <c r="B172" s="23" t="s">
        <v>480</v>
      </c>
      <c r="C172" s="23" t="s">
        <v>1766</v>
      </c>
      <c r="D172" s="23" t="s">
        <v>2211</v>
      </c>
      <c r="E172" s="23" t="s">
        <v>3704</v>
      </c>
      <c r="F172" s="23" t="s">
        <v>3752</v>
      </c>
      <c r="G172" s="23" t="s">
        <v>2679</v>
      </c>
      <c r="H172" s="23" t="s">
        <v>2680</v>
      </c>
      <c r="I172" s="216" t="str">
        <f>VLOOKUP(G172,Sheet1!$B:$T,19,0)</f>
        <v>三年级</v>
      </c>
      <c r="J172" s="23" t="s">
        <v>3176</v>
      </c>
      <c r="K172" s="23">
        <v>0</v>
      </c>
      <c r="L172" s="23" t="s">
        <v>3753</v>
      </c>
      <c r="M172" s="23"/>
      <c r="N172" s="216" t="s">
        <v>1000</v>
      </c>
      <c r="O172" s="23" t="s">
        <v>14</v>
      </c>
      <c r="P172" s="23" t="s">
        <v>14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小高部</v>
      </c>
      <c r="S172" s="22" t="str">
        <f t="shared" si="29"/>
        <v>P4ABR4G3424</v>
      </c>
      <c r="T172" s="22" t="str">
        <f t="shared" si="30"/>
        <v>马祯</v>
      </c>
      <c r="U172" s="22" t="str">
        <f t="shared" si="31"/>
        <v>朱荣兰</v>
      </c>
      <c r="V172" s="22" t="str">
        <f t="shared" si="32"/>
        <v>DUSTIN</v>
      </c>
      <c r="W172" s="22" t="str">
        <f t="shared" si="33"/>
        <v>朱荣兰</v>
      </c>
      <c r="X172" s="22" t="str">
        <f t="shared" si="34"/>
        <v>DUSTIN</v>
      </c>
      <c r="Y172" s="22">
        <f t="shared" si="35"/>
        <v>3</v>
      </c>
      <c r="Z172" s="22">
        <f t="shared" si="36"/>
        <v>6</v>
      </c>
      <c r="AA172" s="22" t="str">
        <f t="shared" si="26"/>
        <v/>
      </c>
      <c r="AB172" s="22">
        <f>COUNTIF($G$2:G172,G172)</f>
        <v>1</v>
      </c>
      <c r="AC172" s="22" t="str">
        <f t="shared" si="37"/>
        <v>P4A</v>
      </c>
      <c r="AD172" s="22" t="str">
        <f>VLOOKUP(D172,'2-班级信息'!A:AL,31,0)</f>
        <v>DUSTIN</v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3" t="s">
        <v>1766</v>
      </c>
      <c r="B173" s="23" t="s">
        <v>480</v>
      </c>
      <c r="C173" s="23" t="s">
        <v>1766</v>
      </c>
      <c r="D173" s="23" t="s">
        <v>2211</v>
      </c>
      <c r="E173" s="23" t="s">
        <v>3704</v>
      </c>
      <c r="F173" s="23" t="s">
        <v>3752</v>
      </c>
      <c r="G173" s="23" t="s">
        <v>2431</v>
      </c>
      <c r="H173" s="23" t="s">
        <v>2432</v>
      </c>
      <c r="I173" s="216" t="str">
        <f>VLOOKUP(G173,Sheet1!$B:$T,19,0)</f>
        <v>三年级</v>
      </c>
      <c r="J173" s="23" t="s">
        <v>3148</v>
      </c>
      <c r="K173" s="23">
        <v>0</v>
      </c>
      <c r="L173" s="23" t="s">
        <v>3771</v>
      </c>
      <c r="M173" s="23" t="s">
        <v>14</v>
      </c>
      <c r="N173" s="216" t="s">
        <v>3707</v>
      </c>
      <c r="O173" s="23" t="s">
        <v>14</v>
      </c>
      <c r="P173" s="23" t="s">
        <v>14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小高部</v>
      </c>
      <c r="S173" s="22" t="str">
        <f t="shared" si="29"/>
        <v>P4ABR4G3424</v>
      </c>
      <c r="T173" s="22" t="str">
        <f t="shared" si="30"/>
        <v>马祯</v>
      </c>
      <c r="U173" s="22" t="str">
        <f t="shared" si="31"/>
        <v>朱荣兰</v>
      </c>
      <c r="V173" s="22" t="str">
        <f t="shared" si="32"/>
        <v>DUSTIN</v>
      </c>
      <c r="W173" s="22" t="str">
        <f t="shared" si="33"/>
        <v>朱荣兰</v>
      </c>
      <c r="X173" s="22" t="str">
        <f t="shared" si="34"/>
        <v>DUSTIN</v>
      </c>
      <c r="Y173" s="22">
        <f t="shared" si="35"/>
        <v>3</v>
      </c>
      <c r="Z173" s="22">
        <f t="shared" si="36"/>
        <v>6</v>
      </c>
      <c r="AA173" s="22" t="str">
        <f t="shared" si="26"/>
        <v/>
      </c>
      <c r="AB173" s="22">
        <f>COUNTIF($G$2:G173,G173)</f>
        <v>1</v>
      </c>
      <c r="AC173" s="22" t="str">
        <f t="shared" si="37"/>
        <v>P4A</v>
      </c>
      <c r="AD173" s="22" t="str">
        <f>VLOOKUP(D173,'2-班级信息'!A:AL,35,0)</f>
        <v>周六上午</v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小学周末白天班</v>
      </c>
    </row>
    <row r="174" spans="1:33">
      <c r="A174" s="23" t="s">
        <v>1766</v>
      </c>
      <c r="B174" s="23" t="s">
        <v>480</v>
      </c>
      <c r="C174" s="23" t="s">
        <v>1766</v>
      </c>
      <c r="D174" s="23" t="s">
        <v>2211</v>
      </c>
      <c r="E174" s="23" t="s">
        <v>3704</v>
      </c>
      <c r="F174" s="23" t="s">
        <v>3752</v>
      </c>
      <c r="G174" s="23" t="s">
        <v>2914</v>
      </c>
      <c r="H174" s="23" t="s">
        <v>2915</v>
      </c>
      <c r="I174" s="216" t="str">
        <f>VLOOKUP(G174,Sheet1!$B:$T,19,0)</f>
        <v>三年级</v>
      </c>
      <c r="J174" s="23" t="s">
        <v>3050</v>
      </c>
      <c r="K174" s="23">
        <v>0</v>
      </c>
      <c r="L174" s="23" t="s">
        <v>3786</v>
      </c>
      <c r="M174" s="23" t="s">
        <v>14</v>
      </c>
      <c r="N174" s="216" t="s">
        <v>3787</v>
      </c>
      <c r="O174" s="23" t="s">
        <v>14</v>
      </c>
      <c r="P174" s="23" t="s">
        <v>14</v>
      </c>
      <c r="Q174" s="22" t="str">
        <f t="shared" si="28"/>
        <v>在读</v>
      </c>
      <c r="R174" s="22" t="str">
        <f>IF(Q174="在读",IF(IFERROR(FIND("一",D174),0)&gt;0,"一对一",VLOOKUP(LEFT(D174,3),班级编码!A:H,8,0)),Q174)</f>
        <v>小高部</v>
      </c>
      <c r="S174" s="22" t="str">
        <f t="shared" si="29"/>
        <v>P4ABR4G3424</v>
      </c>
      <c r="T174" s="22" t="str">
        <f t="shared" si="30"/>
        <v>马祯</v>
      </c>
      <c r="U174" s="22" t="str">
        <f t="shared" si="31"/>
        <v>朱荣兰</v>
      </c>
      <c r="V174" s="22" t="str">
        <f t="shared" si="32"/>
        <v>DUSTIN</v>
      </c>
      <c r="W174" s="22" t="str">
        <f t="shared" si="33"/>
        <v>朱荣兰</v>
      </c>
      <c r="X174" s="22" t="str">
        <f t="shared" si="34"/>
        <v>DUSTIN</v>
      </c>
      <c r="Y174" s="22">
        <f t="shared" si="35"/>
        <v>3</v>
      </c>
      <c r="Z174" s="22">
        <f t="shared" si="36"/>
        <v>6</v>
      </c>
      <c r="AA174" s="22" t="str">
        <f t="shared" si="26"/>
        <v/>
      </c>
      <c r="AB174" s="22">
        <f>COUNTIF($G$2:G174,G174)</f>
        <v>1</v>
      </c>
      <c r="AC174" s="22" t="str">
        <f t="shared" si="37"/>
        <v>P4A</v>
      </c>
      <c r="AD174" s="22" t="str">
        <f>VLOOKUP(D174,'2-班级信息'!A:AL,35,0)</f>
        <v>周六上午</v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小学周末白天班</v>
      </c>
    </row>
    <row r="175" spans="1:33">
      <c r="A175" s="23" t="s">
        <v>1766</v>
      </c>
      <c r="B175" s="23" t="s">
        <v>480</v>
      </c>
      <c r="C175" s="23" t="s">
        <v>1766</v>
      </c>
      <c r="D175" s="23" t="s">
        <v>2211</v>
      </c>
      <c r="E175" s="23" t="s">
        <v>3704</v>
      </c>
      <c r="F175" s="23" t="s">
        <v>3752</v>
      </c>
      <c r="G175" s="23" t="s">
        <v>2245</v>
      </c>
      <c r="H175" s="23" t="s">
        <v>2246</v>
      </c>
      <c r="I175" s="216" t="str">
        <f>VLOOKUP(G175,Sheet1!$B:$T,19,0)</f>
        <v>三年级</v>
      </c>
      <c r="J175" s="23" t="s">
        <v>3171</v>
      </c>
      <c r="K175" s="23">
        <v>0</v>
      </c>
      <c r="L175" s="23" t="s">
        <v>3830</v>
      </c>
      <c r="M175" s="23" t="s">
        <v>14</v>
      </c>
      <c r="N175" s="216" t="s">
        <v>1000</v>
      </c>
      <c r="O175" s="23" t="s">
        <v>14</v>
      </c>
      <c r="P175" s="23" t="s">
        <v>14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小高部</v>
      </c>
      <c r="S175" s="22" t="str">
        <f t="shared" si="29"/>
        <v>P4ABR4G3424</v>
      </c>
      <c r="T175" s="22" t="str">
        <f t="shared" si="30"/>
        <v>马祯</v>
      </c>
      <c r="U175" s="22" t="str">
        <f t="shared" si="31"/>
        <v>朱荣兰</v>
      </c>
      <c r="V175" s="22" t="str">
        <f t="shared" si="32"/>
        <v>DUSTIN</v>
      </c>
      <c r="W175" s="22" t="str">
        <f t="shared" si="33"/>
        <v>朱荣兰</v>
      </c>
      <c r="X175" s="22" t="str">
        <f t="shared" si="34"/>
        <v>DUSTIN</v>
      </c>
      <c r="Y175" s="22">
        <f t="shared" si="35"/>
        <v>3</v>
      </c>
      <c r="Z175" s="22">
        <f t="shared" si="36"/>
        <v>6</v>
      </c>
      <c r="AA175" s="22" t="str">
        <f t="shared" si="26"/>
        <v/>
      </c>
      <c r="AB175" s="22">
        <f>COUNTIF($G$2:G175,G175)</f>
        <v>1</v>
      </c>
      <c r="AC175" s="22" t="str">
        <f t="shared" si="37"/>
        <v>P4A</v>
      </c>
      <c r="AD175" s="22" t="str">
        <f>VLOOKUP(D175,'2-班级信息'!A:AL,35,0)</f>
        <v>周六上午</v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小学周末白天班</v>
      </c>
    </row>
    <row r="176" spans="1:33">
      <c r="A176" s="23" t="s">
        <v>1766</v>
      </c>
      <c r="B176" s="23" t="s">
        <v>480</v>
      </c>
      <c r="C176" s="23" t="s">
        <v>1766</v>
      </c>
      <c r="D176" s="23" t="s">
        <v>2211</v>
      </c>
      <c r="E176" s="23" t="s">
        <v>3704</v>
      </c>
      <c r="F176" s="23" t="s">
        <v>3752</v>
      </c>
      <c r="G176" s="23" t="s">
        <v>2703</v>
      </c>
      <c r="H176" s="23" t="s">
        <v>2704</v>
      </c>
      <c r="I176" s="216" t="str">
        <f>VLOOKUP(G176,Sheet1!$B:$T,19,0)</f>
        <v>四年级</v>
      </c>
      <c r="J176" s="23" t="s">
        <v>3623</v>
      </c>
      <c r="K176" s="23">
        <v>0</v>
      </c>
      <c r="L176" s="23" t="s">
        <v>3839</v>
      </c>
      <c r="M176" s="23" t="s">
        <v>14</v>
      </c>
      <c r="N176" s="216" t="s">
        <v>3838</v>
      </c>
      <c r="O176" s="23" t="s">
        <v>14</v>
      </c>
      <c r="P176" s="23" t="s">
        <v>14</v>
      </c>
      <c r="Q176" s="22" t="str">
        <f t="shared" si="28"/>
        <v>在读</v>
      </c>
      <c r="R176" s="22" t="str">
        <f>IF(Q176="在读",IF(IFERROR(FIND("一",D176),0)&gt;0,"一对一",VLOOKUP(LEFT(D176,3),班级编码!A:H,8,0)),Q176)</f>
        <v>小高部</v>
      </c>
      <c r="S176" s="22" t="str">
        <f t="shared" si="29"/>
        <v>P4ABR4G3424</v>
      </c>
      <c r="T176" s="22" t="str">
        <f t="shared" si="30"/>
        <v>马祯</v>
      </c>
      <c r="U176" s="22" t="str">
        <f t="shared" si="31"/>
        <v>朱荣兰</v>
      </c>
      <c r="V176" s="22" t="str">
        <f t="shared" si="32"/>
        <v>DUSTIN</v>
      </c>
      <c r="W176" s="22" t="str">
        <f t="shared" si="33"/>
        <v>朱荣兰</v>
      </c>
      <c r="X176" s="22" t="str">
        <f t="shared" si="34"/>
        <v>DUSTIN</v>
      </c>
      <c r="Y176" s="22">
        <f t="shared" si="35"/>
        <v>3</v>
      </c>
      <c r="Z176" s="22">
        <f t="shared" si="36"/>
        <v>6</v>
      </c>
      <c r="AA176" s="22" t="str">
        <f t="shared" si="26"/>
        <v/>
      </c>
      <c r="AB176" s="22">
        <f>COUNTIF($G$2:G176,G176)</f>
        <v>1</v>
      </c>
      <c r="AC176" s="22" t="str">
        <f t="shared" si="37"/>
        <v>P4A</v>
      </c>
      <c r="AD176" s="22" t="str">
        <f>VLOOKUP(D176,'2-班级信息'!A:AL,35,0)</f>
        <v>周六上午</v>
      </c>
      <c r="AE176" s="22" t="str">
        <f>VLOOKUP(D176,'2-班级信息'!A:AL,8,0)</f>
        <v/>
      </c>
      <c r="AF176" s="22" t="str">
        <f t="shared" si="27"/>
        <v>小学班</v>
      </c>
      <c r="AG176" s="22" t="str">
        <f t="shared" si="38"/>
        <v>小学周末白天班</v>
      </c>
    </row>
    <row r="177" spans="1:33">
      <c r="A177" s="23" t="s">
        <v>1766</v>
      </c>
      <c r="B177" s="23" t="s">
        <v>480</v>
      </c>
      <c r="C177" s="23" t="s">
        <v>1766</v>
      </c>
      <c r="D177" s="23" t="s">
        <v>2211</v>
      </c>
      <c r="E177" s="23" t="s">
        <v>3704</v>
      </c>
      <c r="F177" s="23" t="s">
        <v>3752</v>
      </c>
      <c r="G177" s="23" t="s">
        <v>2253</v>
      </c>
      <c r="H177" s="23" t="s">
        <v>2254</v>
      </c>
      <c r="I177" s="216" t="str">
        <f>VLOOKUP(G177,Sheet1!$B:$T,19,0)</f>
        <v>三年级</v>
      </c>
      <c r="J177" s="23" t="s">
        <v>3054</v>
      </c>
      <c r="K177" s="23">
        <v>0</v>
      </c>
      <c r="L177" s="23" t="s">
        <v>3840</v>
      </c>
      <c r="M177" s="23" t="s">
        <v>14</v>
      </c>
      <c r="N177" s="216" t="s">
        <v>1000</v>
      </c>
      <c r="O177" s="23" t="s">
        <v>14</v>
      </c>
      <c r="P177" s="23" t="s">
        <v>14</v>
      </c>
      <c r="Q177" s="22" t="str">
        <f t="shared" si="28"/>
        <v>在读</v>
      </c>
      <c r="R177" s="22" t="str">
        <f>IF(Q177="在读",IF(IFERROR(FIND("一",D177),0)&gt;0,"一对一",VLOOKUP(LEFT(D177,3),班级编码!A:H,8,0)),Q177)</f>
        <v>小高部</v>
      </c>
      <c r="S177" s="22" t="str">
        <f t="shared" si="29"/>
        <v>P4ABR4G3424</v>
      </c>
      <c r="T177" s="22" t="str">
        <f t="shared" si="30"/>
        <v>马祯</v>
      </c>
      <c r="U177" s="22" t="str">
        <f t="shared" si="31"/>
        <v>朱荣兰</v>
      </c>
      <c r="V177" s="22" t="str">
        <f t="shared" si="32"/>
        <v>DUSTIN</v>
      </c>
      <c r="W177" s="22" t="str">
        <f t="shared" si="33"/>
        <v>朱荣兰</v>
      </c>
      <c r="X177" s="22" t="str">
        <f t="shared" si="34"/>
        <v>DUSTIN</v>
      </c>
      <c r="Y177" s="22">
        <f t="shared" si="35"/>
        <v>3</v>
      </c>
      <c r="Z177" s="22">
        <f t="shared" si="36"/>
        <v>6</v>
      </c>
      <c r="AA177" s="22" t="str">
        <f t="shared" si="26"/>
        <v/>
      </c>
      <c r="AB177" s="22">
        <f>COUNTIF($G$2:G177,G177)</f>
        <v>1</v>
      </c>
      <c r="AC177" s="22" t="str">
        <f t="shared" si="37"/>
        <v>P4A</v>
      </c>
      <c r="AD177" s="22" t="str">
        <f>VLOOKUP(D177,'2-班级信息'!A:AL,35,0)</f>
        <v>周六上午</v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小学周末白天班</v>
      </c>
    </row>
    <row r="178" spans="1:33">
      <c r="A178" s="23" t="s">
        <v>1766</v>
      </c>
      <c r="B178" s="23" t="s">
        <v>480</v>
      </c>
      <c r="C178" s="23" t="s">
        <v>1766</v>
      </c>
      <c r="D178" s="23" t="s">
        <v>2211</v>
      </c>
      <c r="E178" s="23" t="s">
        <v>3704</v>
      </c>
      <c r="F178" s="23" t="s">
        <v>3752</v>
      </c>
      <c r="G178" s="23" t="s">
        <v>2612</v>
      </c>
      <c r="H178" s="23" t="s">
        <v>2613</v>
      </c>
      <c r="I178" s="216" t="str">
        <f>VLOOKUP(G178,Sheet1!$B:$T,19,0)</f>
        <v>三年级</v>
      </c>
      <c r="J178" s="23" t="s">
        <v>3514</v>
      </c>
      <c r="K178" s="23">
        <v>0</v>
      </c>
      <c r="L178" s="23" t="s">
        <v>3852</v>
      </c>
      <c r="M178" s="23" t="s">
        <v>14</v>
      </c>
      <c r="N178" s="216" t="s">
        <v>1000</v>
      </c>
      <c r="O178" s="23" t="s">
        <v>14</v>
      </c>
      <c r="P178" s="23" t="s">
        <v>14</v>
      </c>
      <c r="Q178" s="22" t="str">
        <f t="shared" si="28"/>
        <v>在读</v>
      </c>
      <c r="R178" s="22" t="str">
        <f>IF(Q178="在读",IF(IFERROR(FIND("一",D178),0)&gt;0,"一对一",VLOOKUP(LEFT(D178,3),班级编码!A:H,8,0)),Q178)</f>
        <v>小高部</v>
      </c>
      <c r="S178" s="22" t="str">
        <f t="shared" si="29"/>
        <v>P4ABR4G3424</v>
      </c>
      <c r="T178" s="22" t="str">
        <f t="shared" si="30"/>
        <v>马祯</v>
      </c>
      <c r="U178" s="22" t="str">
        <f t="shared" si="31"/>
        <v>朱荣兰</v>
      </c>
      <c r="V178" s="22" t="str">
        <f t="shared" si="32"/>
        <v>DUSTIN</v>
      </c>
      <c r="W178" s="22" t="str">
        <f t="shared" si="33"/>
        <v>朱荣兰</v>
      </c>
      <c r="X178" s="22" t="str">
        <f t="shared" si="34"/>
        <v>DUSTIN</v>
      </c>
      <c r="Y178" s="22">
        <f t="shared" si="35"/>
        <v>3</v>
      </c>
      <c r="Z178" s="22">
        <f t="shared" si="36"/>
        <v>6</v>
      </c>
      <c r="AA178" s="22" t="str">
        <f t="shared" si="26"/>
        <v/>
      </c>
      <c r="AB178" s="22">
        <f>COUNTIF($G$2:G178,G178)</f>
        <v>1</v>
      </c>
      <c r="AC178" s="22" t="str">
        <f t="shared" si="37"/>
        <v>P4A</v>
      </c>
      <c r="AD178" s="22" t="str">
        <f>VLOOKUP(D178,'2-班级信息'!A:AL,35,0)</f>
        <v>周六上午</v>
      </c>
      <c r="AE178" s="22" t="str">
        <f>VLOOKUP(D178,'2-班级信息'!A:AL,8,0)</f>
        <v/>
      </c>
      <c r="AF178" s="22" t="str">
        <f t="shared" si="27"/>
        <v>小学班</v>
      </c>
      <c r="AG178" s="22" t="str">
        <f t="shared" si="38"/>
        <v>小学周末白天班</v>
      </c>
    </row>
    <row r="179" spans="1:33">
      <c r="A179" s="23" t="s">
        <v>1766</v>
      </c>
      <c r="B179" s="23" t="s">
        <v>480</v>
      </c>
      <c r="C179" s="23" t="s">
        <v>1766</v>
      </c>
      <c r="D179" s="23" t="s">
        <v>2211</v>
      </c>
      <c r="E179" s="23" t="s">
        <v>3704</v>
      </c>
      <c r="F179" s="23" t="s">
        <v>3752</v>
      </c>
      <c r="G179" s="23" t="s">
        <v>2317</v>
      </c>
      <c r="H179" s="23" t="s">
        <v>2318</v>
      </c>
      <c r="I179" s="216" t="str">
        <f>VLOOKUP(G179,Sheet1!$B:$T,19,0)</f>
        <v>三年级</v>
      </c>
      <c r="J179" s="23" t="s">
        <v>3618</v>
      </c>
      <c r="K179" s="23">
        <v>0</v>
      </c>
      <c r="L179" s="23" t="s">
        <v>3853</v>
      </c>
      <c r="M179" s="23" t="s">
        <v>14</v>
      </c>
      <c r="N179" s="216" t="s">
        <v>3743</v>
      </c>
      <c r="O179" s="23" t="s">
        <v>14</v>
      </c>
      <c r="P179" s="23" t="s">
        <v>14</v>
      </c>
      <c r="Q179" s="22" t="str">
        <f t="shared" si="28"/>
        <v>在读</v>
      </c>
      <c r="R179" s="22" t="str">
        <f>IF(Q179="在读",IF(IFERROR(FIND("一",D179),0)&gt;0,"一对一",VLOOKUP(LEFT(D179,3),班级编码!A:H,8,0)),Q179)</f>
        <v>小高部</v>
      </c>
      <c r="S179" s="22" t="str">
        <f t="shared" si="29"/>
        <v>P4ABR4G3424</v>
      </c>
      <c r="T179" s="22" t="str">
        <f t="shared" si="30"/>
        <v>马祯</v>
      </c>
      <c r="U179" s="22" t="str">
        <f t="shared" si="31"/>
        <v>朱荣兰</v>
      </c>
      <c r="V179" s="22" t="str">
        <f t="shared" si="32"/>
        <v>DUSTIN</v>
      </c>
      <c r="W179" s="22" t="str">
        <f t="shared" si="33"/>
        <v>朱荣兰</v>
      </c>
      <c r="X179" s="22" t="str">
        <f t="shared" si="34"/>
        <v>DUSTIN</v>
      </c>
      <c r="Y179" s="22">
        <f t="shared" si="35"/>
        <v>3</v>
      </c>
      <c r="Z179" s="22">
        <f t="shared" si="36"/>
        <v>6</v>
      </c>
      <c r="AA179" s="22" t="str">
        <f t="shared" si="26"/>
        <v/>
      </c>
      <c r="AB179" s="22">
        <f>COUNTIF($G$2:G179,G179)</f>
        <v>1</v>
      </c>
      <c r="AC179" s="22" t="str">
        <f t="shared" si="37"/>
        <v>P4A</v>
      </c>
      <c r="AD179" s="22" t="str">
        <f>VLOOKUP(D179,'2-班级信息'!A:AL,35,0)</f>
        <v>周六上午</v>
      </c>
      <c r="AE179" s="22" t="str">
        <f>VLOOKUP(D179,'2-班级信息'!A:AL,8,0)</f>
        <v/>
      </c>
      <c r="AF179" s="22" t="str">
        <f t="shared" si="27"/>
        <v>小学班</v>
      </c>
      <c r="AG179" s="22" t="str">
        <f t="shared" si="38"/>
        <v>小学周末白天班</v>
      </c>
    </row>
    <row r="180" spans="1:33">
      <c r="A180" s="23" t="s">
        <v>1766</v>
      </c>
      <c r="B180" s="23" t="s">
        <v>480</v>
      </c>
      <c r="C180" s="23" t="s">
        <v>1766</v>
      </c>
      <c r="D180" s="23" t="s">
        <v>2211</v>
      </c>
      <c r="E180" s="23" t="s">
        <v>3704</v>
      </c>
      <c r="F180" s="23" t="s">
        <v>3752</v>
      </c>
      <c r="G180" s="23" t="s">
        <v>2209</v>
      </c>
      <c r="H180" s="23" t="s">
        <v>2210</v>
      </c>
      <c r="I180" s="216" t="str">
        <f>VLOOKUP(G180,Sheet1!$B:$T,19,0)</f>
        <v>二年级</v>
      </c>
      <c r="J180" s="23" t="s">
        <v>3029</v>
      </c>
      <c r="K180" s="23">
        <v>0</v>
      </c>
      <c r="L180" s="23" t="s">
        <v>3881</v>
      </c>
      <c r="M180" s="23" t="s">
        <v>14</v>
      </c>
      <c r="N180" s="216" t="s">
        <v>3838</v>
      </c>
      <c r="O180" s="23" t="s">
        <v>14</v>
      </c>
      <c r="P180" s="23" t="s">
        <v>14</v>
      </c>
      <c r="Q180" s="22" t="str">
        <f t="shared" si="28"/>
        <v>在读</v>
      </c>
      <c r="R180" s="22" t="str">
        <f>IF(Q180="在读",IF(IFERROR(FIND("一",D180),0)&gt;0,"一对一",VLOOKUP(LEFT(D180,3),班级编码!A:H,8,0)),Q180)</f>
        <v>小高部</v>
      </c>
      <c r="S180" s="22" t="str">
        <f t="shared" si="29"/>
        <v>P4ABR4G3424</v>
      </c>
      <c r="T180" s="22" t="str">
        <f t="shared" si="30"/>
        <v>马祯</v>
      </c>
      <c r="U180" s="22" t="str">
        <f t="shared" si="31"/>
        <v>朱荣兰</v>
      </c>
      <c r="V180" s="22" t="str">
        <f t="shared" si="32"/>
        <v>DUSTIN</v>
      </c>
      <c r="W180" s="22" t="str">
        <f t="shared" si="33"/>
        <v>朱荣兰</v>
      </c>
      <c r="X180" s="22" t="str">
        <f t="shared" si="34"/>
        <v>DUSTIN</v>
      </c>
      <c r="Y180" s="22">
        <f t="shared" si="35"/>
        <v>3</v>
      </c>
      <c r="Z180" s="22">
        <f t="shared" si="36"/>
        <v>6</v>
      </c>
      <c r="AA180" s="22" t="str">
        <f t="shared" si="26"/>
        <v/>
      </c>
      <c r="AB180" s="22">
        <f>COUNTIF($G$2:G180,G180)</f>
        <v>1</v>
      </c>
      <c r="AC180" s="22" t="str">
        <f t="shared" si="37"/>
        <v>P4A</v>
      </c>
      <c r="AD180" s="22" t="str">
        <f>VLOOKUP(D180,'2-班级信息'!A:AL,35,0)</f>
        <v>周六上午</v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小学周末白天班</v>
      </c>
    </row>
    <row r="181" spans="1:33">
      <c r="A181" s="23" t="s">
        <v>1766</v>
      </c>
      <c r="B181" s="23" t="s">
        <v>480</v>
      </c>
      <c r="C181" s="23" t="s">
        <v>1766</v>
      </c>
      <c r="D181" s="23" t="s">
        <v>2211</v>
      </c>
      <c r="E181" s="23" t="s">
        <v>3704</v>
      </c>
      <c r="F181" s="23" t="s">
        <v>3752</v>
      </c>
      <c r="G181" s="23" t="s">
        <v>2234</v>
      </c>
      <c r="H181" s="23" t="s">
        <v>2235</v>
      </c>
      <c r="I181" s="216" t="str">
        <f>VLOOKUP(G181,Sheet1!$B:$T,19,0)</f>
        <v>四年级</v>
      </c>
      <c r="J181" s="23" t="s">
        <v>3529</v>
      </c>
      <c r="K181" s="23">
        <v>0</v>
      </c>
      <c r="L181" s="23" t="s">
        <v>3886</v>
      </c>
      <c r="M181" s="23" t="s">
        <v>14</v>
      </c>
      <c r="N181" s="216" t="s">
        <v>3838</v>
      </c>
      <c r="O181" s="23" t="s">
        <v>14</v>
      </c>
      <c r="P181" s="23" t="s">
        <v>14</v>
      </c>
      <c r="Q181" s="22" t="str">
        <f t="shared" si="28"/>
        <v>在读</v>
      </c>
      <c r="R181" s="22" t="str">
        <f>IF(Q181="在读",IF(IFERROR(FIND("一",D181),0)&gt;0,"一对一",VLOOKUP(LEFT(D181,3),班级编码!A:H,8,0)),Q181)</f>
        <v>小高部</v>
      </c>
      <c r="S181" s="22" t="str">
        <f t="shared" si="29"/>
        <v>P4ABR4G3424</v>
      </c>
      <c r="T181" s="22" t="str">
        <f t="shared" si="30"/>
        <v>马祯</v>
      </c>
      <c r="U181" s="22" t="str">
        <f t="shared" si="31"/>
        <v>朱荣兰</v>
      </c>
      <c r="V181" s="22" t="str">
        <f t="shared" si="32"/>
        <v>DUSTIN</v>
      </c>
      <c r="W181" s="22" t="str">
        <f t="shared" si="33"/>
        <v>朱荣兰</v>
      </c>
      <c r="X181" s="22" t="str">
        <f t="shared" si="34"/>
        <v>DUSTIN</v>
      </c>
      <c r="Y181" s="22">
        <f t="shared" si="35"/>
        <v>3</v>
      </c>
      <c r="Z181" s="22">
        <f t="shared" si="36"/>
        <v>6</v>
      </c>
      <c r="AA181" s="22" t="str">
        <f t="shared" si="26"/>
        <v>重复</v>
      </c>
      <c r="AB181" s="22">
        <f>COUNTIF($G$2:G181,G181)</f>
        <v>1</v>
      </c>
      <c r="AC181" s="22" t="str">
        <f t="shared" si="37"/>
        <v>P4A</v>
      </c>
      <c r="AD181" s="22" t="str">
        <f>VLOOKUP(D181,'2-班级信息'!A:AL,35,0)</f>
        <v>周六上午</v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小学周末白天班</v>
      </c>
    </row>
    <row r="182" spans="1:33">
      <c r="A182" s="23" t="s">
        <v>1766</v>
      </c>
      <c r="B182" s="23" t="s">
        <v>480</v>
      </c>
      <c r="C182" s="23" t="s">
        <v>1766</v>
      </c>
      <c r="D182" s="23" t="s">
        <v>2211</v>
      </c>
      <c r="E182" s="23" t="s">
        <v>3704</v>
      </c>
      <c r="F182" s="23" t="s">
        <v>3752</v>
      </c>
      <c r="G182" s="23" t="s">
        <v>2894</v>
      </c>
      <c r="H182" s="23" t="s">
        <v>2895</v>
      </c>
      <c r="I182" s="216" t="str">
        <f>VLOOKUP(G182,Sheet1!$B:$T,19,0)</f>
        <v>三年级</v>
      </c>
      <c r="J182" s="23" t="s">
        <v>3070</v>
      </c>
      <c r="K182" s="23">
        <v>0</v>
      </c>
      <c r="L182" s="23" t="s">
        <v>3910</v>
      </c>
      <c r="M182" s="23" t="s">
        <v>14</v>
      </c>
      <c r="N182" s="216" t="s">
        <v>3911</v>
      </c>
      <c r="O182" s="23" t="s">
        <v>14</v>
      </c>
      <c r="P182" s="23" t="s">
        <v>14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小高部</v>
      </c>
      <c r="S182" s="22" t="str">
        <f t="shared" si="29"/>
        <v>P4ABR4G3424</v>
      </c>
      <c r="T182" s="22" t="str">
        <f t="shared" si="30"/>
        <v>马祯</v>
      </c>
      <c r="U182" s="22" t="str">
        <f t="shared" si="31"/>
        <v>朱荣兰</v>
      </c>
      <c r="V182" s="22" t="str">
        <f t="shared" si="32"/>
        <v>DUSTIN</v>
      </c>
      <c r="W182" s="22" t="str">
        <f t="shared" si="33"/>
        <v>朱荣兰</v>
      </c>
      <c r="X182" s="22" t="str">
        <f t="shared" si="34"/>
        <v>DUSTIN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">
        <f>COUNTIF($G$2:G182,G182)</f>
        <v>1</v>
      </c>
      <c r="AC182" s="22" t="str">
        <f t="shared" si="37"/>
        <v>P4A</v>
      </c>
      <c r="AD182" s="22" t="str">
        <f>VLOOKUP(D182,'2-班级信息'!A:AL,35,0)</f>
        <v>周六上午</v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小学周末白天班</v>
      </c>
    </row>
    <row r="183" spans="1:33">
      <c r="A183" s="23" t="s">
        <v>1766</v>
      </c>
      <c r="B183" s="23" t="s">
        <v>480</v>
      </c>
      <c r="C183" s="23" t="s">
        <v>1766</v>
      </c>
      <c r="D183" s="23" t="s">
        <v>2211</v>
      </c>
      <c r="E183" s="23" t="s">
        <v>3704</v>
      </c>
      <c r="F183" s="23" t="s">
        <v>3752</v>
      </c>
      <c r="G183" s="23" t="s">
        <v>2840</v>
      </c>
      <c r="H183" s="23" t="s">
        <v>2841</v>
      </c>
      <c r="I183" s="216" t="str">
        <f>VLOOKUP(G183,Sheet1!$B:$T,19,0)</f>
        <v>三年级</v>
      </c>
      <c r="J183" s="23" t="s">
        <v>3375</v>
      </c>
      <c r="K183" s="23">
        <v>0</v>
      </c>
      <c r="L183" s="23" t="s">
        <v>3917</v>
      </c>
      <c r="M183" s="23" t="s">
        <v>14</v>
      </c>
      <c r="N183" s="216" t="s">
        <v>1000</v>
      </c>
      <c r="O183" s="23" t="s">
        <v>14</v>
      </c>
      <c r="P183" s="23" t="s">
        <v>14</v>
      </c>
      <c r="Q183" s="22" t="str">
        <f t="shared" si="28"/>
        <v>在读</v>
      </c>
      <c r="R183" s="22" t="str">
        <f>IF(Q183="在读",IF(IFERROR(FIND("一",D183),0)&gt;0,"一对一",VLOOKUP(LEFT(D183,3),班级编码!A:H,8,0)),Q183)</f>
        <v>小高部</v>
      </c>
      <c r="S183" s="22" t="str">
        <f t="shared" si="29"/>
        <v>P4ABR4G3424</v>
      </c>
      <c r="T183" s="22" t="str">
        <f t="shared" si="30"/>
        <v>马祯</v>
      </c>
      <c r="U183" s="22" t="str">
        <f t="shared" si="31"/>
        <v>朱荣兰</v>
      </c>
      <c r="V183" s="22" t="str">
        <f t="shared" si="32"/>
        <v>DUSTIN</v>
      </c>
      <c r="W183" s="22" t="str">
        <f t="shared" si="33"/>
        <v>朱荣兰</v>
      </c>
      <c r="X183" s="22" t="str">
        <f t="shared" si="34"/>
        <v>DUSTIN</v>
      </c>
      <c r="Y183" s="22">
        <f t="shared" si="35"/>
        <v>3</v>
      </c>
      <c r="Z183" s="22">
        <f t="shared" si="36"/>
        <v>6</v>
      </c>
      <c r="AA183" s="22" t="str">
        <f t="shared" si="26"/>
        <v/>
      </c>
      <c r="AB183" s="22">
        <f>COUNTIF($G$2:G183,G183)</f>
        <v>1</v>
      </c>
      <c r="AC183" s="22" t="str">
        <f t="shared" si="37"/>
        <v>P4A</v>
      </c>
      <c r="AD183" s="22" t="str">
        <f>VLOOKUP(D183,'2-班级信息'!A:AL,35,0)</f>
        <v>周六上午</v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小学周末白天班</v>
      </c>
    </row>
    <row r="184" spans="1:33">
      <c r="A184" s="23" t="s">
        <v>1766</v>
      </c>
      <c r="B184" s="23" t="s">
        <v>480</v>
      </c>
      <c r="C184" s="23" t="s">
        <v>1766</v>
      </c>
      <c r="D184" s="23" t="s">
        <v>2211</v>
      </c>
      <c r="E184" s="23" t="s">
        <v>3704</v>
      </c>
      <c r="F184" s="23" t="s">
        <v>3752</v>
      </c>
      <c r="G184" s="23" t="s">
        <v>1872</v>
      </c>
      <c r="H184" s="23" t="s">
        <v>1873</v>
      </c>
      <c r="I184" s="216" t="str">
        <f>VLOOKUP(G184,Sheet1!$B:$T,19,0)</f>
        <v>三年级</v>
      </c>
      <c r="J184" s="23" t="s">
        <v>3066</v>
      </c>
      <c r="K184" s="23">
        <v>0</v>
      </c>
      <c r="L184" s="23" t="s">
        <v>3972</v>
      </c>
      <c r="M184" s="23" t="s">
        <v>14</v>
      </c>
      <c r="N184" s="216" t="s">
        <v>3711</v>
      </c>
      <c r="O184" s="23" t="s">
        <v>14</v>
      </c>
      <c r="P184" s="23" t="s">
        <v>14</v>
      </c>
      <c r="Q184" s="22" t="str">
        <f t="shared" si="28"/>
        <v>在读</v>
      </c>
      <c r="R184" s="22" t="str">
        <f>IF(Q184="在读",IF(IFERROR(FIND("一",D184),0)&gt;0,"一对一",VLOOKUP(LEFT(D184,3),班级编码!A:H,8,0)),Q184)</f>
        <v>小高部</v>
      </c>
      <c r="S184" s="22" t="str">
        <f t="shared" si="29"/>
        <v>P4ABR4G3424</v>
      </c>
      <c r="T184" s="22" t="str">
        <f t="shared" si="30"/>
        <v>马祯</v>
      </c>
      <c r="U184" s="22" t="str">
        <f t="shared" si="31"/>
        <v>朱荣兰</v>
      </c>
      <c r="V184" s="22" t="str">
        <f t="shared" si="32"/>
        <v>DUSTIN</v>
      </c>
      <c r="W184" s="22" t="str">
        <f t="shared" si="33"/>
        <v>朱荣兰</v>
      </c>
      <c r="X184" s="22" t="str">
        <f t="shared" si="34"/>
        <v>DUSTIN</v>
      </c>
      <c r="Y184" s="22">
        <f t="shared" si="35"/>
        <v>3</v>
      </c>
      <c r="Z184" s="22">
        <f t="shared" si="36"/>
        <v>6</v>
      </c>
      <c r="AA184" s="22" t="str">
        <f t="shared" si="26"/>
        <v/>
      </c>
      <c r="AB184" s="22">
        <f>COUNTIF($G$2:G184,G184)</f>
        <v>1</v>
      </c>
      <c r="AC184" s="22" t="str">
        <f t="shared" si="37"/>
        <v>P4A</v>
      </c>
      <c r="AD184" s="22" t="str">
        <f>VLOOKUP(D184,'2-班级信息'!A:AL,35,0)</f>
        <v>周六上午</v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小学周末白天班</v>
      </c>
    </row>
    <row r="185" spans="1:33">
      <c r="A185" s="23" t="s">
        <v>1766</v>
      </c>
      <c r="B185" s="23" t="s">
        <v>480</v>
      </c>
      <c r="C185" s="23" t="s">
        <v>1766</v>
      </c>
      <c r="D185" s="23" t="s">
        <v>2265</v>
      </c>
      <c r="E185" s="23" t="s">
        <v>3695</v>
      </c>
      <c r="F185" s="23" t="s">
        <v>3678</v>
      </c>
      <c r="G185" s="23" t="s">
        <v>2578</v>
      </c>
      <c r="H185" s="23" t="s">
        <v>2579</v>
      </c>
      <c r="I185" s="216" t="str">
        <f>VLOOKUP(G185,Sheet1!$B:$T,19,0)</f>
        <v>三年级</v>
      </c>
      <c r="J185" s="23" t="s">
        <v>3058</v>
      </c>
      <c r="K185" s="23">
        <v>0</v>
      </c>
      <c r="L185" s="23" t="s">
        <v>3696</v>
      </c>
      <c r="M185" s="23" t="s">
        <v>14</v>
      </c>
      <c r="N185" s="216" t="s">
        <v>3697</v>
      </c>
      <c r="O185" s="23" t="s">
        <v>14</v>
      </c>
      <c r="P185" s="23" t="s">
        <v>14</v>
      </c>
      <c r="Q185" s="22" t="str">
        <f t="shared" si="28"/>
        <v>在读</v>
      </c>
      <c r="R185" s="22" t="str">
        <f>IF(Q185="在读",IF(IFERROR(FIND("一",D185),0)&gt;0,"一对一",VLOOKUP(LEFT(D185,3),班级编码!A:H,8,0)),Q185)</f>
        <v>小高部</v>
      </c>
      <c r="S185" s="22" t="str">
        <f t="shared" si="29"/>
        <v>P4ABR4G3426</v>
      </c>
      <c r="T185" s="22" t="str">
        <f t="shared" si="30"/>
        <v>钟朵朵</v>
      </c>
      <c r="U185" s="22" t="str">
        <f t="shared" si="31"/>
        <v>陈玲</v>
      </c>
      <c r="V185" s="22" t="str">
        <f t="shared" si="32"/>
        <v>DUSTIN</v>
      </c>
      <c r="W185" s="22" t="str">
        <f t="shared" si="33"/>
        <v>DUSTIN</v>
      </c>
      <c r="X185" s="22" t="str">
        <f t="shared" si="34"/>
        <v>陈玲</v>
      </c>
      <c r="Y185" s="22">
        <f t="shared" si="35"/>
        <v>6</v>
      </c>
      <c r="Z185" s="22">
        <f t="shared" si="36"/>
        <v>6</v>
      </c>
      <c r="AA185" s="22" t="str">
        <f t="shared" si="26"/>
        <v/>
      </c>
      <c r="AB185" s="22">
        <f>COUNTIF($G$2:G185,G185)</f>
        <v>1</v>
      </c>
      <c r="AC185" s="22" t="str">
        <f t="shared" si="37"/>
        <v>P4A</v>
      </c>
      <c r="AD185" s="22" t="str">
        <f>VLOOKUP(D185,'2-班级信息'!A:AL,35,0)</f>
        <v>周六下午</v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小学周末白天班</v>
      </c>
    </row>
    <row r="186" spans="1:33">
      <c r="A186" s="23" t="s">
        <v>1766</v>
      </c>
      <c r="B186" s="23" t="s">
        <v>480</v>
      </c>
      <c r="C186" s="23" t="s">
        <v>1766</v>
      </c>
      <c r="D186" s="23" t="s">
        <v>2265</v>
      </c>
      <c r="E186" s="23" t="s">
        <v>3695</v>
      </c>
      <c r="F186" s="23" t="s">
        <v>3678</v>
      </c>
      <c r="G186" s="23" t="s">
        <v>1882</v>
      </c>
      <c r="H186" s="23" t="s">
        <v>1883</v>
      </c>
      <c r="I186" s="216" t="str">
        <f>VLOOKUP(G186,Sheet1!$B:$T,19,0)</f>
        <v>三年级</v>
      </c>
      <c r="J186" s="23" t="s">
        <v>3639</v>
      </c>
      <c r="K186" s="23">
        <v>0</v>
      </c>
      <c r="L186" s="23" t="s">
        <v>3712</v>
      </c>
      <c r="M186" s="23" t="s">
        <v>14</v>
      </c>
      <c r="N186" s="216" t="s">
        <v>1000</v>
      </c>
      <c r="O186" s="23" t="s">
        <v>14</v>
      </c>
      <c r="P186" s="23" t="s">
        <v>14</v>
      </c>
      <c r="Q186" s="22" t="str">
        <f t="shared" si="28"/>
        <v>在读</v>
      </c>
      <c r="R186" s="22" t="str">
        <f>IF(Q186="在读",IF(IFERROR(FIND("一",D186),0)&gt;0,"一对一",VLOOKUP(LEFT(D186,3),班级编码!A:H,8,0)),Q186)</f>
        <v>小高部</v>
      </c>
      <c r="S186" s="22" t="str">
        <f t="shared" si="29"/>
        <v>P4ABR4G3426</v>
      </c>
      <c r="T186" s="22" t="str">
        <f t="shared" si="30"/>
        <v>钟朵朵</v>
      </c>
      <c r="U186" s="22" t="str">
        <f t="shared" si="31"/>
        <v>陈玲</v>
      </c>
      <c r="V186" s="22" t="str">
        <f t="shared" si="32"/>
        <v>DUSTIN</v>
      </c>
      <c r="W186" s="22" t="str">
        <f t="shared" si="33"/>
        <v>DUSTIN</v>
      </c>
      <c r="X186" s="22" t="str">
        <f t="shared" si="34"/>
        <v>陈玲</v>
      </c>
      <c r="Y186" s="22">
        <f t="shared" si="35"/>
        <v>6</v>
      </c>
      <c r="Z186" s="22">
        <f t="shared" si="36"/>
        <v>6</v>
      </c>
      <c r="AA186" s="22" t="str">
        <f t="shared" si="26"/>
        <v/>
      </c>
      <c r="AB186" s="22">
        <f>COUNTIF($G$2:G186,G186)</f>
        <v>1</v>
      </c>
      <c r="AC186" s="22" t="str">
        <f t="shared" si="37"/>
        <v>P4A</v>
      </c>
      <c r="AD186" s="22" t="str">
        <f>VLOOKUP(D186,'2-班级信息'!A:AL,35,0)</f>
        <v>周六下午</v>
      </c>
      <c r="AE186" s="22" t="str">
        <f>VLOOKUP(D186,'2-班级信息'!A:AL,8,0)</f>
        <v/>
      </c>
      <c r="AF186" s="22" t="str">
        <f t="shared" si="27"/>
        <v>小学班</v>
      </c>
      <c r="AG186" s="22" t="str">
        <f t="shared" si="38"/>
        <v>小学周末白天班</v>
      </c>
    </row>
    <row r="187" spans="1:33">
      <c r="A187" s="23" t="s">
        <v>1766</v>
      </c>
      <c r="B187" s="23" t="s">
        <v>480</v>
      </c>
      <c r="C187" s="23" t="s">
        <v>1766</v>
      </c>
      <c r="D187" s="23" t="s">
        <v>2265</v>
      </c>
      <c r="E187" s="23" t="s">
        <v>3695</v>
      </c>
      <c r="F187" s="23" t="s">
        <v>3678</v>
      </c>
      <c r="G187" s="23" t="s">
        <v>2738</v>
      </c>
      <c r="H187" s="23" t="s">
        <v>2739</v>
      </c>
      <c r="I187" s="216" t="str">
        <f>VLOOKUP(G187,Sheet1!$B:$T,19,0)</f>
        <v>三年级</v>
      </c>
      <c r="J187" s="23" t="s">
        <v>3048</v>
      </c>
      <c r="K187" s="23">
        <v>0</v>
      </c>
      <c r="L187" s="23" t="s">
        <v>3742</v>
      </c>
      <c r="M187" s="23" t="s">
        <v>14</v>
      </c>
      <c r="N187" s="216" t="s">
        <v>3743</v>
      </c>
      <c r="O187" s="23" t="s">
        <v>14</v>
      </c>
      <c r="P187" s="23" t="s">
        <v>14</v>
      </c>
      <c r="Q187" s="22" t="str">
        <f t="shared" si="28"/>
        <v>在读</v>
      </c>
      <c r="R187" s="22" t="str">
        <f>IF(Q187="在读",IF(IFERROR(FIND("一",D187),0)&gt;0,"一对一",VLOOKUP(LEFT(D187,3),班级编码!A:H,8,0)),Q187)</f>
        <v>小高部</v>
      </c>
      <c r="S187" s="22" t="str">
        <f t="shared" si="29"/>
        <v>P4ABR4G3426</v>
      </c>
      <c r="T187" s="22" t="str">
        <f t="shared" si="30"/>
        <v>钟朵朵</v>
      </c>
      <c r="U187" s="22" t="str">
        <f t="shared" si="31"/>
        <v>陈玲</v>
      </c>
      <c r="V187" s="22" t="str">
        <f t="shared" si="32"/>
        <v>DUSTIN</v>
      </c>
      <c r="W187" s="22" t="str">
        <f t="shared" si="33"/>
        <v>DUSTIN</v>
      </c>
      <c r="X187" s="22" t="str">
        <f t="shared" si="34"/>
        <v>陈玲</v>
      </c>
      <c r="Y187" s="22">
        <f t="shared" si="35"/>
        <v>6</v>
      </c>
      <c r="Z187" s="22">
        <f t="shared" si="36"/>
        <v>6</v>
      </c>
      <c r="AA187" s="22" t="str">
        <f t="shared" si="26"/>
        <v/>
      </c>
      <c r="AB187" s="22">
        <f>COUNTIF($G$2:G187,G187)</f>
        <v>1</v>
      </c>
      <c r="AC187" s="22" t="str">
        <f t="shared" si="37"/>
        <v>P4A</v>
      </c>
      <c r="AD187" s="22" t="str">
        <f>VLOOKUP(D187,'2-班级信息'!A:AL,35,0)</f>
        <v>周六下午</v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小学周末白天班</v>
      </c>
    </row>
    <row r="188" spans="1:33">
      <c r="A188" s="23" t="s">
        <v>1766</v>
      </c>
      <c r="B188" s="23" t="s">
        <v>480</v>
      </c>
      <c r="C188" s="23" t="s">
        <v>1766</v>
      </c>
      <c r="D188" s="23" t="s">
        <v>2265</v>
      </c>
      <c r="E188" s="23" t="s">
        <v>3695</v>
      </c>
      <c r="F188" s="23" t="s">
        <v>3678</v>
      </c>
      <c r="G188" s="23" t="s">
        <v>2263</v>
      </c>
      <c r="H188" s="23" t="s">
        <v>2264</v>
      </c>
      <c r="I188" s="216" t="str">
        <f>VLOOKUP(G188,Sheet1!$B:$T,19,0)</f>
        <v>三年级</v>
      </c>
      <c r="J188" s="23" t="s">
        <v>3157</v>
      </c>
      <c r="K188" s="23">
        <v>0</v>
      </c>
      <c r="L188" s="23" t="s">
        <v>3758</v>
      </c>
      <c r="M188" s="23" t="s">
        <v>14</v>
      </c>
      <c r="N188" s="216" t="s">
        <v>3711</v>
      </c>
      <c r="O188" s="23" t="s">
        <v>14</v>
      </c>
      <c r="P188" s="23" t="s">
        <v>14</v>
      </c>
      <c r="Q188" s="22" t="str">
        <f t="shared" si="28"/>
        <v>在读</v>
      </c>
      <c r="R188" s="22" t="str">
        <f>IF(Q188="在读",IF(IFERROR(FIND("一",D188),0)&gt;0,"一对一",VLOOKUP(LEFT(D188,3),班级编码!A:H,8,0)),Q188)</f>
        <v>小高部</v>
      </c>
      <c r="S188" s="22" t="str">
        <f t="shared" si="29"/>
        <v>P4ABR4G3426</v>
      </c>
      <c r="T188" s="22" t="str">
        <f t="shared" si="30"/>
        <v>钟朵朵</v>
      </c>
      <c r="U188" s="22" t="str">
        <f t="shared" si="31"/>
        <v>陈玲</v>
      </c>
      <c r="V188" s="22" t="str">
        <f t="shared" si="32"/>
        <v>DUSTIN</v>
      </c>
      <c r="W188" s="22" t="str">
        <f t="shared" si="33"/>
        <v>DUSTIN</v>
      </c>
      <c r="X188" s="22" t="str">
        <f t="shared" si="34"/>
        <v>陈玲</v>
      </c>
      <c r="Y188" s="22">
        <f t="shared" si="35"/>
        <v>6</v>
      </c>
      <c r="Z188" s="22">
        <f t="shared" si="36"/>
        <v>6</v>
      </c>
      <c r="AA188" s="22" t="str">
        <f t="shared" si="26"/>
        <v/>
      </c>
      <c r="AB188" s="22">
        <f>COUNTIF($G$2:G188,G188)</f>
        <v>1</v>
      </c>
      <c r="AC188" s="22" t="str">
        <f t="shared" si="37"/>
        <v>P4A</v>
      </c>
      <c r="AD188" s="22" t="str">
        <f>VLOOKUP(D188,'2-班级信息'!A:AL,35,0)</f>
        <v>周六下午</v>
      </c>
      <c r="AE188" s="22" t="str">
        <f>VLOOKUP(D188,'2-班级信息'!A:AL,8,0)</f>
        <v/>
      </c>
      <c r="AF188" s="22" t="str">
        <f t="shared" si="27"/>
        <v>小学班</v>
      </c>
      <c r="AG188" s="22" t="str">
        <f t="shared" si="38"/>
        <v>小学周末白天班</v>
      </c>
    </row>
    <row r="189" spans="1:33">
      <c r="A189" s="23" t="s">
        <v>1766</v>
      </c>
      <c r="B189" s="23" t="s">
        <v>480</v>
      </c>
      <c r="C189" s="23" t="s">
        <v>1766</v>
      </c>
      <c r="D189" s="23" t="s">
        <v>2265</v>
      </c>
      <c r="E189" s="23" t="s">
        <v>3695</v>
      </c>
      <c r="F189" s="23" t="s">
        <v>3678</v>
      </c>
      <c r="G189" s="23" t="s">
        <v>2641</v>
      </c>
      <c r="H189" s="23" t="s">
        <v>2642</v>
      </c>
      <c r="I189" s="216" t="str">
        <f>VLOOKUP(G189,Sheet1!$B:$T,19,0)</f>
        <v>三年级</v>
      </c>
      <c r="J189" s="23" t="s">
        <v>3217</v>
      </c>
      <c r="K189" s="23">
        <v>0</v>
      </c>
      <c r="L189" s="23" t="s">
        <v>3768</v>
      </c>
      <c r="M189" s="23" t="s">
        <v>14</v>
      </c>
      <c r="N189" s="216" t="s">
        <v>3707</v>
      </c>
      <c r="O189" s="23" t="s">
        <v>14</v>
      </c>
      <c r="P189" s="23" t="s">
        <v>14</v>
      </c>
      <c r="Q189" s="22" t="str">
        <f t="shared" si="28"/>
        <v>在读</v>
      </c>
      <c r="R189" s="22" t="str">
        <f>IF(Q189="在读",IF(IFERROR(FIND("一",D189),0)&gt;0,"一对一",VLOOKUP(LEFT(D189,3),班级编码!A:H,8,0)),Q189)</f>
        <v>小高部</v>
      </c>
      <c r="S189" s="22" t="str">
        <f t="shared" si="29"/>
        <v>P4ABR4G3426</v>
      </c>
      <c r="T189" s="22" t="str">
        <f t="shared" si="30"/>
        <v>钟朵朵</v>
      </c>
      <c r="U189" s="22" t="str">
        <f t="shared" si="31"/>
        <v>陈玲</v>
      </c>
      <c r="V189" s="22" t="str">
        <f t="shared" si="32"/>
        <v>DUSTIN</v>
      </c>
      <c r="W189" s="22" t="str">
        <f t="shared" si="33"/>
        <v>DUSTIN</v>
      </c>
      <c r="X189" s="22" t="str">
        <f t="shared" si="34"/>
        <v>陈玲</v>
      </c>
      <c r="Y189" s="22">
        <f t="shared" si="35"/>
        <v>6</v>
      </c>
      <c r="Z189" s="22">
        <f t="shared" si="36"/>
        <v>6</v>
      </c>
      <c r="AA189" s="22" t="str">
        <f t="shared" si="26"/>
        <v/>
      </c>
      <c r="AB189" s="22">
        <f>COUNTIF($G$2:G189,G189)</f>
        <v>1</v>
      </c>
      <c r="AC189" s="22" t="str">
        <f t="shared" si="37"/>
        <v>P4A</v>
      </c>
      <c r="AD189" s="22" t="str">
        <f>VLOOKUP(D189,'2-班级信息'!A:AL,35,0)</f>
        <v>周六下午</v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小学周末白天班</v>
      </c>
    </row>
    <row r="190" spans="1:33">
      <c r="A190" s="23" t="s">
        <v>1766</v>
      </c>
      <c r="B190" s="23" t="s">
        <v>480</v>
      </c>
      <c r="C190" s="23" t="s">
        <v>1766</v>
      </c>
      <c r="D190" s="23" t="s">
        <v>2265</v>
      </c>
      <c r="E190" s="23" t="s">
        <v>3695</v>
      </c>
      <c r="F190" s="23" t="s">
        <v>3678</v>
      </c>
      <c r="G190" s="23" t="s">
        <v>1885</v>
      </c>
      <c r="H190" s="23" t="s">
        <v>1886</v>
      </c>
      <c r="I190" s="216" t="str">
        <f>VLOOKUP(G190,Sheet1!$B:$T,19,0)</f>
        <v>三年级</v>
      </c>
      <c r="J190" s="23" t="s">
        <v>3111</v>
      </c>
      <c r="K190" s="23">
        <v>0</v>
      </c>
      <c r="L190" s="23" t="s">
        <v>3772</v>
      </c>
      <c r="M190" s="23" t="s">
        <v>14</v>
      </c>
      <c r="N190" s="216" t="s">
        <v>3773</v>
      </c>
      <c r="O190" s="23" t="s">
        <v>14</v>
      </c>
      <c r="P190" s="23" t="s">
        <v>14</v>
      </c>
      <c r="Q190" s="22" t="str">
        <f t="shared" si="28"/>
        <v>在读</v>
      </c>
      <c r="R190" s="22" t="str">
        <f>IF(Q190="在读",IF(IFERROR(FIND("一",D190),0)&gt;0,"一对一",VLOOKUP(LEFT(D190,3),班级编码!A:H,8,0)),Q190)</f>
        <v>小高部</v>
      </c>
      <c r="S190" s="22" t="str">
        <f t="shared" si="29"/>
        <v>P4ABR4G3426</v>
      </c>
      <c r="T190" s="22" t="str">
        <f t="shared" si="30"/>
        <v>钟朵朵</v>
      </c>
      <c r="U190" s="22" t="str">
        <f t="shared" si="31"/>
        <v>陈玲</v>
      </c>
      <c r="V190" s="22" t="str">
        <f t="shared" si="32"/>
        <v>DUSTIN</v>
      </c>
      <c r="W190" s="22" t="str">
        <f t="shared" si="33"/>
        <v>DUSTIN</v>
      </c>
      <c r="X190" s="22" t="str">
        <f t="shared" si="34"/>
        <v>陈玲</v>
      </c>
      <c r="Y190" s="22">
        <f t="shared" si="35"/>
        <v>6</v>
      </c>
      <c r="Z190" s="22">
        <f t="shared" si="36"/>
        <v>6</v>
      </c>
      <c r="AA190" s="22" t="str">
        <f t="shared" si="26"/>
        <v/>
      </c>
      <c r="AB190" s="22">
        <f>COUNTIF($G$2:G190,G190)</f>
        <v>1</v>
      </c>
      <c r="AC190" s="22" t="str">
        <f t="shared" si="37"/>
        <v>P4A</v>
      </c>
      <c r="AD190" s="22" t="str">
        <f>VLOOKUP(D190,'2-班级信息'!A:AL,35,0)</f>
        <v>周六下午</v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小学周末白天班</v>
      </c>
    </row>
    <row r="191" spans="1:33">
      <c r="A191" s="23" t="s">
        <v>1766</v>
      </c>
      <c r="B191" s="23" t="s">
        <v>480</v>
      </c>
      <c r="C191" s="23" t="s">
        <v>1766</v>
      </c>
      <c r="D191" s="23" t="s">
        <v>2265</v>
      </c>
      <c r="E191" s="23" t="s">
        <v>3695</v>
      </c>
      <c r="F191" s="23" t="s">
        <v>3678</v>
      </c>
      <c r="G191" s="23" t="s">
        <v>1878</v>
      </c>
      <c r="H191" s="23" t="s">
        <v>1879</v>
      </c>
      <c r="I191" s="216" t="str">
        <f>VLOOKUP(G191,Sheet1!$B:$T,19,0)</f>
        <v>三年级</v>
      </c>
      <c r="J191" s="23" t="s">
        <v>3575</v>
      </c>
      <c r="K191" s="23">
        <v>0</v>
      </c>
      <c r="L191" s="23" t="s">
        <v>3815</v>
      </c>
      <c r="M191" s="23" t="s">
        <v>14</v>
      </c>
      <c r="N191" s="216" t="s">
        <v>1000</v>
      </c>
      <c r="O191" s="23" t="s">
        <v>14</v>
      </c>
      <c r="P191" s="23" t="s">
        <v>14</v>
      </c>
      <c r="Q191" s="22" t="str">
        <f t="shared" si="28"/>
        <v>在读</v>
      </c>
      <c r="R191" s="22" t="str">
        <f>IF(Q191="在读",IF(IFERROR(FIND("一",D191),0)&gt;0,"一对一",VLOOKUP(LEFT(D191,3),班级编码!A:H,8,0)),Q191)</f>
        <v>小高部</v>
      </c>
      <c r="S191" s="22" t="str">
        <f t="shared" si="29"/>
        <v>P4ABR4G3426</v>
      </c>
      <c r="T191" s="22" t="str">
        <f t="shared" si="30"/>
        <v>钟朵朵</v>
      </c>
      <c r="U191" s="22" t="str">
        <f t="shared" si="31"/>
        <v>陈玲</v>
      </c>
      <c r="V191" s="22" t="str">
        <f t="shared" si="32"/>
        <v>DUSTIN</v>
      </c>
      <c r="W191" s="22" t="str">
        <f t="shared" si="33"/>
        <v>DUSTIN</v>
      </c>
      <c r="X191" s="22" t="str">
        <f t="shared" si="34"/>
        <v>陈玲</v>
      </c>
      <c r="Y191" s="22">
        <f t="shared" si="35"/>
        <v>6</v>
      </c>
      <c r="Z191" s="22">
        <f t="shared" si="36"/>
        <v>6</v>
      </c>
      <c r="AA191" s="22" t="str">
        <f t="shared" si="26"/>
        <v/>
      </c>
      <c r="AB191" s="22">
        <f>COUNTIF($G$2:G191,G191)</f>
        <v>1</v>
      </c>
      <c r="AC191" s="22" t="str">
        <f t="shared" si="37"/>
        <v>P4A</v>
      </c>
      <c r="AD191" s="22" t="str">
        <f>VLOOKUP(D191,'2-班级信息'!A:AL,35,0)</f>
        <v>周六下午</v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小学周末白天班</v>
      </c>
    </row>
    <row r="192" spans="1:33">
      <c r="A192" s="23" t="s">
        <v>1766</v>
      </c>
      <c r="B192" s="23" t="s">
        <v>480</v>
      </c>
      <c r="C192" s="23" t="s">
        <v>1766</v>
      </c>
      <c r="D192" s="23" t="s">
        <v>2265</v>
      </c>
      <c r="E192" s="23" t="s">
        <v>3695</v>
      </c>
      <c r="F192" s="23" t="s">
        <v>3678</v>
      </c>
      <c r="G192" s="23" t="s">
        <v>2784</v>
      </c>
      <c r="H192" s="23" t="s">
        <v>2785</v>
      </c>
      <c r="I192" s="216" t="str">
        <f>VLOOKUP(G192,Sheet1!$B:$T,19,0)</f>
        <v>三年级</v>
      </c>
      <c r="J192" s="23" t="s">
        <v>3028</v>
      </c>
      <c r="K192" s="23">
        <v>0</v>
      </c>
      <c r="L192" s="23" t="s">
        <v>3820</v>
      </c>
      <c r="M192" s="23" t="s">
        <v>14</v>
      </c>
      <c r="N192" s="216" t="s">
        <v>1000</v>
      </c>
      <c r="O192" s="23" t="s">
        <v>14</v>
      </c>
      <c r="P192" s="23" t="s">
        <v>14</v>
      </c>
      <c r="Q192" s="22" t="str">
        <f t="shared" si="28"/>
        <v>在读</v>
      </c>
      <c r="R192" s="22" t="str">
        <f>IF(Q192="在读",IF(IFERROR(FIND("一",D192),0)&gt;0,"一对一",VLOOKUP(LEFT(D192,3),班级编码!A:H,8,0)),Q192)</f>
        <v>小高部</v>
      </c>
      <c r="S192" s="22" t="str">
        <f t="shared" si="29"/>
        <v>P4ABR4G3426</v>
      </c>
      <c r="T192" s="22" t="str">
        <f t="shared" si="30"/>
        <v>钟朵朵</v>
      </c>
      <c r="U192" s="22" t="str">
        <f t="shared" si="31"/>
        <v>陈玲</v>
      </c>
      <c r="V192" s="22" t="str">
        <f t="shared" si="32"/>
        <v>DUSTIN</v>
      </c>
      <c r="W192" s="22" t="str">
        <f t="shared" si="33"/>
        <v>DUSTIN</v>
      </c>
      <c r="X192" s="22" t="str">
        <f t="shared" si="34"/>
        <v>陈玲</v>
      </c>
      <c r="Y192" s="22">
        <f t="shared" si="35"/>
        <v>6</v>
      </c>
      <c r="Z192" s="22">
        <f t="shared" si="36"/>
        <v>6</v>
      </c>
      <c r="AA192" s="22" t="str">
        <f t="shared" si="26"/>
        <v>重复</v>
      </c>
      <c r="AB192" s="22">
        <f>COUNTIF($G$2:G192,G192)</f>
        <v>1</v>
      </c>
      <c r="AC192" s="22" t="str">
        <f t="shared" si="37"/>
        <v>P4A</v>
      </c>
      <c r="AD192" s="22" t="str">
        <f>VLOOKUP(D192,'2-班级信息'!A:AL,35,0)</f>
        <v>周六下午</v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小学周末白天班</v>
      </c>
    </row>
    <row r="193" spans="1:33">
      <c r="A193" s="23" t="s">
        <v>1766</v>
      </c>
      <c r="B193" s="23" t="s">
        <v>480</v>
      </c>
      <c r="C193" s="23" t="s">
        <v>1766</v>
      </c>
      <c r="D193" s="23" t="s">
        <v>2265</v>
      </c>
      <c r="E193" s="23" t="s">
        <v>3695</v>
      </c>
      <c r="F193" s="23" t="s">
        <v>3678</v>
      </c>
      <c r="G193" s="23" t="s">
        <v>2771</v>
      </c>
      <c r="H193" s="23" t="s">
        <v>2772</v>
      </c>
      <c r="I193" s="216" t="str">
        <f>VLOOKUP(G193,Sheet1!$B:$T,19,0)</f>
        <v>三年级</v>
      </c>
      <c r="J193" s="23" t="s">
        <v>3133</v>
      </c>
      <c r="K193" s="23">
        <v>0</v>
      </c>
      <c r="L193" s="23" t="s">
        <v>3873</v>
      </c>
      <c r="M193" s="23" t="s">
        <v>14</v>
      </c>
      <c r="N193" s="216" t="s">
        <v>3707</v>
      </c>
      <c r="O193" s="23" t="s">
        <v>14</v>
      </c>
      <c r="P193" s="23" t="s">
        <v>14</v>
      </c>
      <c r="Q193" s="22" t="str">
        <f t="shared" si="28"/>
        <v>在读</v>
      </c>
      <c r="R193" s="22" t="str">
        <f>IF(Q193="在读",IF(IFERROR(FIND("一",D193),0)&gt;0,"一对一",VLOOKUP(LEFT(D193,3),班级编码!A:H,8,0)),Q193)</f>
        <v>小高部</v>
      </c>
      <c r="S193" s="22" t="str">
        <f t="shared" si="29"/>
        <v>P4ABR4G3426</v>
      </c>
      <c r="T193" s="22" t="str">
        <f t="shared" si="30"/>
        <v>钟朵朵</v>
      </c>
      <c r="U193" s="22" t="str">
        <f t="shared" si="31"/>
        <v>陈玲</v>
      </c>
      <c r="V193" s="22" t="str">
        <f t="shared" si="32"/>
        <v>DUSTIN</v>
      </c>
      <c r="W193" s="22" t="str">
        <f t="shared" si="33"/>
        <v>DUSTIN</v>
      </c>
      <c r="X193" s="22" t="str">
        <f t="shared" si="34"/>
        <v>陈玲</v>
      </c>
      <c r="Y193" s="22">
        <f t="shared" si="35"/>
        <v>6</v>
      </c>
      <c r="Z193" s="22">
        <f t="shared" si="36"/>
        <v>6</v>
      </c>
      <c r="AA193" s="22" t="str">
        <f t="shared" si="26"/>
        <v/>
      </c>
      <c r="AB193" s="22">
        <f>COUNTIF($G$2:G193,G193)</f>
        <v>1</v>
      </c>
      <c r="AC193" s="22" t="str">
        <f t="shared" si="37"/>
        <v>P4A</v>
      </c>
      <c r="AD193" s="22" t="str">
        <f>VLOOKUP(D193,'2-班级信息'!A:AL,35,0)</f>
        <v>周六下午</v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小学周末白天班</v>
      </c>
    </row>
    <row r="194" spans="1:33">
      <c r="A194" s="23" t="s">
        <v>1766</v>
      </c>
      <c r="B194" s="23" t="s">
        <v>480</v>
      </c>
      <c r="C194" s="23" t="s">
        <v>1766</v>
      </c>
      <c r="D194" s="23" t="s">
        <v>2265</v>
      </c>
      <c r="E194" s="23" t="s">
        <v>3695</v>
      </c>
      <c r="F194" s="23" t="s">
        <v>3678</v>
      </c>
      <c r="G194" s="23" t="s">
        <v>2514</v>
      </c>
      <c r="H194" s="23" t="s">
        <v>2515</v>
      </c>
      <c r="I194" s="216" t="str">
        <f>VLOOKUP(G194,Sheet1!$B:$T,19,0)</f>
        <v>三年级</v>
      </c>
      <c r="J194" s="23" t="s">
        <v>3135</v>
      </c>
      <c r="K194" s="23">
        <v>0</v>
      </c>
      <c r="L194" s="23" t="s">
        <v>3888</v>
      </c>
      <c r="M194" s="23" t="s">
        <v>14</v>
      </c>
      <c r="N194" s="216" t="s">
        <v>3889</v>
      </c>
      <c r="O194" s="23" t="s">
        <v>14</v>
      </c>
      <c r="P194" s="23" t="s">
        <v>14</v>
      </c>
      <c r="Q194" s="22" t="str">
        <f t="shared" si="28"/>
        <v>在读</v>
      </c>
      <c r="R194" s="22" t="str">
        <f>IF(Q194="在读",IF(IFERROR(FIND("一",D194),0)&gt;0,"一对一",VLOOKUP(LEFT(D194,3),班级编码!A:H,8,0)),Q194)</f>
        <v>小高部</v>
      </c>
      <c r="S194" s="22" t="str">
        <f t="shared" si="29"/>
        <v>P4ABR4G3426</v>
      </c>
      <c r="T194" s="22" t="str">
        <f t="shared" si="30"/>
        <v>钟朵朵</v>
      </c>
      <c r="U194" s="22" t="str">
        <f t="shared" si="31"/>
        <v>陈玲</v>
      </c>
      <c r="V194" s="22" t="str">
        <f t="shared" si="32"/>
        <v>DUSTIN</v>
      </c>
      <c r="W194" s="22" t="str">
        <f t="shared" si="33"/>
        <v>DUSTIN</v>
      </c>
      <c r="X194" s="22" t="str">
        <f t="shared" si="34"/>
        <v>陈玲</v>
      </c>
      <c r="Y194" s="22">
        <f t="shared" si="35"/>
        <v>6</v>
      </c>
      <c r="Z194" s="22">
        <f t="shared" si="36"/>
        <v>6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P4A</v>
      </c>
      <c r="AD194" s="22" t="str">
        <f>VLOOKUP(D194,'2-班级信息'!A:AL,35,0)</f>
        <v>周六下午</v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小学周末白天班</v>
      </c>
    </row>
    <row r="195" spans="1:33">
      <c r="A195" s="23" t="s">
        <v>1766</v>
      </c>
      <c r="B195" s="23" t="s">
        <v>480</v>
      </c>
      <c r="C195" s="23" t="s">
        <v>1766</v>
      </c>
      <c r="D195" s="23" t="s">
        <v>2265</v>
      </c>
      <c r="E195" s="23" t="s">
        <v>3695</v>
      </c>
      <c r="F195" s="23" t="s">
        <v>3678</v>
      </c>
      <c r="G195" s="23" t="s">
        <v>2292</v>
      </c>
      <c r="H195" s="23" t="s">
        <v>2293</v>
      </c>
      <c r="I195" s="216" t="str">
        <f>VLOOKUP(G195,Sheet1!$B:$T,19,0)</f>
        <v>三年级</v>
      </c>
      <c r="J195" s="23" t="s">
        <v>3379</v>
      </c>
      <c r="K195" s="23">
        <v>0</v>
      </c>
      <c r="L195" s="23" t="s">
        <v>3902</v>
      </c>
      <c r="M195" s="23" t="s">
        <v>14</v>
      </c>
      <c r="N195" s="216" t="s">
        <v>1000</v>
      </c>
      <c r="O195" s="23" t="s">
        <v>14</v>
      </c>
      <c r="P195" s="23" t="s">
        <v>14</v>
      </c>
      <c r="Q195" s="22" t="str">
        <f t="shared" ref="Q195:Q258" si="41">IF(D195="停读","停读",IF(D195="未进班","未进班",IF(AND(M195="",G195&lt;&gt;""),"在读"," ")))</f>
        <v>在读</v>
      </c>
      <c r="R195" s="22" t="str">
        <f>IF(Q195="在读",IF(IFERROR(FIND("一",D195),0)&gt;0,"一对一",VLOOKUP(LEFT(D195,3),班级编码!A:H,8,0)),Q195)</f>
        <v>小高部</v>
      </c>
      <c r="S195" s="22" t="str">
        <f t="shared" ref="S195:S258" si="42">+D195</f>
        <v>P4ABR4G3426</v>
      </c>
      <c r="T195" s="22" t="str">
        <f t="shared" ref="T195:T258" si="43">IFERROR(LEFT(F195,FIND(",",F195)-1),F195)</f>
        <v>钟朵朵</v>
      </c>
      <c r="U195" s="22" t="str">
        <f t="shared" ref="U195:U258" si="44">IF(Y195=Z195,X195,W195)</f>
        <v>陈玲</v>
      </c>
      <c r="V195" s="22" t="str">
        <f t="shared" ref="V195:V258" si="45">IF(Y195=Z195,W195,X195)</f>
        <v>DUSTIN</v>
      </c>
      <c r="W195" s="22" t="str">
        <f t="shared" ref="W195:W258" si="46">IFERROR(MID(F195,FIND(",",F195)+1,FIND("@",SUBSTITUTE(F195,",","@",2))-FIND(",",F195)-1),IF(ISERROR(FIND(",",F195)),"",MID(F195,FIND(",",F195)+1,20)))</f>
        <v>DUSTIN</v>
      </c>
      <c r="X195" s="22" t="str">
        <f t="shared" ref="X195:X258" si="47">IFERROR(MID(F195,FIND("@",SUBSTITUTE(F195,",","@",2))+1,10),"")</f>
        <v>陈玲</v>
      </c>
      <c r="Y195" s="22">
        <f t="shared" ref="Y195:Y258" si="48">LEN(W195)</f>
        <v>6</v>
      </c>
      <c r="Z195" s="22">
        <f t="shared" ref="Z195:Z258" si="49">LENB(W195)</f>
        <v>6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P4A</v>
      </c>
      <c r="AD195" s="22" t="str">
        <f>VLOOKUP(D195,'2-班级信息'!A:AL,35,0)</f>
        <v>周六下午</v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小学周末白天班</v>
      </c>
    </row>
    <row r="196" spans="1:33">
      <c r="A196" s="23" t="s">
        <v>1766</v>
      </c>
      <c r="B196" s="23" t="s">
        <v>480</v>
      </c>
      <c r="C196" s="23" t="s">
        <v>1766</v>
      </c>
      <c r="D196" s="23" t="s">
        <v>2470</v>
      </c>
      <c r="E196" s="23" t="s">
        <v>3662</v>
      </c>
      <c r="F196" s="23" t="s">
        <v>3663</v>
      </c>
      <c r="G196" s="23" t="s">
        <v>2683</v>
      </c>
      <c r="H196" s="23" t="s">
        <v>2684</v>
      </c>
      <c r="I196" s="216" t="str">
        <f>VLOOKUP(G196,Sheet1!$B:$T,19,0)</f>
        <v>三年级</v>
      </c>
      <c r="J196" s="23" t="s">
        <v>3540</v>
      </c>
      <c r="K196" s="23">
        <v>0</v>
      </c>
      <c r="L196" s="23" t="s">
        <v>3664</v>
      </c>
      <c r="M196" s="23" t="s">
        <v>14</v>
      </c>
      <c r="N196" s="216" t="s">
        <v>3665</v>
      </c>
      <c r="O196" s="23" t="s">
        <v>14</v>
      </c>
      <c r="P196" s="23" t="s">
        <v>14</v>
      </c>
      <c r="Q196" s="22" t="str">
        <f t="shared" si="41"/>
        <v>在读</v>
      </c>
      <c r="R196" s="22" t="str">
        <f>IF(Q196="在读",IF(IFERROR(FIND("一",D196),0)&gt;0,"一对一",VLOOKUP(LEFT(D196,3),班级编码!A:H,8,0)),Q196)</f>
        <v>小高部</v>
      </c>
      <c r="S196" s="22" t="str">
        <f t="shared" si="42"/>
        <v>P4BBR4G3419</v>
      </c>
      <c r="T196" s="22" t="str">
        <f t="shared" si="43"/>
        <v>丁惠媚</v>
      </c>
      <c r="U196" s="22" t="str">
        <f t="shared" si="44"/>
        <v>陈玲</v>
      </c>
      <c r="V196" s="22" t="str">
        <f t="shared" si="45"/>
        <v>DUSTIN</v>
      </c>
      <c r="W196" s="22" t="str">
        <f t="shared" si="46"/>
        <v>DUSTIN</v>
      </c>
      <c r="X196" s="22" t="str">
        <f t="shared" si="47"/>
        <v>陈玲</v>
      </c>
      <c r="Y196" s="22">
        <f t="shared" si="48"/>
        <v>6</v>
      </c>
      <c r="Z196" s="22">
        <f t="shared" si="49"/>
        <v>6</v>
      </c>
      <c r="AA196" s="22" t="str">
        <f t="shared" si="39"/>
        <v>重复</v>
      </c>
      <c r="AB196" s="22">
        <f>COUNTIF($G$2:G196,G196)</f>
        <v>1</v>
      </c>
      <c r="AC196" s="22" t="str">
        <f t="shared" si="50"/>
        <v>P4B</v>
      </c>
      <c r="AD196" s="22" t="str">
        <f>VLOOKUP(D196,'2-班级信息'!A:AL,35,0)</f>
        <v>周日上午</v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小学周末白天班</v>
      </c>
    </row>
    <row r="197" spans="1:33">
      <c r="A197" s="23" t="s">
        <v>1766</v>
      </c>
      <c r="B197" s="23" t="s">
        <v>480</v>
      </c>
      <c r="C197" s="23" t="s">
        <v>1766</v>
      </c>
      <c r="D197" s="23" t="s">
        <v>2470</v>
      </c>
      <c r="E197" s="23" t="s">
        <v>3662</v>
      </c>
      <c r="F197" s="23" t="s">
        <v>3663</v>
      </c>
      <c r="G197" s="23" t="s">
        <v>2888</v>
      </c>
      <c r="H197" s="23" t="s">
        <v>2889</v>
      </c>
      <c r="I197" s="216" t="str">
        <f>VLOOKUP(G197,Sheet1!$B:$T,19,0)</f>
        <v>三年级</v>
      </c>
      <c r="J197" s="23" t="s">
        <v>3540</v>
      </c>
      <c r="K197" s="23">
        <v>0</v>
      </c>
      <c r="L197" s="23" t="s">
        <v>3669</v>
      </c>
      <c r="M197" s="23" t="s">
        <v>14</v>
      </c>
      <c r="N197" s="216" t="s">
        <v>3665</v>
      </c>
      <c r="O197" s="23" t="s">
        <v>14</v>
      </c>
      <c r="P197" s="23" t="s">
        <v>14</v>
      </c>
      <c r="Q197" s="22" t="str">
        <f t="shared" si="41"/>
        <v>在读</v>
      </c>
      <c r="R197" s="22" t="str">
        <f>IF(Q197="在读",IF(IFERROR(FIND("一",D197),0)&gt;0,"一对一",VLOOKUP(LEFT(D197,3),班级编码!A:H,8,0)),Q197)</f>
        <v>小高部</v>
      </c>
      <c r="S197" s="22" t="str">
        <f t="shared" si="42"/>
        <v>P4BBR4G3419</v>
      </c>
      <c r="T197" s="22" t="str">
        <f t="shared" si="43"/>
        <v>丁惠媚</v>
      </c>
      <c r="U197" s="22" t="str">
        <f t="shared" si="44"/>
        <v>陈玲</v>
      </c>
      <c r="V197" s="22" t="str">
        <f t="shared" si="45"/>
        <v>DUSTIN</v>
      </c>
      <c r="W197" s="22" t="str">
        <f t="shared" si="46"/>
        <v>DUSTIN</v>
      </c>
      <c r="X197" s="22" t="str">
        <f t="shared" si="47"/>
        <v>陈玲</v>
      </c>
      <c r="Y197" s="22">
        <f t="shared" si="48"/>
        <v>6</v>
      </c>
      <c r="Z197" s="22">
        <f t="shared" si="49"/>
        <v>6</v>
      </c>
      <c r="AA197" s="22" t="str">
        <f t="shared" si="39"/>
        <v>重复</v>
      </c>
      <c r="AB197" s="22">
        <f>COUNTIF($G$2:G197,G197)</f>
        <v>1</v>
      </c>
      <c r="AC197" s="22" t="str">
        <f t="shared" si="50"/>
        <v>P4B</v>
      </c>
      <c r="AD197" s="22" t="str">
        <f>VLOOKUP(D197,'2-班级信息'!A:AL,35,0)</f>
        <v>周日上午</v>
      </c>
      <c r="AE197" s="22" t="str">
        <f>VLOOKUP(D197,'2-班级信息'!A:AL,8,0)</f>
        <v/>
      </c>
      <c r="AF197" s="22" t="str">
        <f t="shared" si="40"/>
        <v>小学班</v>
      </c>
      <c r="AG197" s="22" t="str">
        <f t="shared" si="51"/>
        <v>小学周末白天班</v>
      </c>
    </row>
    <row r="198" spans="1:33">
      <c r="A198" s="23" t="s">
        <v>1766</v>
      </c>
      <c r="B198" s="23" t="s">
        <v>480</v>
      </c>
      <c r="C198" s="23" t="s">
        <v>1766</v>
      </c>
      <c r="D198" s="23" t="s">
        <v>2470</v>
      </c>
      <c r="E198" s="23" t="s">
        <v>3662</v>
      </c>
      <c r="F198" s="23" t="s">
        <v>3663</v>
      </c>
      <c r="G198" s="23" t="s">
        <v>2468</v>
      </c>
      <c r="H198" s="23" t="s">
        <v>2469</v>
      </c>
      <c r="I198" s="216" t="str">
        <f>VLOOKUP(G198,Sheet1!$B:$T,19,0)</f>
        <v>三年级</v>
      </c>
      <c r="J198" s="23" t="s">
        <v>3043</v>
      </c>
      <c r="K198" s="23">
        <v>0</v>
      </c>
      <c r="L198" s="23" t="s">
        <v>3755</v>
      </c>
      <c r="M198" s="23" t="s">
        <v>14</v>
      </c>
      <c r="N198" s="216" t="s">
        <v>1000</v>
      </c>
      <c r="O198" s="23" t="s">
        <v>14</v>
      </c>
      <c r="P198" s="23" t="s">
        <v>14</v>
      </c>
      <c r="Q198" s="22" t="str">
        <f t="shared" si="41"/>
        <v>在读</v>
      </c>
      <c r="R198" s="22" t="str">
        <f>IF(Q198="在读",IF(IFERROR(FIND("一",D198),0)&gt;0,"一对一",VLOOKUP(LEFT(D198,3),班级编码!A:H,8,0)),Q198)</f>
        <v>小高部</v>
      </c>
      <c r="S198" s="22" t="str">
        <f t="shared" si="42"/>
        <v>P4BBR4G3419</v>
      </c>
      <c r="T198" s="22" t="str">
        <f t="shared" si="43"/>
        <v>丁惠媚</v>
      </c>
      <c r="U198" s="22" t="str">
        <f t="shared" si="44"/>
        <v>陈玲</v>
      </c>
      <c r="V198" s="22" t="str">
        <f t="shared" si="45"/>
        <v>DUSTIN</v>
      </c>
      <c r="W198" s="22" t="str">
        <f t="shared" si="46"/>
        <v>DUSTIN</v>
      </c>
      <c r="X198" s="22" t="str">
        <f t="shared" si="47"/>
        <v>陈玲</v>
      </c>
      <c r="Y198" s="22">
        <f t="shared" si="48"/>
        <v>6</v>
      </c>
      <c r="Z198" s="22">
        <f t="shared" si="49"/>
        <v>6</v>
      </c>
      <c r="AA198" s="22" t="str">
        <f t="shared" si="39"/>
        <v/>
      </c>
      <c r="AB198" s="22">
        <f>COUNTIF($G$2:G198,G198)</f>
        <v>1</v>
      </c>
      <c r="AC198" s="22" t="str">
        <f t="shared" si="50"/>
        <v>P4B</v>
      </c>
      <c r="AD198" s="22" t="str">
        <f>VLOOKUP(D198,'2-班级信息'!A:AL,35,0)</f>
        <v>周日上午</v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小学周末白天班</v>
      </c>
    </row>
    <row r="199" spans="1:33">
      <c r="A199" s="23" t="s">
        <v>1766</v>
      </c>
      <c r="B199" s="23" t="s">
        <v>480</v>
      </c>
      <c r="C199" s="23" t="s">
        <v>1766</v>
      </c>
      <c r="D199" s="23" t="s">
        <v>2470</v>
      </c>
      <c r="E199" s="23" t="s">
        <v>3662</v>
      </c>
      <c r="F199" s="23" t="s">
        <v>3663</v>
      </c>
      <c r="G199" s="23" t="s">
        <v>2908</v>
      </c>
      <c r="H199" s="23" t="s">
        <v>2909</v>
      </c>
      <c r="I199" s="216" t="str">
        <f>VLOOKUP(G199,Sheet1!$B:$T,19,0)</f>
        <v>二年级</v>
      </c>
      <c r="J199" s="23" t="s">
        <v>3633</v>
      </c>
      <c r="K199" s="23">
        <v>0</v>
      </c>
      <c r="L199" s="23" t="s">
        <v>3761</v>
      </c>
      <c r="M199" s="23" t="s">
        <v>14</v>
      </c>
      <c r="N199" s="216" t="s">
        <v>1002</v>
      </c>
      <c r="O199" s="23" t="s">
        <v>14</v>
      </c>
      <c r="P199" s="23" t="s">
        <v>14</v>
      </c>
      <c r="Q199" s="22" t="str">
        <f t="shared" si="41"/>
        <v>在读</v>
      </c>
      <c r="R199" s="22" t="str">
        <f>IF(Q199="在读",IF(IFERROR(FIND("一",D199),0)&gt;0,"一对一",VLOOKUP(LEFT(D199,3),班级编码!A:H,8,0)),Q199)</f>
        <v>小高部</v>
      </c>
      <c r="S199" s="22" t="str">
        <f t="shared" si="42"/>
        <v>P4BBR4G3419</v>
      </c>
      <c r="T199" s="22" t="str">
        <f t="shared" si="43"/>
        <v>丁惠媚</v>
      </c>
      <c r="U199" s="22" t="str">
        <f t="shared" si="44"/>
        <v>陈玲</v>
      </c>
      <c r="V199" s="22" t="str">
        <f t="shared" si="45"/>
        <v>DUSTIN</v>
      </c>
      <c r="W199" s="22" t="str">
        <f t="shared" si="46"/>
        <v>DUSTIN</v>
      </c>
      <c r="X199" s="22" t="str">
        <f t="shared" si="47"/>
        <v>陈玲</v>
      </c>
      <c r="Y199" s="22">
        <f t="shared" si="48"/>
        <v>6</v>
      </c>
      <c r="Z199" s="22">
        <f t="shared" si="49"/>
        <v>6</v>
      </c>
      <c r="AA199" s="22" t="str">
        <f t="shared" si="39"/>
        <v/>
      </c>
      <c r="AB199" s="22">
        <f>COUNTIF($G$2:G199,G199)</f>
        <v>1</v>
      </c>
      <c r="AC199" s="22" t="str">
        <f t="shared" si="50"/>
        <v>P4B</v>
      </c>
      <c r="AD199" s="22" t="str">
        <f>VLOOKUP(D199,'2-班级信息'!A:AL,35,0)</f>
        <v>周日上午</v>
      </c>
      <c r="AE199" s="22" t="str">
        <f>VLOOKUP(D199,'2-班级信息'!A:AL,8,0)</f>
        <v/>
      </c>
      <c r="AF199" s="22" t="str">
        <f t="shared" si="40"/>
        <v>小学班</v>
      </c>
      <c r="AG199" s="22" t="str">
        <f t="shared" si="51"/>
        <v>小学周末白天班</v>
      </c>
    </row>
    <row r="200" spans="1:33">
      <c r="A200" s="23" t="s">
        <v>1766</v>
      </c>
      <c r="B200" s="23" t="s">
        <v>480</v>
      </c>
      <c r="C200" s="23" t="s">
        <v>1766</v>
      </c>
      <c r="D200" s="23" t="s">
        <v>2470</v>
      </c>
      <c r="E200" s="23" t="s">
        <v>3662</v>
      </c>
      <c r="F200" s="23" t="s">
        <v>3663</v>
      </c>
      <c r="G200" s="23" t="s">
        <v>2693</v>
      </c>
      <c r="H200" s="23" t="s">
        <v>2694</v>
      </c>
      <c r="I200" s="216" t="str">
        <f>VLOOKUP(G200,Sheet1!$B:$T,19,0)</f>
        <v>三年级</v>
      </c>
      <c r="J200" s="23" t="s">
        <v>3517</v>
      </c>
      <c r="K200" s="23">
        <v>0</v>
      </c>
      <c r="L200" s="23" t="s">
        <v>3780</v>
      </c>
      <c r="M200" s="23" t="s">
        <v>14</v>
      </c>
      <c r="N200" s="216" t="s">
        <v>1000</v>
      </c>
      <c r="O200" s="23" t="s">
        <v>14</v>
      </c>
      <c r="P200" s="23" t="s">
        <v>14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小高部</v>
      </c>
      <c r="S200" s="22" t="str">
        <f t="shared" si="42"/>
        <v>P4BBR4G3419</v>
      </c>
      <c r="T200" s="22" t="str">
        <f t="shared" si="43"/>
        <v>丁惠媚</v>
      </c>
      <c r="U200" s="22" t="str">
        <f t="shared" si="44"/>
        <v>陈玲</v>
      </c>
      <c r="V200" s="22" t="str">
        <f t="shared" si="45"/>
        <v>DUSTIN</v>
      </c>
      <c r="W200" s="22" t="str">
        <f t="shared" si="46"/>
        <v>DUSTIN</v>
      </c>
      <c r="X200" s="22" t="str">
        <f t="shared" si="47"/>
        <v>陈玲</v>
      </c>
      <c r="Y200" s="22">
        <f t="shared" si="48"/>
        <v>6</v>
      </c>
      <c r="Z200" s="22">
        <f t="shared" si="49"/>
        <v>6</v>
      </c>
      <c r="AA200" s="22" t="str">
        <f t="shared" si="39"/>
        <v/>
      </c>
      <c r="AB200" s="22">
        <f>COUNTIF($G$2:G200,G200)</f>
        <v>1</v>
      </c>
      <c r="AC200" s="22" t="str">
        <f t="shared" si="50"/>
        <v>P4B</v>
      </c>
      <c r="AD200" s="22" t="str">
        <f>VLOOKUP(D200,'2-班级信息'!A:AL,35,0)</f>
        <v>周日上午</v>
      </c>
      <c r="AE200" s="22" t="str">
        <f>VLOOKUP(D200,'2-班级信息'!A:AL,8,0)</f>
        <v/>
      </c>
      <c r="AF200" s="22" t="str">
        <f t="shared" si="40"/>
        <v>小学班</v>
      </c>
      <c r="AG200" s="22" t="str">
        <f t="shared" si="51"/>
        <v>小学周末白天班</v>
      </c>
    </row>
    <row r="201" spans="1:33">
      <c r="A201" s="23" t="s">
        <v>1766</v>
      </c>
      <c r="B201" s="23" t="s">
        <v>480</v>
      </c>
      <c r="C201" s="23" t="s">
        <v>1766</v>
      </c>
      <c r="D201" s="23" t="s">
        <v>2470</v>
      </c>
      <c r="E201" s="23" t="s">
        <v>3662</v>
      </c>
      <c r="F201" s="23" t="s">
        <v>3663</v>
      </c>
      <c r="G201" s="23" t="s">
        <v>1908</v>
      </c>
      <c r="H201" s="23" t="s">
        <v>1909</v>
      </c>
      <c r="I201" s="216" t="str">
        <f>VLOOKUP(G201,Sheet1!$B:$T,19,0)</f>
        <v>四年级</v>
      </c>
      <c r="J201" s="23" t="s">
        <v>3522</v>
      </c>
      <c r="K201" s="23">
        <v>0</v>
      </c>
      <c r="L201" s="23" t="s">
        <v>3825</v>
      </c>
      <c r="M201" s="23" t="s">
        <v>14</v>
      </c>
      <c r="N201" s="216" t="s">
        <v>1002</v>
      </c>
      <c r="O201" s="23" t="s">
        <v>14</v>
      </c>
      <c r="P201" s="23" t="s">
        <v>14</v>
      </c>
      <c r="Q201" s="22" t="str">
        <f t="shared" si="41"/>
        <v>在读</v>
      </c>
      <c r="R201" s="22" t="str">
        <f>IF(Q201="在读",IF(IFERROR(FIND("一",D201),0)&gt;0,"一对一",VLOOKUP(LEFT(D201,3),班级编码!A:H,8,0)),Q201)</f>
        <v>小高部</v>
      </c>
      <c r="S201" s="22" t="str">
        <f t="shared" si="42"/>
        <v>P4BBR4G3419</v>
      </c>
      <c r="T201" s="22" t="str">
        <f t="shared" si="43"/>
        <v>丁惠媚</v>
      </c>
      <c r="U201" s="22" t="str">
        <f t="shared" si="44"/>
        <v>陈玲</v>
      </c>
      <c r="V201" s="22" t="str">
        <f t="shared" si="45"/>
        <v>DUSTIN</v>
      </c>
      <c r="W201" s="22" t="str">
        <f t="shared" si="46"/>
        <v>DUSTIN</v>
      </c>
      <c r="X201" s="22" t="str">
        <f t="shared" si="47"/>
        <v>陈玲</v>
      </c>
      <c r="Y201" s="22">
        <f t="shared" si="48"/>
        <v>6</v>
      </c>
      <c r="Z201" s="22">
        <f t="shared" si="49"/>
        <v>6</v>
      </c>
      <c r="AA201" s="22" t="str">
        <f t="shared" si="39"/>
        <v>重复</v>
      </c>
      <c r="AB201" s="22">
        <f>COUNTIF($G$2:G201,G201)</f>
        <v>1</v>
      </c>
      <c r="AC201" s="22" t="str">
        <f t="shared" si="50"/>
        <v>P4B</v>
      </c>
      <c r="AD201" s="22" t="str">
        <f>VLOOKUP(D201,'2-班级信息'!A:AL,35,0)</f>
        <v>周日上午</v>
      </c>
      <c r="AE201" s="22" t="str">
        <f>VLOOKUP(D201,'2-班级信息'!A:AL,8,0)</f>
        <v/>
      </c>
      <c r="AF201" s="22" t="str">
        <f t="shared" si="40"/>
        <v>小学班</v>
      </c>
      <c r="AG201" s="22" t="str">
        <f t="shared" si="51"/>
        <v>小学周末白天班</v>
      </c>
    </row>
    <row r="202" spans="1:33">
      <c r="A202" s="23" t="s">
        <v>1766</v>
      </c>
      <c r="B202" s="23" t="s">
        <v>480</v>
      </c>
      <c r="C202" s="23" t="s">
        <v>1766</v>
      </c>
      <c r="D202" s="23" t="s">
        <v>2470</v>
      </c>
      <c r="E202" s="23" t="s">
        <v>3662</v>
      </c>
      <c r="F202" s="23" t="s">
        <v>3663</v>
      </c>
      <c r="G202" s="23" t="s">
        <v>2934</v>
      </c>
      <c r="H202" s="23" t="s">
        <v>2935</v>
      </c>
      <c r="I202" s="216" t="str">
        <f>VLOOKUP(G202,Sheet1!$B:$T,19,0)</f>
        <v>四年级</v>
      </c>
      <c r="J202" s="23" t="s">
        <v>3389</v>
      </c>
      <c r="K202" s="23">
        <v>0</v>
      </c>
      <c r="L202" s="23" t="s">
        <v>2936</v>
      </c>
      <c r="M202" s="23" t="s">
        <v>14</v>
      </c>
      <c r="N202" s="216" t="s">
        <v>1000</v>
      </c>
      <c r="O202" s="23" t="s">
        <v>14</v>
      </c>
      <c r="P202" s="23" t="s">
        <v>14</v>
      </c>
      <c r="Q202" s="22" t="str">
        <f t="shared" si="41"/>
        <v>在读</v>
      </c>
      <c r="R202" s="22" t="str">
        <f>IF(Q202="在读",IF(IFERROR(FIND("一",D202),0)&gt;0,"一对一",VLOOKUP(LEFT(D202,3),班级编码!A:H,8,0)),Q202)</f>
        <v>小高部</v>
      </c>
      <c r="S202" s="22" t="str">
        <f t="shared" si="42"/>
        <v>P4BBR4G3419</v>
      </c>
      <c r="T202" s="22" t="str">
        <f t="shared" si="43"/>
        <v>丁惠媚</v>
      </c>
      <c r="U202" s="22" t="str">
        <f t="shared" si="44"/>
        <v>陈玲</v>
      </c>
      <c r="V202" s="22" t="str">
        <f t="shared" si="45"/>
        <v>DUSTIN</v>
      </c>
      <c r="W202" s="22" t="str">
        <f t="shared" si="46"/>
        <v>DUSTIN</v>
      </c>
      <c r="X202" s="22" t="str">
        <f t="shared" si="47"/>
        <v>陈玲</v>
      </c>
      <c r="Y202" s="22">
        <f t="shared" si="48"/>
        <v>6</v>
      </c>
      <c r="Z202" s="22">
        <f t="shared" si="49"/>
        <v>6</v>
      </c>
      <c r="AA202" s="22" t="str">
        <f t="shared" si="39"/>
        <v/>
      </c>
      <c r="AB202" s="22">
        <f>COUNTIF($G$2:G202,G202)</f>
        <v>1</v>
      </c>
      <c r="AC202" s="22" t="str">
        <f t="shared" si="50"/>
        <v>P4B</v>
      </c>
      <c r="AD202" s="22" t="str">
        <f>VLOOKUP(D202,'2-班级信息'!A:AL,35,0)</f>
        <v>周日上午</v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小学周末白天班</v>
      </c>
    </row>
    <row r="203" spans="1:33">
      <c r="A203" s="23" t="s">
        <v>1766</v>
      </c>
      <c r="B203" s="23" t="s">
        <v>480</v>
      </c>
      <c r="C203" s="23" t="s">
        <v>1766</v>
      </c>
      <c r="D203" s="23" t="s">
        <v>2470</v>
      </c>
      <c r="E203" s="23" t="s">
        <v>3662</v>
      </c>
      <c r="F203" s="23" t="s">
        <v>3663</v>
      </c>
      <c r="G203" s="23" t="s">
        <v>1780</v>
      </c>
      <c r="H203" s="23" t="s">
        <v>1781</v>
      </c>
      <c r="I203" s="215" t="s">
        <v>4853</v>
      </c>
      <c r="J203" s="23" t="s">
        <v>3377</v>
      </c>
      <c r="K203" s="23">
        <v>0</v>
      </c>
      <c r="L203" s="23" t="s">
        <v>1779</v>
      </c>
      <c r="M203" s="23" t="s">
        <v>14</v>
      </c>
      <c r="N203" s="216" t="s">
        <v>3973</v>
      </c>
      <c r="O203" s="23" t="s">
        <v>14</v>
      </c>
      <c r="P203" s="23" t="s">
        <v>14</v>
      </c>
      <c r="Q203" s="22" t="str">
        <f t="shared" si="41"/>
        <v>在读</v>
      </c>
      <c r="R203" s="22" t="str">
        <f>IF(Q203="在读",IF(IFERROR(FIND("一",D203),0)&gt;0,"一对一",VLOOKUP(LEFT(D203,3),班级编码!A:H,8,0)),Q203)</f>
        <v>小高部</v>
      </c>
      <c r="S203" s="22" t="str">
        <f t="shared" si="42"/>
        <v>P4BBR4G3419</v>
      </c>
      <c r="T203" s="22" t="str">
        <f t="shared" si="43"/>
        <v>丁惠媚</v>
      </c>
      <c r="U203" s="22" t="str">
        <f t="shared" si="44"/>
        <v>陈玲</v>
      </c>
      <c r="V203" s="22" t="str">
        <f t="shared" si="45"/>
        <v>DUSTIN</v>
      </c>
      <c r="W203" s="22" t="str">
        <f t="shared" si="46"/>
        <v>DUSTIN</v>
      </c>
      <c r="X203" s="22" t="str">
        <f t="shared" si="47"/>
        <v>陈玲</v>
      </c>
      <c r="Y203" s="22">
        <f t="shared" si="48"/>
        <v>6</v>
      </c>
      <c r="Z203" s="22">
        <f t="shared" si="49"/>
        <v>6</v>
      </c>
      <c r="AA203" s="22" t="str">
        <f t="shared" si="39"/>
        <v/>
      </c>
      <c r="AB203" s="22">
        <f>COUNTIF($G$2:G203,G203)</f>
        <v>1</v>
      </c>
      <c r="AC203" s="22" t="str">
        <f t="shared" si="50"/>
        <v>P4B</v>
      </c>
      <c r="AD203" s="22" t="str">
        <f>VLOOKUP(D203,'2-班级信息'!A:AL,35,0)</f>
        <v>周日上午</v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小学周末白天班</v>
      </c>
    </row>
    <row r="204" spans="1:33">
      <c r="A204" s="23" t="s">
        <v>1766</v>
      </c>
      <c r="B204" s="23" t="s">
        <v>2393</v>
      </c>
      <c r="C204" s="23" t="s">
        <v>1766</v>
      </c>
      <c r="D204" s="23" t="s">
        <v>2394</v>
      </c>
      <c r="E204" s="23" t="s">
        <v>3660</v>
      </c>
      <c r="F204" s="23" t="s">
        <v>2170</v>
      </c>
      <c r="G204" s="23" t="s">
        <v>2726</v>
      </c>
      <c r="H204" s="23" t="s">
        <v>2727</v>
      </c>
      <c r="I204" s="216" t="str">
        <f>VLOOKUP(G204,Sheet1!$B:$T,19,0)</f>
        <v>三年级</v>
      </c>
      <c r="J204" s="23" t="s">
        <v>3537</v>
      </c>
      <c r="K204" s="23">
        <v>0</v>
      </c>
      <c r="L204" s="23" t="s">
        <v>3661</v>
      </c>
      <c r="M204" s="23" t="s">
        <v>14</v>
      </c>
      <c r="N204" s="216" t="s">
        <v>1000</v>
      </c>
      <c r="O204" s="23" t="s">
        <v>14</v>
      </c>
      <c r="P204" s="23" t="s">
        <v>14</v>
      </c>
      <c r="Q204" s="22" t="str">
        <f t="shared" si="41"/>
        <v>在读</v>
      </c>
      <c r="R204" s="22" t="str">
        <f>IF(Q204="在读",IF(IFERROR(FIND("一",D204),0)&gt;0,"一对一",VLOOKUP(LEFT(D204,3),班级编码!A:H,8,0)),Q204)</f>
        <v>一对一</v>
      </c>
      <c r="S204" s="22" t="str">
        <f t="shared" si="42"/>
        <v>P5ABR4G0422（一对三）</v>
      </c>
      <c r="T204" s="22" t="str">
        <f t="shared" si="43"/>
        <v>丁惠媚</v>
      </c>
      <c r="U204" s="22" t="str">
        <f t="shared" si="44"/>
        <v/>
      </c>
      <c r="V204" s="22" t="str">
        <f t="shared" si="45"/>
        <v>DUSTIN</v>
      </c>
      <c r="W204" s="22" t="str">
        <f t="shared" si="46"/>
        <v>DUSTIN</v>
      </c>
      <c r="X204" s="22" t="str">
        <f t="shared" si="47"/>
        <v/>
      </c>
      <c r="Y204" s="22">
        <f t="shared" si="48"/>
        <v>6</v>
      </c>
      <c r="Z204" s="22">
        <f t="shared" si="49"/>
        <v>6</v>
      </c>
      <c r="AA204" s="22" t="str">
        <f t="shared" si="39"/>
        <v/>
      </c>
      <c r="AB204" s="22">
        <f>COUNTIF($G$2:G204,G204)</f>
        <v>1</v>
      </c>
      <c r="AC204" s="22" t="str">
        <f t="shared" si="50"/>
        <v>一对一</v>
      </c>
      <c r="AD204" s="22" t="str">
        <f>VLOOKUP(D204,'2-班级信息'!A:AL,35,0)</f>
        <v>周三下午</v>
      </c>
      <c r="AE204" s="22" t="str">
        <f>VLOOKUP(D204,'2-班级信息'!A:AL,8,0)</f>
        <v/>
      </c>
      <c r="AF204" s="22" t="str">
        <f t="shared" si="40"/>
        <v>一对一</v>
      </c>
      <c r="AG204" s="22" t="str">
        <f t="shared" si="51"/>
        <v>一对一</v>
      </c>
    </row>
    <row r="205" spans="1:33">
      <c r="A205" s="23" t="s">
        <v>1766</v>
      </c>
      <c r="B205" s="23" t="s">
        <v>2393</v>
      </c>
      <c r="C205" s="23" t="s">
        <v>1766</v>
      </c>
      <c r="D205" s="23" t="s">
        <v>2394</v>
      </c>
      <c r="E205" s="23" t="s">
        <v>3660</v>
      </c>
      <c r="F205" s="23" t="s">
        <v>2170</v>
      </c>
      <c r="G205" s="23" t="s">
        <v>2391</v>
      </c>
      <c r="H205" s="23" t="s">
        <v>2392</v>
      </c>
      <c r="I205" s="216" t="str">
        <f>VLOOKUP(G205,Sheet1!$B:$T,19,0)</f>
        <v>四年级</v>
      </c>
      <c r="J205" s="23" t="s">
        <v>3116</v>
      </c>
      <c r="K205" s="23">
        <v>0</v>
      </c>
      <c r="L205" s="23" t="s">
        <v>3713</v>
      </c>
      <c r="M205" s="23" t="s">
        <v>14</v>
      </c>
      <c r="N205" s="216" t="s">
        <v>1000</v>
      </c>
      <c r="O205" s="23" t="s">
        <v>14</v>
      </c>
      <c r="P205" s="23" t="s">
        <v>14</v>
      </c>
      <c r="Q205" s="22" t="str">
        <f t="shared" si="41"/>
        <v>在读</v>
      </c>
      <c r="R205" s="22" t="str">
        <f>IF(Q205="在读",IF(IFERROR(FIND("一",D205),0)&gt;0,"一对一",VLOOKUP(LEFT(D205,3),班级编码!A:H,8,0)),Q205)</f>
        <v>一对一</v>
      </c>
      <c r="S205" s="22" t="str">
        <f t="shared" si="42"/>
        <v>P5ABR4G0422（一对三）</v>
      </c>
      <c r="T205" s="22" t="str">
        <f t="shared" si="43"/>
        <v>丁惠媚</v>
      </c>
      <c r="U205" s="22" t="str">
        <f t="shared" si="44"/>
        <v/>
      </c>
      <c r="V205" s="22" t="str">
        <f t="shared" si="45"/>
        <v>DUSTIN</v>
      </c>
      <c r="W205" s="22" t="str">
        <f t="shared" si="46"/>
        <v>DUSTIN</v>
      </c>
      <c r="X205" s="22" t="str">
        <f t="shared" si="47"/>
        <v/>
      </c>
      <c r="Y205" s="22">
        <f t="shared" si="48"/>
        <v>6</v>
      </c>
      <c r="Z205" s="22">
        <f t="shared" si="49"/>
        <v>6</v>
      </c>
      <c r="AA205" s="22" t="str">
        <f t="shared" si="39"/>
        <v/>
      </c>
      <c r="AB205" s="22">
        <f>COUNTIF($G$2:G205,G205)</f>
        <v>1</v>
      </c>
      <c r="AC205" s="22" t="str">
        <f t="shared" si="50"/>
        <v>一对一</v>
      </c>
      <c r="AD205" s="22" t="str">
        <f>VLOOKUP(D205,'2-班级信息'!A:AL,35,0)</f>
        <v>周三下午</v>
      </c>
      <c r="AE205" s="22" t="str">
        <f>VLOOKUP(D205,'2-班级信息'!A:AL,8,0)</f>
        <v/>
      </c>
      <c r="AF205" s="22" t="str">
        <f t="shared" si="40"/>
        <v>一对一</v>
      </c>
      <c r="AG205" s="22" t="str">
        <f t="shared" si="51"/>
        <v>一对一</v>
      </c>
    </row>
    <row r="206" spans="1:33">
      <c r="A206" s="23" t="s">
        <v>1766</v>
      </c>
      <c r="B206" s="23" t="s">
        <v>2393</v>
      </c>
      <c r="C206" s="23" t="s">
        <v>1766</v>
      </c>
      <c r="D206" s="23" t="s">
        <v>2394</v>
      </c>
      <c r="E206" s="23" t="s">
        <v>3660</v>
      </c>
      <c r="F206" s="23" t="s">
        <v>2170</v>
      </c>
      <c r="G206" s="23" t="s">
        <v>2716</v>
      </c>
      <c r="H206" s="23" t="s">
        <v>2717</v>
      </c>
      <c r="I206" s="216" t="str">
        <f>VLOOKUP(G206,Sheet1!$B:$T,19,0)</f>
        <v>三年级</v>
      </c>
      <c r="J206" s="23" t="s">
        <v>3109</v>
      </c>
      <c r="K206" s="23">
        <v>0</v>
      </c>
      <c r="L206" s="23" t="s">
        <v>3778</v>
      </c>
      <c r="M206" s="23" t="s">
        <v>14</v>
      </c>
      <c r="N206" s="216" t="s">
        <v>3665</v>
      </c>
      <c r="O206" s="23" t="s">
        <v>14</v>
      </c>
      <c r="P206" s="23" t="s">
        <v>14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一对一</v>
      </c>
      <c r="S206" s="22" t="str">
        <f t="shared" si="42"/>
        <v>P5ABR4G0422（一对三）</v>
      </c>
      <c r="T206" s="22" t="str">
        <f t="shared" si="43"/>
        <v>丁惠媚</v>
      </c>
      <c r="U206" s="22" t="str">
        <f t="shared" si="44"/>
        <v/>
      </c>
      <c r="V206" s="22" t="str">
        <f t="shared" si="45"/>
        <v>DUSTIN</v>
      </c>
      <c r="W206" s="22" t="str">
        <f t="shared" si="46"/>
        <v>DUSTIN</v>
      </c>
      <c r="X206" s="22" t="str">
        <f t="shared" si="47"/>
        <v/>
      </c>
      <c r="Y206" s="22">
        <f t="shared" si="48"/>
        <v>6</v>
      </c>
      <c r="Z206" s="22">
        <f t="shared" si="49"/>
        <v>6</v>
      </c>
      <c r="AA206" s="22" t="str">
        <f t="shared" si="39"/>
        <v/>
      </c>
      <c r="AB206" s="22">
        <f>COUNTIF($G$2:G206,G206)</f>
        <v>1</v>
      </c>
      <c r="AC206" s="22" t="str">
        <f t="shared" si="50"/>
        <v>一对一</v>
      </c>
      <c r="AD206" s="22" t="str">
        <f>VLOOKUP(D206,'2-班级信息'!A:AL,35,0)</f>
        <v>周三下午</v>
      </c>
      <c r="AE206" s="22" t="str">
        <f>VLOOKUP(D206,'2-班级信息'!A:AL,8,0)</f>
        <v/>
      </c>
      <c r="AF206" s="22" t="str">
        <f t="shared" si="40"/>
        <v>一对一</v>
      </c>
      <c r="AG206" s="22" t="str">
        <f t="shared" si="51"/>
        <v>一对一</v>
      </c>
    </row>
    <row r="207" spans="1:33">
      <c r="A207" s="23" t="s">
        <v>1766</v>
      </c>
      <c r="B207" s="23" t="s">
        <v>480</v>
      </c>
      <c r="C207" s="23" t="s">
        <v>1766</v>
      </c>
      <c r="D207" s="23" t="s">
        <v>2256</v>
      </c>
      <c r="E207" s="23" t="s">
        <v>3704</v>
      </c>
      <c r="F207" s="23" t="s">
        <v>3732</v>
      </c>
      <c r="G207" s="23" t="s">
        <v>2276</v>
      </c>
      <c r="H207" s="23" t="s">
        <v>2277</v>
      </c>
      <c r="I207" s="216" t="str">
        <f>VLOOKUP(G207,Sheet1!$B:$T,19,0)</f>
        <v>三年级</v>
      </c>
      <c r="J207" s="23" t="s">
        <v>3134</v>
      </c>
      <c r="K207" s="23">
        <v>0</v>
      </c>
      <c r="L207" s="23" t="s">
        <v>3733</v>
      </c>
      <c r="M207" s="23" t="s">
        <v>14</v>
      </c>
      <c r="N207" s="216" t="s">
        <v>1000</v>
      </c>
      <c r="O207" s="23" t="s">
        <v>14</v>
      </c>
      <c r="P207" s="23" t="s">
        <v>14</v>
      </c>
      <c r="Q207" s="22" t="str">
        <f t="shared" si="41"/>
        <v>在读</v>
      </c>
      <c r="R207" s="22" t="str">
        <f>IF(Q207="在读",IF(IFERROR(FIND("一",D207),0)&gt;0,"一对一",VLOOKUP(LEFT(D207,3),班级编码!A:H,8,0)),Q207)</f>
        <v>初中部</v>
      </c>
      <c r="S207" s="22" t="str">
        <f t="shared" si="42"/>
        <v>P5AF05G0416</v>
      </c>
      <c r="T207" s="22" t="str">
        <f t="shared" si="43"/>
        <v>丁惠媚</v>
      </c>
      <c r="U207" s="22" t="str">
        <f t="shared" si="44"/>
        <v>林巧珍</v>
      </c>
      <c r="V207" s="22" t="str">
        <f t="shared" si="45"/>
        <v>DUSTIN</v>
      </c>
      <c r="W207" s="22" t="str">
        <f t="shared" si="46"/>
        <v>DUSTIN</v>
      </c>
      <c r="X207" s="22" t="str">
        <f t="shared" si="47"/>
        <v>林巧珍</v>
      </c>
      <c r="Y207" s="22">
        <f t="shared" si="48"/>
        <v>6</v>
      </c>
      <c r="Z207" s="22">
        <f t="shared" si="49"/>
        <v>6</v>
      </c>
      <c r="AA207" s="22" t="str">
        <f t="shared" si="39"/>
        <v/>
      </c>
      <c r="AB207" s="22">
        <f>COUNTIF($G$2:G207,G207)</f>
        <v>1</v>
      </c>
      <c r="AC207" s="22" t="str">
        <f t="shared" si="50"/>
        <v>P5A</v>
      </c>
      <c r="AD207" s="22" t="str">
        <f>VLOOKUP(D207,'2-班级信息'!A:AL,35,0)</f>
        <v>周六上午</v>
      </c>
      <c r="AE207" s="22" t="str">
        <f>VLOOKUP(D207,'2-班级信息'!A:AL,8,0)</f>
        <v/>
      </c>
      <c r="AF207" s="22" t="str">
        <f t="shared" si="40"/>
        <v>小学班</v>
      </c>
      <c r="AG207" s="22" t="str">
        <f t="shared" si="51"/>
        <v>小学周末白天班</v>
      </c>
    </row>
    <row r="208" spans="1:33">
      <c r="A208" s="23" t="s">
        <v>1766</v>
      </c>
      <c r="B208" s="23" t="s">
        <v>480</v>
      </c>
      <c r="C208" s="23" t="s">
        <v>1766</v>
      </c>
      <c r="D208" s="23" t="s">
        <v>2256</v>
      </c>
      <c r="E208" s="23" t="s">
        <v>3704</v>
      </c>
      <c r="F208" s="23" t="s">
        <v>3732</v>
      </c>
      <c r="G208" s="23" t="s">
        <v>2464</v>
      </c>
      <c r="H208" s="23" t="s">
        <v>2465</v>
      </c>
      <c r="I208" s="216" t="str">
        <f>VLOOKUP(G208,Sheet1!$B:$T,19,0)</f>
        <v>四年级</v>
      </c>
      <c r="J208" s="23" t="s">
        <v>3555</v>
      </c>
      <c r="K208" s="23">
        <v>0</v>
      </c>
      <c r="L208" s="23" t="s">
        <v>3738</v>
      </c>
      <c r="M208" s="23" t="s">
        <v>14</v>
      </c>
      <c r="N208" s="216" t="s">
        <v>1000</v>
      </c>
      <c r="O208" s="23" t="s">
        <v>14</v>
      </c>
      <c r="P208" s="23" t="s">
        <v>14</v>
      </c>
      <c r="Q208" s="22" t="str">
        <f t="shared" si="41"/>
        <v>在读</v>
      </c>
      <c r="R208" s="22" t="str">
        <f>IF(Q208="在读",IF(IFERROR(FIND("一",D208),0)&gt;0,"一对一",VLOOKUP(LEFT(D208,3),班级编码!A:H,8,0)),Q208)</f>
        <v>初中部</v>
      </c>
      <c r="S208" s="22" t="str">
        <f t="shared" si="42"/>
        <v>P5AF05G0416</v>
      </c>
      <c r="T208" s="22" t="str">
        <f t="shared" si="43"/>
        <v>丁惠媚</v>
      </c>
      <c r="U208" s="22" t="str">
        <f t="shared" si="44"/>
        <v>林巧珍</v>
      </c>
      <c r="V208" s="22" t="str">
        <f t="shared" si="45"/>
        <v>DUSTIN</v>
      </c>
      <c r="W208" s="22" t="str">
        <f t="shared" si="46"/>
        <v>DUSTIN</v>
      </c>
      <c r="X208" s="22" t="str">
        <f t="shared" si="47"/>
        <v>林巧珍</v>
      </c>
      <c r="Y208" s="22">
        <f t="shared" si="48"/>
        <v>6</v>
      </c>
      <c r="Z208" s="22">
        <f t="shared" si="49"/>
        <v>6</v>
      </c>
      <c r="AA208" s="22" t="str">
        <f t="shared" si="39"/>
        <v/>
      </c>
      <c r="AB208" s="22">
        <f>COUNTIF($G$2:G208,G208)</f>
        <v>1</v>
      </c>
      <c r="AC208" s="22" t="str">
        <f t="shared" si="50"/>
        <v>P5A</v>
      </c>
      <c r="AD208" s="22" t="str">
        <f>VLOOKUP(D208,'2-班级信息'!A:AL,35,0)</f>
        <v>周六上午</v>
      </c>
      <c r="AE208" s="22" t="str">
        <f>VLOOKUP(D208,'2-班级信息'!A:AL,8,0)</f>
        <v/>
      </c>
      <c r="AF208" s="22" t="str">
        <f t="shared" si="40"/>
        <v>小学班</v>
      </c>
      <c r="AG208" s="22" t="str">
        <f t="shared" si="51"/>
        <v>小学周末白天班</v>
      </c>
    </row>
    <row r="209" spans="1:33">
      <c r="A209" s="23" t="s">
        <v>1766</v>
      </c>
      <c r="B209" s="23" t="s">
        <v>480</v>
      </c>
      <c r="C209" s="23" t="s">
        <v>1766</v>
      </c>
      <c r="D209" s="23" t="s">
        <v>2256</v>
      </c>
      <c r="E209" s="23" t="s">
        <v>3704</v>
      </c>
      <c r="F209" s="23" t="s">
        <v>3732</v>
      </c>
      <c r="G209" s="23" t="s">
        <v>2929</v>
      </c>
      <c r="H209" s="23" t="s">
        <v>2930</v>
      </c>
      <c r="I209" s="216" t="str">
        <f>VLOOKUP(G209,Sheet1!$B:$T,19,0)</f>
        <v>三年级</v>
      </c>
      <c r="J209" s="23" t="s">
        <v>3569</v>
      </c>
      <c r="K209" s="23">
        <v>0</v>
      </c>
      <c r="L209" s="23" t="s">
        <v>3791</v>
      </c>
      <c r="M209" s="23" t="s">
        <v>14</v>
      </c>
      <c r="N209" s="216" t="s">
        <v>1000</v>
      </c>
      <c r="O209" s="23" t="s">
        <v>14</v>
      </c>
      <c r="P209" s="23" t="s">
        <v>14</v>
      </c>
      <c r="Q209" s="22" t="str">
        <f t="shared" si="41"/>
        <v>在读</v>
      </c>
      <c r="R209" s="22" t="str">
        <f>IF(Q209="在读",IF(IFERROR(FIND("一",D209),0)&gt;0,"一对一",VLOOKUP(LEFT(D209,3),班级编码!A:H,8,0)),Q209)</f>
        <v>初中部</v>
      </c>
      <c r="S209" s="22" t="str">
        <f t="shared" si="42"/>
        <v>P5AF05G0416</v>
      </c>
      <c r="T209" s="22" t="str">
        <f t="shared" si="43"/>
        <v>丁惠媚</v>
      </c>
      <c r="U209" s="22" t="str">
        <f t="shared" si="44"/>
        <v>林巧珍</v>
      </c>
      <c r="V209" s="22" t="str">
        <f t="shared" si="45"/>
        <v>DUSTIN</v>
      </c>
      <c r="W209" s="22" t="str">
        <f t="shared" si="46"/>
        <v>DUSTIN</v>
      </c>
      <c r="X209" s="22" t="str">
        <f t="shared" si="47"/>
        <v>林巧珍</v>
      </c>
      <c r="Y209" s="22">
        <f t="shared" si="48"/>
        <v>6</v>
      </c>
      <c r="Z209" s="22">
        <f t="shared" si="49"/>
        <v>6</v>
      </c>
      <c r="AA209" s="22" t="str">
        <f t="shared" si="39"/>
        <v/>
      </c>
      <c r="AB209" s="22">
        <f>COUNTIF($G$2:G209,G209)</f>
        <v>1</v>
      </c>
      <c r="AC209" s="22" t="str">
        <f t="shared" si="50"/>
        <v>P5A</v>
      </c>
      <c r="AD209" s="22" t="str">
        <f>VLOOKUP(D209,'2-班级信息'!A:AL,35,0)</f>
        <v>周六上午</v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小学周末白天班</v>
      </c>
    </row>
    <row r="210" spans="1:33">
      <c r="A210" s="23" t="s">
        <v>1766</v>
      </c>
      <c r="B210" s="23" t="s">
        <v>480</v>
      </c>
      <c r="C210" s="23" t="s">
        <v>1766</v>
      </c>
      <c r="D210" s="23" t="s">
        <v>2256</v>
      </c>
      <c r="E210" s="23" t="s">
        <v>3704</v>
      </c>
      <c r="F210" s="23" t="s">
        <v>3732</v>
      </c>
      <c r="G210" s="23" t="s">
        <v>1805</v>
      </c>
      <c r="H210" s="23" t="s">
        <v>1806</v>
      </c>
      <c r="I210" s="216" t="str">
        <f>VLOOKUP(G210,Sheet1!$B:$T,19,0)</f>
        <v>三年级</v>
      </c>
      <c r="J210" s="23" t="s">
        <v>3187</v>
      </c>
      <c r="K210" s="23">
        <v>0</v>
      </c>
      <c r="L210" s="23" t="s">
        <v>3879</v>
      </c>
      <c r="M210" s="23" t="s">
        <v>14</v>
      </c>
      <c r="N210" s="216" t="s">
        <v>3711</v>
      </c>
      <c r="O210" s="23" t="s">
        <v>14</v>
      </c>
      <c r="P210" s="23" t="s">
        <v>14</v>
      </c>
      <c r="Q210" s="22" t="str">
        <f t="shared" si="41"/>
        <v>在读</v>
      </c>
      <c r="R210" s="22" t="str">
        <f>IF(Q210="在读",IF(IFERROR(FIND("一",D210),0)&gt;0,"一对一",VLOOKUP(LEFT(D210,3),班级编码!A:H,8,0)),Q210)</f>
        <v>初中部</v>
      </c>
      <c r="S210" s="22" t="str">
        <f t="shared" si="42"/>
        <v>P5AF05G0416</v>
      </c>
      <c r="T210" s="22" t="str">
        <f t="shared" si="43"/>
        <v>丁惠媚</v>
      </c>
      <c r="U210" s="22" t="str">
        <f t="shared" si="44"/>
        <v>林巧珍</v>
      </c>
      <c r="V210" s="22" t="str">
        <f t="shared" si="45"/>
        <v>DUSTIN</v>
      </c>
      <c r="W210" s="22" t="str">
        <f t="shared" si="46"/>
        <v>DUSTIN</v>
      </c>
      <c r="X210" s="22" t="str">
        <f t="shared" si="47"/>
        <v>林巧珍</v>
      </c>
      <c r="Y210" s="22">
        <f t="shared" si="48"/>
        <v>6</v>
      </c>
      <c r="Z210" s="22">
        <f t="shared" si="49"/>
        <v>6</v>
      </c>
      <c r="AA210" s="22" t="str">
        <f t="shared" si="39"/>
        <v/>
      </c>
      <c r="AB210" s="22">
        <f>COUNTIF($G$2:G210,G210)</f>
        <v>1</v>
      </c>
      <c r="AC210" s="22" t="str">
        <f t="shared" si="50"/>
        <v>P5A</v>
      </c>
      <c r="AD210" s="22" t="str">
        <f>VLOOKUP(D210,'2-班级信息'!A:AL,35,0)</f>
        <v>周六上午</v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小学周末白天班</v>
      </c>
    </row>
    <row r="211" spans="1:33">
      <c r="A211" s="23" t="s">
        <v>1766</v>
      </c>
      <c r="B211" s="23" t="s">
        <v>480</v>
      </c>
      <c r="C211" s="23" t="s">
        <v>1766</v>
      </c>
      <c r="D211" s="23" t="s">
        <v>2256</v>
      </c>
      <c r="E211" s="23" t="s">
        <v>3704</v>
      </c>
      <c r="F211" s="23" t="s">
        <v>3732</v>
      </c>
      <c r="G211" s="23" t="s">
        <v>1802</v>
      </c>
      <c r="H211" s="23" t="s">
        <v>1803</v>
      </c>
      <c r="I211" s="216" t="str">
        <f>VLOOKUP(G211,Sheet1!$B:$T,19,0)</f>
        <v>四年级</v>
      </c>
      <c r="J211" s="23" t="s">
        <v>3654</v>
      </c>
      <c r="K211" s="23">
        <v>0</v>
      </c>
      <c r="L211" s="23" t="s">
        <v>3918</v>
      </c>
      <c r="M211" s="23"/>
      <c r="N211" s="216" t="s">
        <v>3838</v>
      </c>
      <c r="O211" s="23" t="s">
        <v>14</v>
      </c>
      <c r="P211" s="23" t="s">
        <v>14</v>
      </c>
      <c r="Q211" s="22" t="str">
        <f t="shared" si="41"/>
        <v>在读</v>
      </c>
      <c r="R211" s="22" t="str">
        <f>IF(Q211="在读",IF(IFERROR(FIND("一",D211),0)&gt;0,"一对一",VLOOKUP(LEFT(D211,3),班级编码!A:H,8,0)),Q211)</f>
        <v>初中部</v>
      </c>
      <c r="S211" s="22" t="str">
        <f t="shared" si="42"/>
        <v>P5AF05G0416</v>
      </c>
      <c r="T211" s="22" t="str">
        <f t="shared" si="43"/>
        <v>丁惠媚</v>
      </c>
      <c r="U211" s="22" t="str">
        <f t="shared" si="44"/>
        <v>林巧珍</v>
      </c>
      <c r="V211" s="22" t="str">
        <f t="shared" si="45"/>
        <v>DUSTIN</v>
      </c>
      <c r="W211" s="22" t="str">
        <f t="shared" si="46"/>
        <v>DUSTIN</v>
      </c>
      <c r="X211" s="22" t="str">
        <f t="shared" si="47"/>
        <v>林巧珍</v>
      </c>
      <c r="Y211" s="22">
        <f t="shared" si="48"/>
        <v>6</v>
      </c>
      <c r="Z211" s="22">
        <f t="shared" si="49"/>
        <v>6</v>
      </c>
      <c r="AA211" s="22" t="str">
        <f t="shared" si="39"/>
        <v/>
      </c>
      <c r="AB211" s="22">
        <f>COUNTIF($G$2:G211,G211)</f>
        <v>1</v>
      </c>
      <c r="AC211" s="22" t="str">
        <f t="shared" si="50"/>
        <v>P5A</v>
      </c>
      <c r="AD211" s="22" t="str">
        <f>VLOOKUP(D211,'2-班级信息'!A:AL,35,0)</f>
        <v>周六上午</v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小学周末白天班</v>
      </c>
    </row>
    <row r="212" spans="1:33">
      <c r="A212" s="23" t="s">
        <v>1766</v>
      </c>
      <c r="B212" s="23" t="s">
        <v>480</v>
      </c>
      <c r="C212" s="23" t="s">
        <v>1766</v>
      </c>
      <c r="D212" s="23" t="s">
        <v>2256</v>
      </c>
      <c r="E212" s="23" t="s">
        <v>3704</v>
      </c>
      <c r="F212" s="23" t="s">
        <v>3732</v>
      </c>
      <c r="G212" s="23" t="s">
        <v>2455</v>
      </c>
      <c r="H212" s="23" t="s">
        <v>2456</v>
      </c>
      <c r="I212" s="216" t="str">
        <f>VLOOKUP(G212,Sheet1!$B:$T,19,0)</f>
        <v>五年级</v>
      </c>
      <c r="J212" s="23" t="s">
        <v>3112</v>
      </c>
      <c r="K212" s="23">
        <v>0</v>
      </c>
      <c r="L212" s="23" t="s">
        <v>2458</v>
      </c>
      <c r="M212" s="23" t="s">
        <v>14</v>
      </c>
      <c r="N212" s="216" t="s">
        <v>1000</v>
      </c>
      <c r="O212" s="23" t="s">
        <v>3112</v>
      </c>
      <c r="P212" s="23" t="s">
        <v>14</v>
      </c>
      <c r="Q212" s="22" t="str">
        <f t="shared" si="41"/>
        <v>在读</v>
      </c>
      <c r="R212" s="22" t="str">
        <f>IF(Q212="在读",IF(IFERROR(FIND("一",D212),0)&gt;0,"一对一",VLOOKUP(LEFT(D212,3),班级编码!A:H,8,0)),Q212)</f>
        <v>初中部</v>
      </c>
      <c r="S212" s="22" t="str">
        <f t="shared" si="42"/>
        <v>P5AF05G0416</v>
      </c>
      <c r="T212" s="22" t="str">
        <f t="shared" si="43"/>
        <v>丁惠媚</v>
      </c>
      <c r="U212" s="22" t="str">
        <f t="shared" si="44"/>
        <v>林巧珍</v>
      </c>
      <c r="V212" s="22" t="str">
        <f t="shared" si="45"/>
        <v>DUSTIN</v>
      </c>
      <c r="W212" s="22" t="str">
        <f t="shared" si="46"/>
        <v>DUSTIN</v>
      </c>
      <c r="X212" s="22" t="str">
        <f t="shared" si="47"/>
        <v>林巧珍</v>
      </c>
      <c r="Y212" s="22">
        <f t="shared" si="48"/>
        <v>6</v>
      </c>
      <c r="Z212" s="22">
        <f t="shared" si="49"/>
        <v>6</v>
      </c>
      <c r="AA212" s="22" t="str">
        <f t="shared" si="39"/>
        <v/>
      </c>
      <c r="AB212" s="22">
        <f>COUNTIF($G$2:G212,G212)</f>
        <v>1</v>
      </c>
      <c r="AC212" s="22" t="str">
        <f t="shared" si="50"/>
        <v>P5A</v>
      </c>
      <c r="AD212" s="22" t="str">
        <f>VLOOKUP(D212,'2-班级信息'!A:AL,35,0)</f>
        <v>周六上午</v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小学周末白天班</v>
      </c>
    </row>
    <row r="213" spans="1:33">
      <c r="A213" s="23" t="s">
        <v>1766</v>
      </c>
      <c r="B213" s="23" t="s">
        <v>489</v>
      </c>
      <c r="C213" s="23" t="s">
        <v>1766</v>
      </c>
      <c r="D213" s="23" t="s">
        <v>2305</v>
      </c>
      <c r="E213" s="23" t="s">
        <v>3716</v>
      </c>
      <c r="F213" s="23" t="s">
        <v>3663</v>
      </c>
      <c r="G213" s="23" t="s">
        <v>2303</v>
      </c>
      <c r="H213" s="23" t="s">
        <v>2304</v>
      </c>
      <c r="I213" s="216" t="str">
        <f>VLOOKUP(G213,Sheet1!$B:$T,19,0)</f>
        <v>四年级</v>
      </c>
      <c r="J213" s="23" t="s">
        <v>3034</v>
      </c>
      <c r="K213" s="23">
        <v>0</v>
      </c>
      <c r="L213" s="23" t="s">
        <v>3723</v>
      </c>
      <c r="M213" s="23" t="s">
        <v>14</v>
      </c>
      <c r="N213" s="216" t="s">
        <v>1000</v>
      </c>
      <c r="O213" s="23" t="s">
        <v>14</v>
      </c>
      <c r="P213" s="23" t="s">
        <v>14</v>
      </c>
      <c r="Q213" s="22" t="str">
        <f t="shared" si="41"/>
        <v>在读</v>
      </c>
      <c r="R213" s="22" t="str">
        <f>IF(Q213="在读",IF(IFERROR(FIND("一",D213),0)&gt;0,"一对一",VLOOKUP(LEFT(D213,3),班级编码!A:H,8,0)),Q213)</f>
        <v>初中部</v>
      </c>
      <c r="S213" s="22" t="str">
        <f t="shared" si="42"/>
        <v>P5BBR5G0527</v>
      </c>
      <c r="T213" s="22" t="str">
        <f t="shared" si="43"/>
        <v>丁惠媚</v>
      </c>
      <c r="U213" s="22" t="str">
        <f t="shared" si="44"/>
        <v>陈玲</v>
      </c>
      <c r="V213" s="22" t="str">
        <f t="shared" si="45"/>
        <v>DUSTIN</v>
      </c>
      <c r="W213" s="22" t="str">
        <f t="shared" si="46"/>
        <v>DUSTIN</v>
      </c>
      <c r="X213" s="22" t="str">
        <f t="shared" si="47"/>
        <v>陈玲</v>
      </c>
      <c r="Y213" s="22">
        <f t="shared" si="48"/>
        <v>6</v>
      </c>
      <c r="Z213" s="22">
        <f t="shared" si="49"/>
        <v>6</v>
      </c>
      <c r="AA213" s="22" t="str">
        <f t="shared" si="39"/>
        <v/>
      </c>
      <c r="AB213" s="22">
        <f>COUNTIF($G$2:G213,G213)</f>
        <v>1</v>
      </c>
      <c r="AC213" s="22" t="str">
        <f t="shared" si="50"/>
        <v>P5B</v>
      </c>
      <c r="AD213" s="22" t="str">
        <f>VLOOKUP(D213,'2-班级信息'!A:AL,35,0)</f>
        <v>周三下午</v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小学平时班</v>
      </c>
    </row>
    <row r="214" spans="1:33">
      <c r="A214" s="23" t="s">
        <v>1766</v>
      </c>
      <c r="B214" s="23" t="s">
        <v>489</v>
      </c>
      <c r="C214" s="23" t="s">
        <v>1766</v>
      </c>
      <c r="D214" s="23" t="s">
        <v>2305</v>
      </c>
      <c r="E214" s="23" t="s">
        <v>3716</v>
      </c>
      <c r="F214" s="23" t="s">
        <v>3663</v>
      </c>
      <c r="G214" s="23" t="s">
        <v>2652</v>
      </c>
      <c r="H214" s="23" t="s">
        <v>2653</v>
      </c>
      <c r="I214" s="216" t="str">
        <f>VLOOKUP(G214,Sheet1!$B:$T,19,0)</f>
        <v>四年级</v>
      </c>
      <c r="J214" s="23" t="s">
        <v>3547</v>
      </c>
      <c r="K214" s="23">
        <v>0</v>
      </c>
      <c r="L214" s="23" t="s">
        <v>3737</v>
      </c>
      <c r="M214" s="23" t="s">
        <v>14</v>
      </c>
      <c r="N214" s="216" t="s">
        <v>1000</v>
      </c>
      <c r="O214" s="23" t="s">
        <v>14</v>
      </c>
      <c r="P214" s="23" t="s">
        <v>14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初中部</v>
      </c>
      <c r="S214" s="22" t="str">
        <f t="shared" si="42"/>
        <v>P5BBR5G0527</v>
      </c>
      <c r="T214" s="22" t="str">
        <f t="shared" si="43"/>
        <v>丁惠媚</v>
      </c>
      <c r="U214" s="22" t="str">
        <f t="shared" si="44"/>
        <v>陈玲</v>
      </c>
      <c r="V214" s="22" t="str">
        <f t="shared" si="45"/>
        <v>DUSTIN</v>
      </c>
      <c r="W214" s="22" t="str">
        <f t="shared" si="46"/>
        <v>DUSTIN</v>
      </c>
      <c r="X214" s="22" t="str">
        <f t="shared" si="47"/>
        <v>陈玲</v>
      </c>
      <c r="Y214" s="22">
        <f t="shared" si="48"/>
        <v>6</v>
      </c>
      <c r="Z214" s="22">
        <f t="shared" si="49"/>
        <v>6</v>
      </c>
      <c r="AA214" s="22" t="str">
        <f t="shared" si="39"/>
        <v>重复</v>
      </c>
      <c r="AB214" s="22">
        <f>COUNTIF($G$2:G214,G214)</f>
        <v>1</v>
      </c>
      <c r="AC214" s="22" t="str">
        <f t="shared" si="50"/>
        <v>P5B</v>
      </c>
      <c r="AD214" s="22" t="str">
        <f>VLOOKUP(D214,'2-班级信息'!A:AL,35,0)</f>
        <v>周三下午</v>
      </c>
      <c r="AE214" s="22" t="str">
        <f>VLOOKUP(D214,'2-班级信息'!A:AL,8,0)</f>
        <v/>
      </c>
      <c r="AF214" s="22" t="str">
        <f t="shared" si="40"/>
        <v>小学班</v>
      </c>
      <c r="AG214" s="22" t="str">
        <f t="shared" si="51"/>
        <v>小学平时班</v>
      </c>
    </row>
    <row r="215" spans="1:33">
      <c r="A215" s="23" t="s">
        <v>1766</v>
      </c>
      <c r="B215" s="23" t="s">
        <v>489</v>
      </c>
      <c r="C215" s="23" t="s">
        <v>1766</v>
      </c>
      <c r="D215" s="23" t="s">
        <v>2305</v>
      </c>
      <c r="E215" s="23" t="s">
        <v>3716</v>
      </c>
      <c r="F215" s="23" t="s">
        <v>3663</v>
      </c>
      <c r="G215" s="23" t="s">
        <v>1417</v>
      </c>
      <c r="H215" s="23" t="s">
        <v>1807</v>
      </c>
      <c r="I215" s="216" t="str">
        <f>VLOOKUP(G215,Sheet1!$B:$T,19,0)</f>
        <v>四年级</v>
      </c>
      <c r="J215" s="23" t="s">
        <v>3538</v>
      </c>
      <c r="K215" s="23">
        <v>0</v>
      </c>
      <c r="L215" s="23" t="s">
        <v>3744</v>
      </c>
      <c r="M215" s="23" t="s">
        <v>14</v>
      </c>
      <c r="N215" s="216" t="s">
        <v>1000</v>
      </c>
      <c r="O215" s="23" t="s">
        <v>14</v>
      </c>
      <c r="P215" s="23" t="s">
        <v>14</v>
      </c>
      <c r="Q215" s="22" t="str">
        <f t="shared" si="41"/>
        <v>在读</v>
      </c>
      <c r="R215" s="22" t="str">
        <f>IF(Q215="在读",IF(IFERROR(FIND("一",D215),0)&gt;0,"一对一",VLOOKUP(LEFT(D215,3),班级编码!A:H,8,0)),Q215)</f>
        <v>初中部</v>
      </c>
      <c r="S215" s="22" t="str">
        <f t="shared" si="42"/>
        <v>P5BBR5G0527</v>
      </c>
      <c r="T215" s="22" t="str">
        <f t="shared" si="43"/>
        <v>丁惠媚</v>
      </c>
      <c r="U215" s="22" t="str">
        <f t="shared" si="44"/>
        <v>陈玲</v>
      </c>
      <c r="V215" s="22" t="str">
        <f t="shared" si="45"/>
        <v>DUSTIN</v>
      </c>
      <c r="W215" s="22" t="str">
        <f t="shared" si="46"/>
        <v>DUSTIN</v>
      </c>
      <c r="X215" s="22" t="str">
        <f t="shared" si="47"/>
        <v>陈玲</v>
      </c>
      <c r="Y215" s="22">
        <f t="shared" si="48"/>
        <v>6</v>
      </c>
      <c r="Z215" s="22">
        <f t="shared" si="49"/>
        <v>6</v>
      </c>
      <c r="AA215" s="22" t="str">
        <f t="shared" si="39"/>
        <v/>
      </c>
      <c r="AB215" s="22">
        <f>COUNTIF($G$2:G215,G215)</f>
        <v>1</v>
      </c>
      <c r="AC215" s="22" t="str">
        <f t="shared" si="50"/>
        <v>P5B</v>
      </c>
      <c r="AD215" s="22" t="str">
        <f>VLOOKUP(D215,'2-班级信息'!A:AL,35,0)</f>
        <v>周三下午</v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>
      <c r="A216" s="23" t="s">
        <v>1766</v>
      </c>
      <c r="B216" s="23" t="s">
        <v>489</v>
      </c>
      <c r="C216" s="23" t="s">
        <v>1766</v>
      </c>
      <c r="D216" s="23" t="s">
        <v>2305</v>
      </c>
      <c r="E216" s="23" t="s">
        <v>3716</v>
      </c>
      <c r="F216" s="23" t="s">
        <v>3663</v>
      </c>
      <c r="G216" s="23" t="s">
        <v>2452</v>
      </c>
      <c r="H216" s="23" t="s">
        <v>2453</v>
      </c>
      <c r="I216" s="216" t="str">
        <f>VLOOKUP(G216,Sheet1!$B:$T,19,0)</f>
        <v>四年级</v>
      </c>
      <c r="J216" s="23" t="s">
        <v>3607</v>
      </c>
      <c r="K216" s="23">
        <v>0</v>
      </c>
      <c r="L216" s="23" t="s">
        <v>3751</v>
      </c>
      <c r="M216" s="23" t="s">
        <v>14</v>
      </c>
      <c r="N216" s="216" t="s">
        <v>1000</v>
      </c>
      <c r="O216" s="23" t="s">
        <v>14</v>
      </c>
      <c r="P216" s="23" t="s">
        <v>14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初中部</v>
      </c>
      <c r="S216" s="22" t="str">
        <f t="shared" si="42"/>
        <v>P5BBR5G0527</v>
      </c>
      <c r="T216" s="22" t="str">
        <f t="shared" si="43"/>
        <v>丁惠媚</v>
      </c>
      <c r="U216" s="22" t="str">
        <f t="shared" si="44"/>
        <v>陈玲</v>
      </c>
      <c r="V216" s="22" t="str">
        <f t="shared" si="45"/>
        <v>DUSTIN</v>
      </c>
      <c r="W216" s="22" t="str">
        <f t="shared" si="46"/>
        <v>DUSTIN</v>
      </c>
      <c r="X216" s="22" t="str">
        <f t="shared" si="47"/>
        <v>陈玲</v>
      </c>
      <c r="Y216" s="22">
        <f t="shared" si="48"/>
        <v>6</v>
      </c>
      <c r="Z216" s="22">
        <f t="shared" si="49"/>
        <v>6</v>
      </c>
      <c r="AA216" s="22" t="str">
        <f t="shared" si="39"/>
        <v/>
      </c>
      <c r="AB216" s="22">
        <f>COUNTIF($G$2:G216,G216)</f>
        <v>1</v>
      </c>
      <c r="AC216" s="22" t="str">
        <f t="shared" si="50"/>
        <v>P5B</v>
      </c>
      <c r="AD216" s="22" t="str">
        <f>VLOOKUP(D216,'2-班级信息'!A:AL,35,0)</f>
        <v>周三下午</v>
      </c>
      <c r="AE216" s="22" t="str">
        <f>VLOOKUP(D216,'2-班级信息'!A:AL,8,0)</f>
        <v/>
      </c>
      <c r="AF216" s="22" t="str">
        <f t="shared" si="40"/>
        <v>小学班</v>
      </c>
      <c r="AG216" s="22" t="str">
        <f t="shared" si="51"/>
        <v>小学平时班</v>
      </c>
    </row>
    <row r="217" spans="1:33">
      <c r="A217" s="23" t="s">
        <v>1766</v>
      </c>
      <c r="B217" s="23" t="s">
        <v>2270</v>
      </c>
      <c r="C217" s="23" t="s">
        <v>1766</v>
      </c>
      <c r="D217" s="23" t="s">
        <v>2271</v>
      </c>
      <c r="E217" s="23" t="s">
        <v>3729</v>
      </c>
      <c r="F217" s="23" t="s">
        <v>3730</v>
      </c>
      <c r="G217" s="23" t="s">
        <v>2754</v>
      </c>
      <c r="H217" s="23" t="s">
        <v>2755</v>
      </c>
      <c r="I217" s="216" t="str">
        <f>VLOOKUP(G217,Sheet1!$B:$T,19,0)</f>
        <v>四年级</v>
      </c>
      <c r="J217" s="23" t="s">
        <v>3515</v>
      </c>
      <c r="K217" s="23">
        <v>0</v>
      </c>
      <c r="L217" s="23" t="s">
        <v>3731</v>
      </c>
      <c r="M217" s="23" t="s">
        <v>14</v>
      </c>
      <c r="N217" s="216" t="s">
        <v>1000</v>
      </c>
      <c r="O217" s="23" t="s">
        <v>14</v>
      </c>
      <c r="P217" s="23" t="s">
        <v>14</v>
      </c>
      <c r="Q217" s="22" t="str">
        <f t="shared" si="41"/>
        <v>在读</v>
      </c>
      <c r="R217" s="22" t="str">
        <f>IF(Q217="在读",IF(IFERROR(FIND("一",D217),0)&gt;0,"一对一",VLOOKUP(LEFT(D217,3),班级编码!A:H,8,0)),Q217)</f>
        <v>初中部</v>
      </c>
      <c r="S217" s="22" t="str">
        <f t="shared" si="42"/>
        <v>P5BBR5G4523</v>
      </c>
      <c r="T217" s="22" t="str">
        <f t="shared" si="43"/>
        <v>彭永红</v>
      </c>
      <c r="U217" s="22" t="str">
        <f t="shared" si="44"/>
        <v>丁惠媚</v>
      </c>
      <c r="V217" s="22" t="str">
        <f t="shared" si="45"/>
        <v>DUSTIN</v>
      </c>
      <c r="W217" s="22" t="str">
        <f t="shared" si="46"/>
        <v>丁惠媚</v>
      </c>
      <c r="X217" s="22" t="str">
        <f t="shared" si="47"/>
        <v>DUSTIN</v>
      </c>
      <c r="Y217" s="22">
        <f t="shared" si="48"/>
        <v>3</v>
      </c>
      <c r="Z217" s="22">
        <f t="shared" si="49"/>
        <v>6</v>
      </c>
      <c r="AA217" s="22" t="str">
        <f t="shared" si="39"/>
        <v/>
      </c>
      <c r="AB217" s="22">
        <f>COUNTIF($G$2:G217,G217)</f>
        <v>1</v>
      </c>
      <c r="AC217" s="22" t="str">
        <f t="shared" si="50"/>
        <v>P5B</v>
      </c>
      <c r="AD217" s="22" t="str">
        <f>VLOOKUP(D217,'2-班级信息'!A:AL,35,0)</f>
        <v>周日晚上</v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周日晚上</v>
      </c>
    </row>
    <row r="218" spans="1:33">
      <c r="A218" s="23" t="s">
        <v>1766</v>
      </c>
      <c r="B218" s="23" t="s">
        <v>2270</v>
      </c>
      <c r="C218" s="23" t="s">
        <v>1766</v>
      </c>
      <c r="D218" s="23" t="s">
        <v>2271</v>
      </c>
      <c r="E218" s="23" t="s">
        <v>3729</v>
      </c>
      <c r="F218" s="23" t="s">
        <v>3730</v>
      </c>
      <c r="G218" s="23" t="s">
        <v>2268</v>
      </c>
      <c r="H218" s="23" t="s">
        <v>2269</v>
      </c>
      <c r="I218" s="216" t="str">
        <f>VLOOKUP(G218,Sheet1!$B:$T,19,0)</f>
        <v>四年级</v>
      </c>
      <c r="J218" s="23" t="s">
        <v>3026</v>
      </c>
      <c r="K218" s="23">
        <v>0</v>
      </c>
      <c r="L218" s="23" t="s">
        <v>3809</v>
      </c>
      <c r="M218" s="23" t="s">
        <v>14</v>
      </c>
      <c r="N218" s="216" t="s">
        <v>3707</v>
      </c>
      <c r="O218" s="23" t="s">
        <v>14</v>
      </c>
      <c r="P218" s="23" t="s">
        <v>14</v>
      </c>
      <c r="Q218" s="22" t="str">
        <f t="shared" si="41"/>
        <v>在读</v>
      </c>
      <c r="R218" s="22" t="str">
        <f>IF(Q218="在读",IF(IFERROR(FIND("一",D218),0)&gt;0,"一对一",VLOOKUP(LEFT(D218,3),班级编码!A:H,8,0)),Q218)</f>
        <v>初中部</v>
      </c>
      <c r="S218" s="22" t="str">
        <f t="shared" si="42"/>
        <v>P5BBR5G4523</v>
      </c>
      <c r="T218" s="22" t="str">
        <f t="shared" si="43"/>
        <v>彭永红</v>
      </c>
      <c r="U218" s="22" t="str">
        <f t="shared" si="44"/>
        <v>丁惠媚</v>
      </c>
      <c r="V218" s="22" t="str">
        <f t="shared" si="45"/>
        <v>DUSTIN</v>
      </c>
      <c r="W218" s="22" t="str">
        <f t="shared" si="46"/>
        <v>丁惠媚</v>
      </c>
      <c r="X218" s="22" t="str">
        <f t="shared" si="47"/>
        <v>DUSTIN</v>
      </c>
      <c r="Y218" s="22">
        <f t="shared" si="48"/>
        <v>3</v>
      </c>
      <c r="Z218" s="22">
        <f t="shared" si="49"/>
        <v>6</v>
      </c>
      <c r="AA218" s="22" t="str">
        <f t="shared" si="39"/>
        <v>重复</v>
      </c>
      <c r="AB218" s="22">
        <f>COUNTIF($G$2:G218,G218)</f>
        <v>1</v>
      </c>
      <c r="AC218" s="22" t="str">
        <f t="shared" si="50"/>
        <v>P5B</v>
      </c>
      <c r="AD218" s="22" t="str">
        <f>VLOOKUP(D218,'2-班级信息'!A:AL,35,0)</f>
        <v>周日晚上</v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周日晚上</v>
      </c>
    </row>
    <row r="219" spans="1:33">
      <c r="A219" s="23" t="s">
        <v>1766</v>
      </c>
      <c r="B219" s="23" t="s">
        <v>2270</v>
      </c>
      <c r="C219" s="23" t="s">
        <v>1766</v>
      </c>
      <c r="D219" s="23" t="s">
        <v>2271</v>
      </c>
      <c r="E219" s="23" t="s">
        <v>3729</v>
      </c>
      <c r="F219" s="23" t="s">
        <v>3730</v>
      </c>
      <c r="G219" s="23" t="s">
        <v>2778</v>
      </c>
      <c r="H219" s="23" t="s">
        <v>2779</v>
      </c>
      <c r="I219" s="216" t="str">
        <f>VLOOKUP(G219,Sheet1!$B:$T,19,0)</f>
        <v>五年级</v>
      </c>
      <c r="J219" s="23" t="s">
        <v>3177</v>
      </c>
      <c r="K219" s="23">
        <v>0</v>
      </c>
      <c r="L219" s="23" t="s">
        <v>3832</v>
      </c>
      <c r="M219" s="23" t="s">
        <v>14</v>
      </c>
      <c r="N219" s="216" t="s">
        <v>1000</v>
      </c>
      <c r="O219" s="23" t="s">
        <v>14</v>
      </c>
      <c r="P219" s="23" t="s">
        <v>14</v>
      </c>
      <c r="Q219" s="22" t="str">
        <f t="shared" si="41"/>
        <v>在读</v>
      </c>
      <c r="R219" s="22" t="str">
        <f>IF(Q219="在读",IF(IFERROR(FIND("一",D219),0)&gt;0,"一对一",VLOOKUP(LEFT(D219,3),班级编码!A:H,8,0)),Q219)</f>
        <v>初中部</v>
      </c>
      <c r="S219" s="22" t="str">
        <f t="shared" si="42"/>
        <v>P5BBR5G4523</v>
      </c>
      <c r="T219" s="22" t="str">
        <f t="shared" si="43"/>
        <v>彭永红</v>
      </c>
      <c r="U219" s="22" t="str">
        <f t="shared" si="44"/>
        <v>丁惠媚</v>
      </c>
      <c r="V219" s="22" t="str">
        <f t="shared" si="45"/>
        <v>DUSTIN</v>
      </c>
      <c r="W219" s="22" t="str">
        <f t="shared" si="46"/>
        <v>丁惠媚</v>
      </c>
      <c r="X219" s="22" t="str">
        <f t="shared" si="47"/>
        <v>DUSTIN</v>
      </c>
      <c r="Y219" s="22">
        <f t="shared" si="48"/>
        <v>3</v>
      </c>
      <c r="Z219" s="22">
        <f t="shared" si="49"/>
        <v>6</v>
      </c>
      <c r="AA219" s="22" t="str">
        <f t="shared" si="39"/>
        <v/>
      </c>
      <c r="AB219" s="22">
        <f>COUNTIF($G$2:G219,G219)</f>
        <v>1</v>
      </c>
      <c r="AC219" s="22" t="str">
        <f t="shared" si="50"/>
        <v>P5B</v>
      </c>
      <c r="AD219" s="22" t="str">
        <f>VLOOKUP(D219,'2-班级信息'!A:AL,35,0)</f>
        <v>周日晚上</v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周日晚上</v>
      </c>
    </row>
    <row r="220" spans="1:33">
      <c r="A220" s="23" t="s">
        <v>1766</v>
      </c>
      <c r="B220" s="23" t="s">
        <v>2270</v>
      </c>
      <c r="C220" s="23" t="s">
        <v>1766</v>
      </c>
      <c r="D220" s="23" t="s">
        <v>2271</v>
      </c>
      <c r="E220" s="23" t="s">
        <v>3729</v>
      </c>
      <c r="F220" s="23" t="s">
        <v>3730</v>
      </c>
      <c r="G220" s="23" t="s">
        <v>2373</v>
      </c>
      <c r="H220" s="23" t="s">
        <v>2374</v>
      </c>
      <c r="I220" s="216" t="str">
        <f>VLOOKUP(G220,Sheet1!$B:$T,19,0)</f>
        <v>四年级</v>
      </c>
      <c r="J220" s="23" t="s">
        <v>3584</v>
      </c>
      <c r="K220" s="23">
        <v>0</v>
      </c>
      <c r="L220" s="23" t="s">
        <v>3835</v>
      </c>
      <c r="M220" s="23" t="s">
        <v>14</v>
      </c>
      <c r="N220" s="216" t="s">
        <v>1000</v>
      </c>
      <c r="O220" s="23" t="s">
        <v>14</v>
      </c>
      <c r="P220" s="23" t="s">
        <v>14</v>
      </c>
      <c r="Q220" s="22" t="str">
        <f t="shared" si="41"/>
        <v>在读</v>
      </c>
      <c r="R220" s="22" t="str">
        <f>IF(Q220="在读",IF(IFERROR(FIND("一",D220),0)&gt;0,"一对一",VLOOKUP(LEFT(D220,3),班级编码!A:H,8,0)),Q220)</f>
        <v>初中部</v>
      </c>
      <c r="S220" s="22" t="str">
        <f t="shared" si="42"/>
        <v>P5BBR5G4523</v>
      </c>
      <c r="T220" s="22" t="str">
        <f t="shared" si="43"/>
        <v>彭永红</v>
      </c>
      <c r="U220" s="22" t="str">
        <f t="shared" si="44"/>
        <v>丁惠媚</v>
      </c>
      <c r="V220" s="22" t="str">
        <f t="shared" si="45"/>
        <v>DUSTIN</v>
      </c>
      <c r="W220" s="22" t="str">
        <f t="shared" si="46"/>
        <v>丁惠媚</v>
      </c>
      <c r="X220" s="22" t="str">
        <f t="shared" si="47"/>
        <v>DUSTIN</v>
      </c>
      <c r="Y220" s="22">
        <f t="shared" si="48"/>
        <v>3</v>
      </c>
      <c r="Z220" s="22">
        <f t="shared" si="49"/>
        <v>6</v>
      </c>
      <c r="AA220" s="22" t="str">
        <f t="shared" si="39"/>
        <v/>
      </c>
      <c r="AB220" s="22">
        <f>COUNTIF($G$2:G220,G220)</f>
        <v>1</v>
      </c>
      <c r="AC220" s="22" t="str">
        <f t="shared" si="50"/>
        <v>P5B</v>
      </c>
      <c r="AD220" s="22" t="str">
        <f>VLOOKUP(D220,'2-班级信息'!A:AL,35,0)</f>
        <v>周日晚上</v>
      </c>
      <c r="AE220" s="22" t="str">
        <f>VLOOKUP(D220,'2-班级信息'!A:AL,8,0)</f>
        <v/>
      </c>
      <c r="AF220" s="22" t="str">
        <f t="shared" si="40"/>
        <v>小学班</v>
      </c>
      <c r="AG220" s="22" t="str">
        <f t="shared" si="51"/>
        <v>周日晚上</v>
      </c>
    </row>
    <row r="221" spans="1:33">
      <c r="A221" s="23" t="s">
        <v>1766</v>
      </c>
      <c r="B221" s="23" t="s">
        <v>2270</v>
      </c>
      <c r="C221" s="23" t="s">
        <v>1766</v>
      </c>
      <c r="D221" s="23" t="s">
        <v>2271</v>
      </c>
      <c r="E221" s="23" t="s">
        <v>3729</v>
      </c>
      <c r="F221" s="23" t="s">
        <v>3730</v>
      </c>
      <c r="G221" s="23" t="s">
        <v>2745</v>
      </c>
      <c r="H221" s="23" t="s">
        <v>2746</v>
      </c>
      <c r="I221" s="216" t="str">
        <f>VLOOKUP(G221,Sheet1!$B:$T,19,0)</f>
        <v>四年级</v>
      </c>
      <c r="J221" s="23" t="s">
        <v>3481</v>
      </c>
      <c r="K221" s="23">
        <v>0</v>
      </c>
      <c r="L221" s="23" t="s">
        <v>3843</v>
      </c>
      <c r="M221" s="23" t="s">
        <v>14</v>
      </c>
      <c r="N221" s="216" t="s">
        <v>1000</v>
      </c>
      <c r="O221" s="23" t="s">
        <v>14</v>
      </c>
      <c r="P221" s="23" t="s">
        <v>14</v>
      </c>
      <c r="Q221" s="22" t="str">
        <f t="shared" si="41"/>
        <v>在读</v>
      </c>
      <c r="R221" s="22" t="str">
        <f>IF(Q221="在读",IF(IFERROR(FIND("一",D221),0)&gt;0,"一对一",VLOOKUP(LEFT(D221,3),班级编码!A:H,8,0)),Q221)</f>
        <v>初中部</v>
      </c>
      <c r="S221" s="22" t="str">
        <f t="shared" si="42"/>
        <v>P5BBR5G4523</v>
      </c>
      <c r="T221" s="22" t="str">
        <f t="shared" si="43"/>
        <v>彭永红</v>
      </c>
      <c r="U221" s="22" t="str">
        <f t="shared" si="44"/>
        <v>丁惠媚</v>
      </c>
      <c r="V221" s="22" t="str">
        <f t="shared" si="45"/>
        <v>DUSTIN</v>
      </c>
      <c r="W221" s="22" t="str">
        <f t="shared" si="46"/>
        <v>丁惠媚</v>
      </c>
      <c r="X221" s="22" t="str">
        <f t="shared" si="47"/>
        <v>DUSTIN</v>
      </c>
      <c r="Y221" s="22">
        <f t="shared" si="48"/>
        <v>3</v>
      </c>
      <c r="Z221" s="22">
        <f t="shared" si="49"/>
        <v>6</v>
      </c>
      <c r="AA221" s="22" t="str">
        <f t="shared" si="39"/>
        <v/>
      </c>
      <c r="AB221" s="22">
        <f>COUNTIF($G$2:G221,G221)</f>
        <v>1</v>
      </c>
      <c r="AC221" s="22" t="str">
        <f t="shared" si="50"/>
        <v>P5B</v>
      </c>
      <c r="AD221" s="22" t="str">
        <f>VLOOKUP(D221,'2-班级信息'!A:AL,35,0)</f>
        <v>周日晚上</v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周日晚上</v>
      </c>
    </row>
    <row r="222" spans="1:33">
      <c r="A222" s="23" t="s">
        <v>1766</v>
      </c>
      <c r="B222" s="23" t="s">
        <v>2270</v>
      </c>
      <c r="C222" s="23" t="s">
        <v>1766</v>
      </c>
      <c r="D222" s="23" t="s">
        <v>2271</v>
      </c>
      <c r="E222" s="23" t="s">
        <v>3729</v>
      </c>
      <c r="F222" s="23" t="s">
        <v>3730</v>
      </c>
      <c r="G222" s="23" t="s">
        <v>2487</v>
      </c>
      <c r="H222" s="23" t="s">
        <v>2488</v>
      </c>
      <c r="I222" s="216" t="str">
        <f>VLOOKUP(G222,Sheet1!$B:$T,19,0)</f>
        <v>四年级</v>
      </c>
      <c r="J222" s="23" t="s">
        <v>3078</v>
      </c>
      <c r="K222" s="23">
        <v>0</v>
      </c>
      <c r="L222" s="23" t="s">
        <v>3901</v>
      </c>
      <c r="M222" s="23" t="s">
        <v>14</v>
      </c>
      <c r="N222" s="216" t="s">
        <v>3849</v>
      </c>
      <c r="O222" s="23" t="s">
        <v>14</v>
      </c>
      <c r="P222" s="23" t="s">
        <v>14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初中部</v>
      </c>
      <c r="S222" s="22" t="str">
        <f t="shared" si="42"/>
        <v>P5BBR5G4523</v>
      </c>
      <c r="T222" s="22" t="str">
        <f t="shared" si="43"/>
        <v>彭永红</v>
      </c>
      <c r="U222" s="22" t="str">
        <f t="shared" si="44"/>
        <v>丁惠媚</v>
      </c>
      <c r="V222" s="22" t="str">
        <f t="shared" si="45"/>
        <v>DUSTIN</v>
      </c>
      <c r="W222" s="22" t="str">
        <f t="shared" si="46"/>
        <v>丁惠媚</v>
      </c>
      <c r="X222" s="22" t="str">
        <f t="shared" si="47"/>
        <v>DUSTIN</v>
      </c>
      <c r="Y222" s="22">
        <f t="shared" si="48"/>
        <v>3</v>
      </c>
      <c r="Z222" s="22">
        <f t="shared" si="49"/>
        <v>6</v>
      </c>
      <c r="AA222" s="22" t="str">
        <f t="shared" si="39"/>
        <v/>
      </c>
      <c r="AB222" s="22">
        <f>COUNTIF($G$2:G222,G222)</f>
        <v>1</v>
      </c>
      <c r="AC222" s="22" t="str">
        <f t="shared" si="50"/>
        <v>P5B</v>
      </c>
      <c r="AD222" s="22" t="str">
        <f>VLOOKUP(D222,'2-班级信息'!A:AL,35,0)</f>
        <v>周日晚上</v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周日晚上</v>
      </c>
    </row>
    <row r="223" spans="1:33">
      <c r="A223" s="23" t="s">
        <v>1766</v>
      </c>
      <c r="B223" s="23" t="s">
        <v>2270</v>
      </c>
      <c r="C223" s="23" t="s">
        <v>1766</v>
      </c>
      <c r="D223" s="23" t="s">
        <v>2271</v>
      </c>
      <c r="E223" s="23" t="s">
        <v>3729</v>
      </c>
      <c r="F223" s="23" t="s">
        <v>3730</v>
      </c>
      <c r="G223" s="23" t="s">
        <v>2879</v>
      </c>
      <c r="H223" s="23" t="s">
        <v>2880</v>
      </c>
      <c r="I223" s="216" t="str">
        <f>VLOOKUP(G223,Sheet1!$B:$T,19,0)</f>
        <v>四年级</v>
      </c>
      <c r="J223" s="23" t="s">
        <v>3191</v>
      </c>
      <c r="K223" s="23">
        <v>0</v>
      </c>
      <c r="L223" s="23" t="s">
        <v>3912</v>
      </c>
      <c r="M223" s="23" t="s">
        <v>14</v>
      </c>
      <c r="N223" s="216" t="s">
        <v>1000</v>
      </c>
      <c r="O223" s="23" t="s">
        <v>14</v>
      </c>
      <c r="P223" s="23" t="s">
        <v>14</v>
      </c>
      <c r="Q223" s="22" t="str">
        <f t="shared" si="41"/>
        <v>在读</v>
      </c>
      <c r="R223" s="22" t="str">
        <f>IF(Q223="在读",IF(IFERROR(FIND("一",D223),0)&gt;0,"一对一",VLOOKUP(LEFT(D223,3),班级编码!A:H,8,0)),Q223)</f>
        <v>初中部</v>
      </c>
      <c r="S223" s="22" t="str">
        <f t="shared" si="42"/>
        <v>P5BBR5G4523</v>
      </c>
      <c r="T223" s="22" t="str">
        <f t="shared" si="43"/>
        <v>彭永红</v>
      </c>
      <c r="U223" s="22" t="str">
        <f t="shared" si="44"/>
        <v>丁惠媚</v>
      </c>
      <c r="V223" s="22" t="str">
        <f t="shared" si="45"/>
        <v>DUSTIN</v>
      </c>
      <c r="W223" s="22" t="str">
        <f t="shared" si="46"/>
        <v>丁惠媚</v>
      </c>
      <c r="X223" s="22" t="str">
        <f t="shared" si="47"/>
        <v>DUSTIN</v>
      </c>
      <c r="Y223" s="22">
        <f t="shared" si="48"/>
        <v>3</v>
      </c>
      <c r="Z223" s="22">
        <f t="shared" si="49"/>
        <v>6</v>
      </c>
      <c r="AA223" s="22" t="str">
        <f t="shared" si="39"/>
        <v/>
      </c>
      <c r="AB223" s="22">
        <f>COUNTIF($G$2:G223,G223)</f>
        <v>1</v>
      </c>
      <c r="AC223" s="22" t="str">
        <f t="shared" si="50"/>
        <v>P5B</v>
      </c>
      <c r="AD223" s="22" t="str">
        <f>VLOOKUP(D223,'2-班级信息'!A:AL,35,0)</f>
        <v>周日晚上</v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周日晚上</v>
      </c>
    </row>
    <row r="224" spans="1:33">
      <c r="A224" s="23" t="s">
        <v>1766</v>
      </c>
      <c r="B224" s="23" t="s">
        <v>480</v>
      </c>
      <c r="C224" s="23" t="s">
        <v>1766</v>
      </c>
      <c r="D224" s="23" t="s">
        <v>2309</v>
      </c>
      <c r="E224" s="23" t="s">
        <v>3662</v>
      </c>
      <c r="F224" s="23" t="s">
        <v>3673</v>
      </c>
      <c r="G224" s="23" t="s">
        <v>1797</v>
      </c>
      <c r="H224" s="23" t="s">
        <v>1798</v>
      </c>
      <c r="I224" s="216" t="str">
        <f>VLOOKUP(G224,Sheet1!$B:$T,19,0)</f>
        <v>五年级</v>
      </c>
      <c r="J224" s="23" t="s">
        <v>3554</v>
      </c>
      <c r="K224" s="23">
        <v>0</v>
      </c>
      <c r="L224" s="23" t="s">
        <v>3674</v>
      </c>
      <c r="M224" s="23" t="s">
        <v>14</v>
      </c>
      <c r="N224" s="216" t="s">
        <v>1000</v>
      </c>
      <c r="O224" s="23" t="s">
        <v>14</v>
      </c>
      <c r="P224" s="23" t="s">
        <v>14</v>
      </c>
      <c r="Q224" s="22" t="str">
        <f t="shared" si="41"/>
        <v>在读</v>
      </c>
      <c r="R224" s="22" t="str">
        <f>IF(Q224="在读",IF(IFERROR(FIND("一",D224),0)&gt;0,"一对一",VLOOKUP(LEFT(D224,3),班级编码!A:H,8,0)),Q224)</f>
        <v>初中部</v>
      </c>
      <c r="S224" s="22" t="str">
        <f t="shared" si="42"/>
        <v>P6ABR6G0618</v>
      </c>
      <c r="T224" s="22" t="str">
        <f t="shared" si="43"/>
        <v>丁惠媚</v>
      </c>
      <c r="U224" s="22" t="str">
        <f t="shared" si="44"/>
        <v>王雨莎</v>
      </c>
      <c r="V224" s="22" t="str">
        <f t="shared" si="45"/>
        <v>DUSTIN</v>
      </c>
      <c r="W224" s="22" t="str">
        <f t="shared" si="46"/>
        <v>王雨莎</v>
      </c>
      <c r="X224" s="22" t="str">
        <f t="shared" si="47"/>
        <v>DUSTIN</v>
      </c>
      <c r="Y224" s="22">
        <f t="shared" si="48"/>
        <v>3</v>
      </c>
      <c r="Z224" s="22">
        <f t="shared" si="49"/>
        <v>6</v>
      </c>
      <c r="AA224" s="22" t="str">
        <f t="shared" si="39"/>
        <v/>
      </c>
      <c r="AB224" s="22">
        <f>COUNTIF($G$2:G224,G224)</f>
        <v>1</v>
      </c>
      <c r="AC224" s="22" t="str">
        <f t="shared" si="50"/>
        <v>P6A</v>
      </c>
      <c r="AD224" s="22" t="str">
        <f>VLOOKUP(D224,'2-班级信息'!A:AL,35,0)</f>
        <v>周日上午</v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小学周末白天班</v>
      </c>
    </row>
    <row r="225" spans="1:33">
      <c r="A225" s="23" t="s">
        <v>1766</v>
      </c>
      <c r="B225" s="23" t="s">
        <v>480</v>
      </c>
      <c r="C225" s="23" t="s">
        <v>1766</v>
      </c>
      <c r="D225" s="23" t="s">
        <v>2309</v>
      </c>
      <c r="E225" s="23" t="s">
        <v>3662</v>
      </c>
      <c r="F225" s="23" t="s">
        <v>3673</v>
      </c>
      <c r="G225" s="23" t="s">
        <v>2675</v>
      </c>
      <c r="H225" s="23" t="s">
        <v>2676</v>
      </c>
      <c r="I225" s="216" t="str">
        <f>VLOOKUP(G225,Sheet1!$B:$T,19,0)</f>
        <v>五年级</v>
      </c>
      <c r="J225" s="23" t="s">
        <v>3626</v>
      </c>
      <c r="K225" s="23">
        <v>0</v>
      </c>
      <c r="L225" s="23" t="s">
        <v>2678</v>
      </c>
      <c r="M225" s="23" t="s">
        <v>14</v>
      </c>
      <c r="N225" s="216" t="s">
        <v>1000</v>
      </c>
      <c r="O225" s="23" t="s">
        <v>14</v>
      </c>
      <c r="P225" s="23" t="s">
        <v>14</v>
      </c>
      <c r="Q225" s="22" t="str">
        <f t="shared" si="41"/>
        <v>在读</v>
      </c>
      <c r="R225" s="22" t="str">
        <f>IF(Q225="在读",IF(IFERROR(FIND("一",D225),0)&gt;0,"一对一",VLOOKUP(LEFT(D225,3),班级编码!A:H,8,0)),Q225)</f>
        <v>初中部</v>
      </c>
      <c r="S225" s="22" t="str">
        <f t="shared" si="42"/>
        <v>P6ABR6G0618</v>
      </c>
      <c r="T225" s="22" t="str">
        <f t="shared" si="43"/>
        <v>丁惠媚</v>
      </c>
      <c r="U225" s="22" t="str">
        <f t="shared" si="44"/>
        <v>王雨莎</v>
      </c>
      <c r="V225" s="22" t="str">
        <f t="shared" si="45"/>
        <v>DUSTIN</v>
      </c>
      <c r="W225" s="22" t="str">
        <f t="shared" si="46"/>
        <v>王雨莎</v>
      </c>
      <c r="X225" s="22" t="str">
        <f t="shared" si="47"/>
        <v>DUSTIN</v>
      </c>
      <c r="Y225" s="22">
        <f t="shared" si="48"/>
        <v>3</v>
      </c>
      <c r="Z225" s="22">
        <f t="shared" si="49"/>
        <v>6</v>
      </c>
      <c r="AA225" s="22" t="str">
        <f t="shared" si="39"/>
        <v/>
      </c>
      <c r="AB225" s="22">
        <f>COUNTIF($G$2:G225,G225)</f>
        <v>1</v>
      </c>
      <c r="AC225" s="22" t="str">
        <f t="shared" si="50"/>
        <v>P6A</v>
      </c>
      <c r="AD225" s="22" t="str">
        <f>VLOOKUP(D225,'2-班级信息'!A:AL,35,0)</f>
        <v>周日上午</v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小学周末白天班</v>
      </c>
    </row>
    <row r="226" spans="1:33">
      <c r="A226" s="23" t="s">
        <v>1766</v>
      </c>
      <c r="B226" s="23" t="s">
        <v>480</v>
      </c>
      <c r="C226" s="23" t="s">
        <v>1766</v>
      </c>
      <c r="D226" s="23" t="s">
        <v>2309</v>
      </c>
      <c r="E226" s="23" t="s">
        <v>3662</v>
      </c>
      <c r="F226" s="23" t="s">
        <v>3673</v>
      </c>
      <c r="G226" s="23" t="s">
        <v>2823</v>
      </c>
      <c r="H226" s="23" t="s">
        <v>2824</v>
      </c>
      <c r="I226" s="216" t="str">
        <f>VLOOKUP(G226,Sheet1!$B:$T,19,0)</f>
        <v>五年级</v>
      </c>
      <c r="J226" s="23" t="s">
        <v>3644</v>
      </c>
      <c r="K226" s="23">
        <v>0</v>
      </c>
      <c r="L226" s="23" t="s">
        <v>3788</v>
      </c>
      <c r="M226" s="23" t="s">
        <v>14</v>
      </c>
      <c r="N226" s="216" t="s">
        <v>3707</v>
      </c>
      <c r="O226" s="23" t="s">
        <v>14</v>
      </c>
      <c r="P226" s="23" t="s">
        <v>14</v>
      </c>
      <c r="Q226" s="22" t="str">
        <f t="shared" si="41"/>
        <v>在读</v>
      </c>
      <c r="R226" s="22" t="str">
        <f>IF(Q226="在读",IF(IFERROR(FIND("一",D226),0)&gt;0,"一对一",VLOOKUP(LEFT(D226,3),班级编码!A:H,8,0)),Q226)</f>
        <v>初中部</v>
      </c>
      <c r="S226" s="22" t="str">
        <f t="shared" si="42"/>
        <v>P6ABR6G0618</v>
      </c>
      <c r="T226" s="22" t="str">
        <f t="shared" si="43"/>
        <v>丁惠媚</v>
      </c>
      <c r="U226" s="22" t="str">
        <f t="shared" si="44"/>
        <v>王雨莎</v>
      </c>
      <c r="V226" s="22" t="str">
        <f t="shared" si="45"/>
        <v>DUSTIN</v>
      </c>
      <c r="W226" s="22" t="str">
        <f t="shared" si="46"/>
        <v>王雨莎</v>
      </c>
      <c r="X226" s="22" t="str">
        <f t="shared" si="47"/>
        <v>DUSTIN</v>
      </c>
      <c r="Y226" s="22">
        <f t="shared" si="48"/>
        <v>3</v>
      </c>
      <c r="Z226" s="22">
        <f t="shared" si="49"/>
        <v>6</v>
      </c>
      <c r="AA226" s="22" t="str">
        <f t="shared" si="39"/>
        <v/>
      </c>
      <c r="AB226" s="22">
        <f>COUNTIF($G$2:G226,G226)</f>
        <v>1</v>
      </c>
      <c r="AC226" s="22" t="str">
        <f t="shared" si="50"/>
        <v>P6A</v>
      </c>
      <c r="AD226" s="22" t="str">
        <f>VLOOKUP(D226,'2-班级信息'!A:AL,35,0)</f>
        <v>周日上午</v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小学周末白天班</v>
      </c>
    </row>
    <row r="227" spans="1:33">
      <c r="A227" s="23" t="s">
        <v>1766</v>
      </c>
      <c r="B227" s="23" t="s">
        <v>480</v>
      </c>
      <c r="C227" s="23" t="s">
        <v>1766</v>
      </c>
      <c r="D227" s="23" t="s">
        <v>2309</v>
      </c>
      <c r="E227" s="23" t="s">
        <v>3662</v>
      </c>
      <c r="F227" s="23" t="s">
        <v>3673</v>
      </c>
      <c r="G227" s="23" t="s">
        <v>2794</v>
      </c>
      <c r="H227" s="23" t="s">
        <v>2795</v>
      </c>
      <c r="I227" s="216" t="str">
        <f>VLOOKUP(G227,Sheet1!$B:$T,19,0)</f>
        <v>五年级</v>
      </c>
      <c r="J227" s="23" t="s">
        <v>3624</v>
      </c>
      <c r="K227" s="23">
        <v>0</v>
      </c>
      <c r="L227" s="23" t="s">
        <v>2797</v>
      </c>
      <c r="M227" s="23" t="s">
        <v>14</v>
      </c>
      <c r="N227" s="216" t="s">
        <v>1000</v>
      </c>
      <c r="O227" s="23" t="s">
        <v>14</v>
      </c>
      <c r="P227" s="23" t="s">
        <v>14</v>
      </c>
      <c r="Q227" s="22" t="str">
        <f t="shared" si="41"/>
        <v>在读</v>
      </c>
      <c r="R227" s="22" t="str">
        <f>IF(Q227="在读",IF(IFERROR(FIND("一",D227),0)&gt;0,"一对一",VLOOKUP(LEFT(D227,3),班级编码!A:H,8,0)),Q227)</f>
        <v>初中部</v>
      </c>
      <c r="S227" s="22" t="str">
        <f t="shared" si="42"/>
        <v>P6ABR6G0618</v>
      </c>
      <c r="T227" s="22" t="str">
        <f t="shared" si="43"/>
        <v>丁惠媚</v>
      </c>
      <c r="U227" s="22" t="str">
        <f t="shared" si="44"/>
        <v>王雨莎</v>
      </c>
      <c r="V227" s="22" t="str">
        <f t="shared" si="45"/>
        <v>DUSTIN</v>
      </c>
      <c r="W227" s="22" t="str">
        <f t="shared" si="46"/>
        <v>王雨莎</v>
      </c>
      <c r="X227" s="22" t="str">
        <f t="shared" si="47"/>
        <v>DUSTIN</v>
      </c>
      <c r="Y227" s="22">
        <f t="shared" si="48"/>
        <v>3</v>
      </c>
      <c r="Z227" s="22">
        <f t="shared" si="49"/>
        <v>6</v>
      </c>
      <c r="AA227" s="22" t="str">
        <f t="shared" si="39"/>
        <v/>
      </c>
      <c r="AB227" s="22">
        <f>COUNTIF($G$2:G227,G227)</f>
        <v>1</v>
      </c>
      <c r="AC227" s="22" t="str">
        <f t="shared" si="50"/>
        <v>P6A</v>
      </c>
      <c r="AD227" s="22" t="str">
        <f>VLOOKUP(D227,'2-班级信息'!A:AL,35,0)</f>
        <v>周日上午</v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小学周末白天班</v>
      </c>
    </row>
    <row r="228" spans="1:33">
      <c r="A228" s="23" t="s">
        <v>1766</v>
      </c>
      <c r="B228" s="23" t="s">
        <v>480</v>
      </c>
      <c r="C228" s="23" t="s">
        <v>1766</v>
      </c>
      <c r="D228" s="23" t="s">
        <v>2309</v>
      </c>
      <c r="E228" s="23" t="s">
        <v>3662</v>
      </c>
      <c r="F228" s="23" t="s">
        <v>3673</v>
      </c>
      <c r="G228" s="23" t="s">
        <v>2307</v>
      </c>
      <c r="H228" s="23" t="s">
        <v>2308</v>
      </c>
      <c r="I228" s="216" t="str">
        <f>VLOOKUP(G228,Sheet1!$B:$T,19,0)</f>
        <v>五年级</v>
      </c>
      <c r="J228" s="23" t="s">
        <v>3625</v>
      </c>
      <c r="K228" s="23">
        <v>0</v>
      </c>
      <c r="L228" s="23" t="s">
        <v>2311</v>
      </c>
      <c r="M228" s="23" t="s">
        <v>14</v>
      </c>
      <c r="N228" s="216" t="s">
        <v>3707</v>
      </c>
      <c r="O228" s="23" t="s">
        <v>14</v>
      </c>
      <c r="P228" s="23" t="s">
        <v>14</v>
      </c>
      <c r="Q228" s="22" t="str">
        <f t="shared" si="41"/>
        <v>在读</v>
      </c>
      <c r="R228" s="22" t="str">
        <f>IF(Q228="在读",IF(IFERROR(FIND("一",D228),0)&gt;0,"一对一",VLOOKUP(LEFT(D228,3),班级编码!A:H,8,0)),Q228)</f>
        <v>初中部</v>
      </c>
      <c r="S228" s="22" t="str">
        <f t="shared" si="42"/>
        <v>P6ABR6G0618</v>
      </c>
      <c r="T228" s="22" t="str">
        <f t="shared" si="43"/>
        <v>丁惠媚</v>
      </c>
      <c r="U228" s="22" t="str">
        <f t="shared" si="44"/>
        <v>王雨莎</v>
      </c>
      <c r="V228" s="22" t="str">
        <f t="shared" si="45"/>
        <v>DUSTIN</v>
      </c>
      <c r="W228" s="22" t="str">
        <f t="shared" si="46"/>
        <v>王雨莎</v>
      </c>
      <c r="X228" s="22" t="str">
        <f t="shared" si="47"/>
        <v>DUSTIN</v>
      </c>
      <c r="Y228" s="22">
        <f t="shared" si="48"/>
        <v>3</v>
      </c>
      <c r="Z228" s="22">
        <f t="shared" si="49"/>
        <v>6</v>
      </c>
      <c r="AA228" s="22" t="str">
        <f t="shared" si="39"/>
        <v/>
      </c>
      <c r="AB228" s="22">
        <f>COUNTIF($G$2:G228,G228)</f>
        <v>1</v>
      </c>
      <c r="AC228" s="22" t="str">
        <f t="shared" si="50"/>
        <v>P6A</v>
      </c>
      <c r="AD228" s="22" t="str">
        <f>VLOOKUP(D228,'2-班级信息'!A:AL,35,0)</f>
        <v>周日上午</v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小学周末白天班</v>
      </c>
    </row>
    <row r="229" spans="1:33">
      <c r="A229" s="23" t="s">
        <v>1766</v>
      </c>
      <c r="B229" s="23" t="s">
        <v>480</v>
      </c>
      <c r="C229" s="23" t="s">
        <v>1766</v>
      </c>
      <c r="D229" s="23" t="s">
        <v>2309</v>
      </c>
      <c r="E229" s="23" t="s">
        <v>3662</v>
      </c>
      <c r="F229" s="23" t="s">
        <v>3673</v>
      </c>
      <c r="G229" s="23" t="s">
        <v>2742</v>
      </c>
      <c r="H229" s="23" t="s">
        <v>2743</v>
      </c>
      <c r="I229" s="216" t="str">
        <f>VLOOKUP(G229,Sheet1!$B:$T,19,0)</f>
        <v>六年级</v>
      </c>
      <c r="J229" s="23" t="s">
        <v>3645</v>
      </c>
      <c r="K229" s="23">
        <v>0</v>
      </c>
      <c r="L229" s="23" t="s">
        <v>2744</v>
      </c>
      <c r="M229" s="23" t="s">
        <v>14</v>
      </c>
      <c r="N229" s="216" t="s">
        <v>3711</v>
      </c>
      <c r="O229" s="23" t="s">
        <v>14</v>
      </c>
      <c r="P229" s="23" t="s">
        <v>14</v>
      </c>
      <c r="Q229" s="22" t="str">
        <f t="shared" si="41"/>
        <v>在读</v>
      </c>
      <c r="R229" s="22" t="str">
        <f>IF(Q229="在读",IF(IFERROR(FIND("一",D229),0)&gt;0,"一对一",VLOOKUP(LEFT(D229,3),班级编码!A:H,8,0)),Q229)</f>
        <v>初中部</v>
      </c>
      <c r="S229" s="22" t="str">
        <f t="shared" si="42"/>
        <v>P6ABR6G0618</v>
      </c>
      <c r="T229" s="22" t="str">
        <f t="shared" si="43"/>
        <v>丁惠媚</v>
      </c>
      <c r="U229" s="22" t="str">
        <f t="shared" si="44"/>
        <v>王雨莎</v>
      </c>
      <c r="V229" s="22" t="str">
        <f t="shared" si="45"/>
        <v>DUSTIN</v>
      </c>
      <c r="W229" s="22" t="str">
        <f t="shared" si="46"/>
        <v>王雨莎</v>
      </c>
      <c r="X229" s="22" t="str">
        <f t="shared" si="47"/>
        <v>DUSTIN</v>
      </c>
      <c r="Y229" s="22">
        <f t="shared" si="48"/>
        <v>3</v>
      </c>
      <c r="Z229" s="22">
        <f t="shared" si="49"/>
        <v>6</v>
      </c>
      <c r="AA229" s="22" t="str">
        <f t="shared" si="39"/>
        <v/>
      </c>
      <c r="AB229" s="22">
        <f>COUNTIF($G$2:G229,G229)</f>
        <v>1</v>
      </c>
      <c r="AC229" s="22" t="str">
        <f t="shared" si="50"/>
        <v>P6A</v>
      </c>
      <c r="AD229" s="22" t="str">
        <f>VLOOKUP(D229,'2-班级信息'!A:AL,35,0)</f>
        <v>周日上午</v>
      </c>
      <c r="AE229" s="22" t="str">
        <f>VLOOKUP(D229,'2-班级信息'!A:AL,8,0)</f>
        <v/>
      </c>
      <c r="AF229" s="22" t="str">
        <f t="shared" si="40"/>
        <v>小学班</v>
      </c>
      <c r="AG229" s="22" t="str">
        <f t="shared" si="51"/>
        <v>小学周末白天班</v>
      </c>
    </row>
    <row r="230" spans="1:33">
      <c r="A230" s="23" t="s">
        <v>1766</v>
      </c>
      <c r="B230" s="23" t="s">
        <v>2483</v>
      </c>
      <c r="C230" s="23" t="s">
        <v>1766</v>
      </c>
      <c r="D230" s="23" t="s">
        <v>2484</v>
      </c>
      <c r="E230" s="23" t="s">
        <v>3670</v>
      </c>
      <c r="F230" s="23" t="s">
        <v>3675</v>
      </c>
      <c r="G230" s="23" t="s">
        <v>2480</v>
      </c>
      <c r="H230" s="23" t="s">
        <v>2481</v>
      </c>
      <c r="I230" s="216" t="str">
        <f>VLOOKUP(G230,Sheet1!$B:$T,19,0)</f>
        <v>初一</v>
      </c>
      <c r="J230" s="23" t="s">
        <v>3100</v>
      </c>
      <c r="K230" s="23">
        <v>0</v>
      </c>
      <c r="L230" s="23" t="s">
        <v>3858</v>
      </c>
      <c r="M230" s="23" t="s">
        <v>14</v>
      </c>
      <c r="N230" s="216" t="s">
        <v>3857</v>
      </c>
      <c r="O230" s="23" t="s">
        <v>14</v>
      </c>
      <c r="P230" s="23" t="s">
        <v>14</v>
      </c>
      <c r="Q230" s="22" t="str">
        <f t="shared" si="41"/>
        <v>在读</v>
      </c>
      <c r="R230" s="22" t="str">
        <f>IF(Q230="在读",IF(IFERROR(FIND("一",D230),0)&gt;0,"一对一",VLOOKUP(LEFT(D230,3),班级编码!A:H,8,0)),Q230)</f>
        <v>一对一</v>
      </c>
      <c r="S230" s="22" t="str">
        <f t="shared" si="42"/>
        <v>广州区域-一对一-英语（初一-初二）_方子烨_伍洋廷</v>
      </c>
      <c r="T230" s="22" t="str">
        <f t="shared" si="43"/>
        <v>张婉婷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>重复</v>
      </c>
      <c r="AB230" s="22">
        <f>COUNTIF($G$2:G230,G230)</f>
        <v>1</v>
      </c>
      <c r="AC230" s="22" t="str">
        <f t="shared" si="50"/>
        <v>一对一</v>
      </c>
      <c r="AD230" s="22" t="str">
        <f>VLOOKUP(D230,'2-班级信息'!A:AL,35,0)</f>
        <v>一对一</v>
      </c>
      <c r="AE230" s="22" t="str">
        <f>VLOOKUP(D230,'2-班级信息'!A:AL,8,0)</f>
        <v/>
      </c>
      <c r="AF230" s="22" t="str">
        <f t="shared" si="40"/>
        <v>一对一</v>
      </c>
      <c r="AG230" s="22" t="str">
        <f t="shared" si="51"/>
        <v>一对一</v>
      </c>
    </row>
    <row r="231" spans="1:33">
      <c r="A231" s="23" t="s">
        <v>1766</v>
      </c>
      <c r="B231" s="23" t="s">
        <v>2732</v>
      </c>
      <c r="C231" s="23" t="s">
        <v>1766</v>
      </c>
      <c r="D231" s="23" t="s">
        <v>2733</v>
      </c>
      <c r="E231" s="23" t="s">
        <v>14</v>
      </c>
      <c r="F231" s="23" t="s">
        <v>2498</v>
      </c>
      <c r="G231" s="23" t="s">
        <v>2730</v>
      </c>
      <c r="H231" s="23" t="s">
        <v>2731</v>
      </c>
      <c r="I231" s="216" t="str">
        <f>VLOOKUP(G231,Sheet1!$B:$T,19,0)</f>
        <v>一年级</v>
      </c>
      <c r="J231" s="23" t="s">
        <v>3398</v>
      </c>
      <c r="K231" s="23">
        <v>0</v>
      </c>
      <c r="L231" s="23" t="s">
        <v>2734</v>
      </c>
      <c r="M231" s="23" t="s">
        <v>14</v>
      </c>
      <c r="N231" s="216" t="s">
        <v>3711</v>
      </c>
      <c r="O231" s="23" t="s">
        <v>14</v>
      </c>
      <c r="P231" s="23" t="s">
        <v>3398</v>
      </c>
      <c r="Q231" s="22" t="str">
        <f t="shared" si="41"/>
        <v>在读</v>
      </c>
      <c r="R231" s="22" t="str">
        <f>IF(Q231="在读",IF(IFERROR(FIND("一",D231),0)&gt;0,"一对一",VLOOKUP(LEFT(D231,3),班级编码!A:H,8,0)),Q231)</f>
        <v>一对一</v>
      </c>
      <c r="S231" s="22" t="str">
        <f t="shared" si="42"/>
        <v>广州区域-一对一-英语（小学一年级-五年级）_黄淇楠</v>
      </c>
      <c r="T231" s="22" t="str">
        <f t="shared" si="43"/>
        <v>俞园园</v>
      </c>
      <c r="U231" s="22" t="str">
        <f t="shared" si="44"/>
        <v/>
      </c>
      <c r="V231" s="22" t="str">
        <f t="shared" si="45"/>
        <v>DUSTIN</v>
      </c>
      <c r="W231" s="22" t="str">
        <f t="shared" si="46"/>
        <v>DUSTIN</v>
      </c>
      <c r="X231" s="22" t="str">
        <f t="shared" si="47"/>
        <v/>
      </c>
      <c r="Y231" s="22">
        <f t="shared" si="48"/>
        <v>6</v>
      </c>
      <c r="Z231" s="22">
        <f t="shared" si="49"/>
        <v>6</v>
      </c>
      <c r="AA231" s="22" t="str">
        <f t="shared" si="39"/>
        <v>重复</v>
      </c>
      <c r="AB231" s="22">
        <f>COUNTIF($G$2:G231,G231)</f>
        <v>1</v>
      </c>
      <c r="AC231" s="22" t="str">
        <f t="shared" si="50"/>
        <v>一对一</v>
      </c>
      <c r="AD231" s="22" t="str">
        <f>VLOOKUP(D231,'2-班级信息'!A:AL,35,0)</f>
        <v>一对一</v>
      </c>
      <c r="AE231" s="22" t="str">
        <f>VLOOKUP(D231,'2-班级信息'!A:AL,8,0)</f>
        <v/>
      </c>
      <c r="AF231" s="22" t="str">
        <f t="shared" si="40"/>
        <v>一对一</v>
      </c>
      <c r="AG231" s="22" t="str">
        <f t="shared" si="51"/>
        <v>一对一</v>
      </c>
    </row>
    <row r="232" spans="1:33">
      <c r="A232" s="23" t="s">
        <v>1766</v>
      </c>
      <c r="B232" s="23" t="s">
        <v>2622</v>
      </c>
      <c r="C232" s="23" t="s">
        <v>1766</v>
      </c>
      <c r="D232" s="23" t="s">
        <v>2623</v>
      </c>
      <c r="E232" s="23" t="s">
        <v>14</v>
      </c>
      <c r="F232" s="23" t="s">
        <v>3675</v>
      </c>
      <c r="G232" s="23" t="s">
        <v>1800</v>
      </c>
      <c r="H232" s="23" t="s">
        <v>1801</v>
      </c>
      <c r="I232" s="216" t="str">
        <f>VLOOKUP(G232,Sheet1!$B:$T,19,0)</f>
        <v>五年级</v>
      </c>
      <c r="J232" s="23" t="s">
        <v>3554</v>
      </c>
      <c r="K232" s="23">
        <v>0</v>
      </c>
      <c r="L232" s="23" t="s">
        <v>3676</v>
      </c>
      <c r="M232" s="23" t="s">
        <v>14</v>
      </c>
      <c r="N232" s="216" t="s">
        <v>1000</v>
      </c>
      <c r="O232" s="23" t="s">
        <v>14</v>
      </c>
      <c r="P232" s="23" t="s">
        <v>14</v>
      </c>
      <c r="Q232" s="22" t="str">
        <f t="shared" si="41"/>
        <v>在读</v>
      </c>
      <c r="R232" s="22" t="str">
        <f>IF(Q232="在读",IF(IFERROR(FIND("一",D232),0)&gt;0,"一对一",VLOOKUP(LEFT(D232,3),班级编码!A:H,8,0)),Q232)</f>
        <v>一对一</v>
      </c>
      <c r="S232" s="22" t="str">
        <f t="shared" si="42"/>
        <v>广州区域-一对一-英语（一年级-五年级）_陈泓熹</v>
      </c>
      <c r="T232" s="22" t="str">
        <f t="shared" si="43"/>
        <v>张婉婷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1</v>
      </c>
      <c r="AC232" s="22" t="str">
        <f t="shared" si="50"/>
        <v>一对一</v>
      </c>
      <c r="AD232" s="22" t="str">
        <f>VLOOKUP(D232,'2-班级信息'!A:AL,35,0)</f>
        <v>一对一</v>
      </c>
      <c r="AE232" s="22" t="str">
        <f>VLOOKUP(D232,'2-班级信息'!A:AL,8,0)</f>
        <v/>
      </c>
      <c r="AF232" s="22" t="str">
        <f t="shared" si="40"/>
        <v>一对一</v>
      </c>
      <c r="AG232" s="22" t="str">
        <f t="shared" si="51"/>
        <v>一对一</v>
      </c>
    </row>
    <row r="233" spans="1:33">
      <c r="A233" s="23" t="s">
        <v>1766</v>
      </c>
      <c r="B233" s="23" t="s">
        <v>2622</v>
      </c>
      <c r="C233" s="23" t="s">
        <v>1766</v>
      </c>
      <c r="D233" s="23" t="s">
        <v>2789</v>
      </c>
      <c r="E233" s="23" t="s">
        <v>3822</v>
      </c>
      <c r="F233" s="23" t="s">
        <v>3823</v>
      </c>
      <c r="G233" s="23" t="s">
        <v>2787</v>
      </c>
      <c r="H233" s="23" t="s">
        <v>2788</v>
      </c>
      <c r="I233" s="216" t="str">
        <f>VLOOKUP(G233,Sheet1!$B:$T,19,0)</f>
        <v>三年级</v>
      </c>
      <c r="J233" s="23" t="s">
        <v>3516</v>
      </c>
      <c r="K233" s="23">
        <v>0</v>
      </c>
      <c r="L233" s="23" t="s">
        <v>3824</v>
      </c>
      <c r="M233" s="23" t="s">
        <v>14</v>
      </c>
      <c r="N233" s="216" t="s">
        <v>1000</v>
      </c>
      <c r="O233" s="23" t="s">
        <v>14</v>
      </c>
      <c r="P233" s="23" t="s">
        <v>14</v>
      </c>
      <c r="Q233" s="22" t="str">
        <f t="shared" si="41"/>
        <v>在读</v>
      </c>
      <c r="R233" s="22" t="str">
        <f>IF(Q233="在读",IF(IFERROR(FIND("一",D233),0)&gt;0,"一对一",VLOOKUP(LEFT(D233,3),班级编码!A:H,8,0)),Q233)</f>
        <v>一对一</v>
      </c>
      <c r="S233" s="22" t="str">
        <f t="shared" si="42"/>
        <v>广州区域-一对一-英语（一年级-五年级）_邵振庭</v>
      </c>
      <c r="T233" s="22" t="str">
        <f t="shared" si="43"/>
        <v>王雨莎</v>
      </c>
      <c r="U233" s="22" t="str">
        <f t="shared" si="44"/>
        <v/>
      </c>
      <c r="V233" s="22" t="str">
        <f t="shared" si="45"/>
        <v>DUSTIN</v>
      </c>
      <c r="W233" s="22" t="str">
        <f t="shared" si="46"/>
        <v>DUSTIN</v>
      </c>
      <c r="X233" s="22" t="str">
        <f t="shared" si="47"/>
        <v/>
      </c>
      <c r="Y233" s="22">
        <f t="shared" si="48"/>
        <v>6</v>
      </c>
      <c r="Z233" s="22">
        <f t="shared" si="49"/>
        <v>6</v>
      </c>
      <c r="AA233" s="22" t="str">
        <f t="shared" si="39"/>
        <v/>
      </c>
      <c r="AB233" s="22">
        <f>COUNTIF($G$2:G233,G233)</f>
        <v>1</v>
      </c>
      <c r="AC233" s="22" t="str">
        <f t="shared" si="50"/>
        <v>一对一</v>
      </c>
      <c r="AD233" s="22" t="str">
        <f>VLOOKUP(D233,'2-班级信息'!A:AL,35,0)</f>
        <v>一对一</v>
      </c>
      <c r="AE233" s="22" t="str">
        <f>VLOOKUP(D233,'2-班级信息'!A:AL,8,0)</f>
        <v/>
      </c>
      <c r="AF233" s="22" t="str">
        <f t="shared" si="40"/>
        <v>一对一</v>
      </c>
      <c r="AG233" s="22" t="str">
        <f t="shared" si="51"/>
        <v>一对一</v>
      </c>
    </row>
    <row r="234" spans="1:33">
      <c r="A234" s="23"/>
      <c r="B234" s="23"/>
      <c r="C234" s="23"/>
      <c r="D234" s="216"/>
      <c r="E234" s="23"/>
      <c r="F234" s="23"/>
      <c r="G234" s="23"/>
      <c r="H234" s="23"/>
      <c r="I234" s="216"/>
      <c r="J234" s="23"/>
      <c r="K234" s="23">
        <v>0</v>
      </c>
      <c r="L234" s="23"/>
      <c r="M234" s="23"/>
      <c r="N234" s="216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>
      <c r="A235" s="23" t="s">
        <v>1766</v>
      </c>
      <c r="B235" s="23" t="s">
        <v>931</v>
      </c>
      <c r="C235" s="23" t="s">
        <v>1766</v>
      </c>
      <c r="D235" s="23" t="s">
        <v>3709</v>
      </c>
      <c r="E235" s="23" t="s">
        <v>14</v>
      </c>
      <c r="F235" s="23" t="s">
        <v>14</v>
      </c>
      <c r="G235" s="23" t="s">
        <v>3566</v>
      </c>
      <c r="H235" s="23" t="s">
        <v>3567</v>
      </c>
      <c r="I235" s="216" t="str">
        <f>VLOOKUP(G235,Sheet1!$B:$T,19,0)</f>
        <v>六年级</v>
      </c>
      <c r="J235" s="23" t="s">
        <v>3568</v>
      </c>
      <c r="K235" s="23">
        <v>0</v>
      </c>
      <c r="L235" s="23" t="s">
        <v>3710</v>
      </c>
      <c r="M235" s="23" t="s">
        <v>14</v>
      </c>
      <c r="N235" s="216" t="s">
        <v>3711</v>
      </c>
      <c r="O235" s="23" t="s">
        <v>14</v>
      </c>
      <c r="P235" s="23" t="s">
        <v>14</v>
      </c>
      <c r="Q235" s="22" t="str">
        <f t="shared" si="41"/>
        <v>停读</v>
      </c>
      <c r="R235" s="22" t="str">
        <f>IF(Q235="在读",IF(IFERROR(FIND("一",D235),0)&gt;0,"一对一",VLOOKUP(LEFT(D235,3),班级编码!A:H,8,0)),Q235)</f>
        <v>停读</v>
      </c>
      <c r="S235" s="22" t="str">
        <f t="shared" si="42"/>
        <v>停读</v>
      </c>
      <c r="T235" s="22" t="str">
        <f t="shared" si="43"/>
        <v/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1</v>
      </c>
      <c r="AC235" s="22" t="str">
        <f t="shared" si="50"/>
        <v>停读</v>
      </c>
      <c r="AD235" s="22" t="str">
        <f>VLOOKUP(D235,'2-班级信息'!A:AL,31,0)</f>
        <v/>
      </c>
      <c r="AE235" s="22" t="str">
        <f>VLOOKUP(D235,'2-班级信息'!A:AL,8,0)</f>
        <v/>
      </c>
      <c r="AF235" s="22" t="str">
        <f t="shared" si="40"/>
        <v>小学班</v>
      </c>
      <c r="AG235" s="22" t="str">
        <f t="shared" si="51"/>
        <v>小学平时班</v>
      </c>
    </row>
    <row r="236" spans="1:33">
      <c r="A236" s="23" t="s">
        <v>1766</v>
      </c>
      <c r="B236" s="23" t="s">
        <v>931</v>
      </c>
      <c r="C236" s="23" t="s">
        <v>1766</v>
      </c>
      <c r="D236" s="23" t="s">
        <v>3709</v>
      </c>
      <c r="E236" s="23" t="s">
        <v>14</v>
      </c>
      <c r="F236" s="23" t="s">
        <v>14</v>
      </c>
      <c r="G236" s="23" t="s">
        <v>3534</v>
      </c>
      <c r="H236" s="23" t="s">
        <v>3535</v>
      </c>
      <c r="I236" s="216" t="str">
        <f>VLOOKUP(G236,Sheet1!$B:$T,19,0)</f>
        <v>中班</v>
      </c>
      <c r="J236" s="23" t="s">
        <v>3536</v>
      </c>
      <c r="K236" s="23">
        <v>0</v>
      </c>
      <c r="L236" s="23" t="s">
        <v>3714</v>
      </c>
      <c r="M236" s="23" t="s">
        <v>14</v>
      </c>
      <c r="N236" s="216" t="s">
        <v>3715</v>
      </c>
      <c r="O236" s="23" t="s">
        <v>14</v>
      </c>
      <c r="P236" s="23" t="s">
        <v>14</v>
      </c>
      <c r="Q236" s="22" t="str">
        <f t="shared" si="41"/>
        <v>停读</v>
      </c>
      <c r="R236" s="22" t="str">
        <f>IF(Q236="在读",IF(IFERROR(FIND("一",D236),0)&gt;0,"一对一",VLOOKUP(LEFT(D236,3),班级编码!A:H,8,0)),Q236)</f>
        <v>停读</v>
      </c>
      <c r="S236" s="22" t="str">
        <f t="shared" si="42"/>
        <v>停读</v>
      </c>
      <c r="T236" s="22" t="str">
        <f t="shared" si="43"/>
        <v/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1</v>
      </c>
      <c r="AC236" s="22" t="str">
        <f t="shared" si="50"/>
        <v>停读</v>
      </c>
      <c r="AD236" s="22" t="str">
        <f>VLOOKUP(D236,'2-班级信息'!A:AL,31,0)</f>
        <v/>
      </c>
      <c r="AE236" s="22" t="str">
        <f>VLOOKUP(D236,'2-班级信息'!A:AL,8,0)</f>
        <v/>
      </c>
      <c r="AF236" s="22" t="str">
        <f t="shared" si="40"/>
        <v>幼儿班</v>
      </c>
      <c r="AG236" s="22" t="str">
        <f t="shared" si="51"/>
        <v>幼儿班</v>
      </c>
    </row>
    <row r="237" spans="1:33">
      <c r="A237" s="23" t="s">
        <v>1766</v>
      </c>
      <c r="B237" s="23" t="s">
        <v>931</v>
      </c>
      <c r="C237" s="23" t="s">
        <v>1766</v>
      </c>
      <c r="D237" s="23" t="s">
        <v>3709</v>
      </c>
      <c r="E237" s="23" t="s">
        <v>14</v>
      </c>
      <c r="F237" s="23" t="s">
        <v>14</v>
      </c>
      <c r="G237" s="23" t="s">
        <v>3589</v>
      </c>
      <c r="H237" s="23" t="s">
        <v>3590</v>
      </c>
      <c r="I237" s="216" t="str">
        <f>VLOOKUP(G237,Sheet1!$B:$T,19,0)</f>
        <v>中班</v>
      </c>
      <c r="J237" s="23" t="s">
        <v>3591</v>
      </c>
      <c r="K237" s="23">
        <v>0</v>
      </c>
      <c r="L237" s="23" t="s">
        <v>3727</v>
      </c>
      <c r="M237" s="23" t="s">
        <v>14</v>
      </c>
      <c r="N237" s="216" t="s">
        <v>3728</v>
      </c>
      <c r="O237" s="23" t="s">
        <v>14</v>
      </c>
      <c r="P237" s="23" t="s">
        <v>14</v>
      </c>
      <c r="Q237" s="22" t="str">
        <f t="shared" si="41"/>
        <v>停读</v>
      </c>
      <c r="R237" s="22" t="str">
        <f>IF(Q237="在读",IF(IFERROR(FIND("一",D237),0)&gt;0,"一对一",VLOOKUP(LEFT(D237,3),班级编码!A:H,8,0)),Q237)</f>
        <v>停读</v>
      </c>
      <c r="S237" s="22" t="str">
        <f t="shared" si="42"/>
        <v>停读</v>
      </c>
      <c r="T237" s="22" t="str">
        <f t="shared" si="43"/>
        <v/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1</v>
      </c>
      <c r="AC237" s="22" t="str">
        <f t="shared" si="50"/>
        <v>停读</v>
      </c>
      <c r="AD237" s="22" t="str">
        <f>VLOOKUP(D237,'2-班级信息'!A:AL,31,0)</f>
        <v/>
      </c>
      <c r="AE237" s="22" t="str">
        <f>VLOOKUP(D237,'2-班级信息'!A:AL,8,0)</f>
        <v/>
      </c>
      <c r="AF237" s="22" t="str">
        <f t="shared" si="40"/>
        <v>幼儿班</v>
      </c>
      <c r="AG237" s="22" t="str">
        <f t="shared" si="51"/>
        <v>幼儿班</v>
      </c>
    </row>
    <row r="238" spans="1:33">
      <c r="A238" s="23" t="s">
        <v>1766</v>
      </c>
      <c r="B238" s="23" t="s">
        <v>931</v>
      </c>
      <c r="C238" s="23" t="s">
        <v>1766</v>
      </c>
      <c r="D238" s="23" t="s">
        <v>3709</v>
      </c>
      <c r="E238" s="23" t="s">
        <v>14</v>
      </c>
      <c r="F238" s="23" t="s">
        <v>14</v>
      </c>
      <c r="G238" s="23" t="s">
        <v>3168</v>
      </c>
      <c r="H238" s="23" t="s">
        <v>3169</v>
      </c>
      <c r="I238" s="216" t="str">
        <f>VLOOKUP(G238,Sheet1!$B:$T,19,0)</f>
        <v>二年级</v>
      </c>
      <c r="J238" s="23" t="s">
        <v>3170</v>
      </c>
      <c r="K238" s="23">
        <v>0</v>
      </c>
      <c r="L238" s="23" t="s">
        <v>3734</v>
      </c>
      <c r="M238" s="23" t="s">
        <v>14</v>
      </c>
      <c r="N238" s="216" t="s">
        <v>1000</v>
      </c>
      <c r="O238" s="23" t="s">
        <v>14</v>
      </c>
      <c r="P238" s="23" t="s">
        <v>14</v>
      </c>
      <c r="Q238" s="22" t="str">
        <f t="shared" si="41"/>
        <v>停读</v>
      </c>
      <c r="R238" s="22" t="str">
        <f>IF(Q238="在读",IF(IFERROR(FIND("一",D238),0)&gt;0,"一对一",VLOOKUP(LEFT(D238,3),班级编码!A:H,8,0)),Q238)</f>
        <v>停读</v>
      </c>
      <c r="S238" s="22" t="str">
        <f t="shared" si="42"/>
        <v>停读</v>
      </c>
      <c r="T238" s="22" t="str">
        <f t="shared" si="43"/>
        <v/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1</v>
      </c>
      <c r="AC238" s="22" t="str">
        <f t="shared" si="50"/>
        <v>停读</v>
      </c>
      <c r="AD238" s="22" t="str">
        <f>VLOOKUP(D238,'2-班级信息'!A:AL,31,0)</f>
        <v/>
      </c>
      <c r="AE238" s="22" t="str">
        <f>VLOOKUP(D238,'2-班级信息'!A:AL,8,0)</f>
        <v/>
      </c>
      <c r="AF238" s="22" t="str">
        <f t="shared" si="40"/>
        <v>小学班</v>
      </c>
      <c r="AG238" s="22" t="str">
        <f t="shared" si="51"/>
        <v>小学平时班</v>
      </c>
    </row>
    <row r="239" spans="1:33">
      <c r="A239" s="23" t="s">
        <v>1766</v>
      </c>
      <c r="B239" s="23" t="s">
        <v>931</v>
      </c>
      <c r="C239" s="23" t="s">
        <v>1766</v>
      </c>
      <c r="D239" s="23" t="s">
        <v>3709</v>
      </c>
      <c r="E239" s="23" t="s">
        <v>14</v>
      </c>
      <c r="F239" s="23" t="s">
        <v>14</v>
      </c>
      <c r="G239" s="23" t="s">
        <v>3630</v>
      </c>
      <c r="H239" s="23" t="s">
        <v>3631</v>
      </c>
      <c r="I239" s="216" t="str">
        <f>VLOOKUP(G239,Sheet1!$B:$T,19,0)</f>
        <v>六年级</v>
      </c>
      <c r="J239" s="23" t="s">
        <v>3632</v>
      </c>
      <c r="K239" s="23">
        <v>0</v>
      </c>
      <c r="L239" s="23" t="s">
        <v>3735</v>
      </c>
      <c r="M239" s="23" t="s">
        <v>14</v>
      </c>
      <c r="N239" s="216" t="s">
        <v>1000</v>
      </c>
      <c r="O239" s="23" t="s">
        <v>14</v>
      </c>
      <c r="P239" s="23" t="s">
        <v>14</v>
      </c>
      <c r="Q239" s="22" t="str">
        <f t="shared" si="41"/>
        <v>停读</v>
      </c>
      <c r="R239" s="22" t="str">
        <f>IF(Q239="在读",IF(IFERROR(FIND("一",D239),0)&gt;0,"一对一",VLOOKUP(LEFT(D239,3),班级编码!A:H,8,0)),Q239)</f>
        <v>停读</v>
      </c>
      <c r="S239" s="22" t="str">
        <f t="shared" si="42"/>
        <v>停读</v>
      </c>
      <c r="T239" s="22" t="str">
        <f t="shared" si="43"/>
        <v/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1</v>
      </c>
      <c r="AC239" s="22" t="str">
        <f t="shared" si="50"/>
        <v>停读</v>
      </c>
      <c r="AD239" s="22" t="str">
        <f>VLOOKUP(D239,'2-班级信息'!A:AL,31,0)</f>
        <v/>
      </c>
      <c r="AE239" s="22" t="str">
        <f>VLOOKUP(D239,'2-班级信息'!A:AL,8,0)</f>
        <v/>
      </c>
      <c r="AF239" s="22" t="str">
        <f t="shared" si="40"/>
        <v>小学班</v>
      </c>
      <c r="AG239" s="22" t="str">
        <f t="shared" si="51"/>
        <v>小学平时班</v>
      </c>
    </row>
    <row r="240" spans="1:33">
      <c r="A240" s="23" t="s">
        <v>1766</v>
      </c>
      <c r="B240" s="23" t="s">
        <v>931</v>
      </c>
      <c r="C240" s="23" t="s">
        <v>1766</v>
      </c>
      <c r="D240" s="23" t="s">
        <v>3709</v>
      </c>
      <c r="E240" s="23" t="s">
        <v>14</v>
      </c>
      <c r="F240" s="23" t="s">
        <v>14</v>
      </c>
      <c r="G240" s="23" t="s">
        <v>3571</v>
      </c>
      <c r="H240" s="23" t="s">
        <v>3572</v>
      </c>
      <c r="I240" s="216" t="str">
        <f>VLOOKUP(G240,Sheet1!$B:$T,19,0)</f>
        <v>六年级</v>
      </c>
      <c r="J240" s="23" t="s">
        <v>3573</v>
      </c>
      <c r="K240" s="23">
        <v>0</v>
      </c>
      <c r="L240" s="23" t="s">
        <v>3739</v>
      </c>
      <c r="M240" s="23" t="s">
        <v>14</v>
      </c>
      <c r="N240" s="216" t="s">
        <v>1000</v>
      </c>
      <c r="O240" s="23" t="s">
        <v>14</v>
      </c>
      <c r="P240" s="23" t="s">
        <v>14</v>
      </c>
      <c r="Q240" s="22" t="str">
        <f t="shared" si="41"/>
        <v>停读</v>
      </c>
      <c r="R240" s="22" t="str">
        <f>IF(Q240="在读",IF(IFERROR(FIND("一",D240),0)&gt;0,"一对一",VLOOKUP(LEFT(D240,3),班级编码!A:H,8,0)),Q240)</f>
        <v>停读</v>
      </c>
      <c r="S240" s="22" t="str">
        <f t="shared" si="42"/>
        <v>停读</v>
      </c>
      <c r="T240" s="22" t="str">
        <f t="shared" si="43"/>
        <v/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1</v>
      </c>
      <c r="AC240" s="22" t="str">
        <f t="shared" si="50"/>
        <v>停读</v>
      </c>
      <c r="AD240" s="22" t="str">
        <f>VLOOKUP(D240,'2-班级信息'!A:AL,31,0)</f>
        <v/>
      </c>
      <c r="AE240" s="22" t="str">
        <f>VLOOKUP(D240,'2-班级信息'!A:AL,8,0)</f>
        <v/>
      </c>
      <c r="AF240" s="22" t="str">
        <f t="shared" si="40"/>
        <v>小学班</v>
      </c>
      <c r="AG240" s="22" t="str">
        <f t="shared" si="51"/>
        <v>小学平时班</v>
      </c>
    </row>
    <row r="241" spans="1:33">
      <c r="A241" s="23" t="s">
        <v>1766</v>
      </c>
      <c r="B241" s="23" t="s">
        <v>931</v>
      </c>
      <c r="C241" s="23" t="s">
        <v>1766</v>
      </c>
      <c r="D241" s="23" t="s">
        <v>3709</v>
      </c>
      <c r="E241" s="23" t="s">
        <v>14</v>
      </c>
      <c r="F241" s="23" t="s">
        <v>14</v>
      </c>
      <c r="G241" s="23" t="s">
        <v>3619</v>
      </c>
      <c r="H241" s="23" t="s">
        <v>3620</v>
      </c>
      <c r="I241" s="216" t="str">
        <f>VLOOKUP(G241,Sheet1!$B:$T,19,0)</f>
        <v>六年级</v>
      </c>
      <c r="J241" s="23" t="s">
        <v>3621</v>
      </c>
      <c r="K241" s="23">
        <v>0</v>
      </c>
      <c r="L241" s="23" t="s">
        <v>3740</v>
      </c>
      <c r="M241" s="23" t="s">
        <v>14</v>
      </c>
      <c r="N241" s="216" t="s">
        <v>1000</v>
      </c>
      <c r="O241" s="23" t="s">
        <v>14</v>
      </c>
      <c r="P241" s="23" t="s">
        <v>14</v>
      </c>
      <c r="Q241" s="22" t="str">
        <f t="shared" si="41"/>
        <v>停读</v>
      </c>
      <c r="R241" s="22" t="str">
        <f>IF(Q241="在读",IF(IFERROR(FIND("一",D241),0)&gt;0,"一对一",VLOOKUP(LEFT(D241,3),班级编码!A:H,8,0)),Q241)</f>
        <v>停读</v>
      </c>
      <c r="S241" s="22" t="str">
        <f t="shared" si="42"/>
        <v>停读</v>
      </c>
      <c r="T241" s="22" t="str">
        <f t="shared" si="43"/>
        <v/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1</v>
      </c>
      <c r="AC241" s="22" t="str">
        <f t="shared" si="50"/>
        <v>停读</v>
      </c>
      <c r="AD241" s="22" t="str">
        <f>VLOOKUP(D241,'2-班级信息'!A:AL,31,0)</f>
        <v/>
      </c>
      <c r="AE241" s="22" t="str">
        <f>VLOOKUP(D241,'2-班级信息'!A:AL,8,0)</f>
        <v/>
      </c>
      <c r="AF241" s="22" t="str">
        <f t="shared" si="40"/>
        <v>小学班</v>
      </c>
      <c r="AG241" s="22" t="str">
        <f t="shared" si="51"/>
        <v>小学平时班</v>
      </c>
    </row>
    <row r="242" spans="1:33">
      <c r="A242" s="23" t="s">
        <v>1766</v>
      </c>
      <c r="B242" s="23" t="s">
        <v>931</v>
      </c>
      <c r="C242" s="23" t="s">
        <v>1766</v>
      </c>
      <c r="D242" s="23" t="s">
        <v>3709</v>
      </c>
      <c r="E242" s="23" t="s">
        <v>14</v>
      </c>
      <c r="F242" s="23" t="s">
        <v>14</v>
      </c>
      <c r="G242" s="23" t="s">
        <v>3541</v>
      </c>
      <c r="H242" s="23" t="s">
        <v>3542</v>
      </c>
      <c r="I242" s="216" t="str">
        <f>VLOOKUP(G242,Sheet1!$B:$T,19,0)</f>
        <v>五年级</v>
      </c>
      <c r="J242" s="23" t="s">
        <v>3543</v>
      </c>
      <c r="K242" s="23">
        <v>0</v>
      </c>
      <c r="L242" s="23" t="s">
        <v>3749</v>
      </c>
      <c r="M242" s="23" t="s">
        <v>14</v>
      </c>
      <c r="N242" s="216" t="s">
        <v>3750</v>
      </c>
      <c r="O242" s="23" t="s">
        <v>14</v>
      </c>
      <c r="P242" s="23" t="s">
        <v>14</v>
      </c>
      <c r="Q242" s="22" t="str">
        <f t="shared" si="41"/>
        <v>停读</v>
      </c>
      <c r="R242" s="22" t="str">
        <f>IF(Q242="在读",IF(IFERROR(FIND("一",D242),0)&gt;0,"一对一",VLOOKUP(LEFT(D242,3),班级编码!A:H,8,0)),Q242)</f>
        <v>停读</v>
      </c>
      <c r="S242" s="22" t="str">
        <f t="shared" si="42"/>
        <v>停读</v>
      </c>
      <c r="T242" s="22" t="str">
        <f t="shared" si="43"/>
        <v/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1</v>
      </c>
      <c r="AC242" s="22" t="str">
        <f t="shared" si="50"/>
        <v>停读</v>
      </c>
      <c r="AD242" s="22" t="str">
        <f>VLOOKUP(D242,'2-班级信息'!A:AL,31,0)</f>
        <v/>
      </c>
      <c r="AE242" s="22" t="str">
        <f>VLOOKUP(D242,'2-班级信息'!A:AL,8,0)</f>
        <v/>
      </c>
      <c r="AF242" s="22" t="str">
        <f t="shared" si="40"/>
        <v>小学班</v>
      </c>
      <c r="AG242" s="22" t="str">
        <f t="shared" si="51"/>
        <v>小学平时班</v>
      </c>
    </row>
    <row r="243" spans="1:33">
      <c r="A243" s="23" t="s">
        <v>1766</v>
      </c>
      <c r="B243" s="23" t="s">
        <v>931</v>
      </c>
      <c r="C243" s="23" t="s">
        <v>1766</v>
      </c>
      <c r="D243" s="23" t="s">
        <v>3709</v>
      </c>
      <c r="E243" s="23" t="s">
        <v>14</v>
      </c>
      <c r="F243" s="23" t="s">
        <v>14</v>
      </c>
      <c r="G243" s="23" t="s">
        <v>3178</v>
      </c>
      <c r="H243" s="23" t="s">
        <v>3179</v>
      </c>
      <c r="I243" s="216" t="str">
        <f>VLOOKUP(G243,Sheet1!$B:$T,19,0)</f>
        <v>六年级</v>
      </c>
      <c r="J243" s="23" t="s">
        <v>3180</v>
      </c>
      <c r="K243" s="23">
        <v>0</v>
      </c>
      <c r="L243" s="23" t="s">
        <v>3756</v>
      </c>
      <c r="M243" s="23" t="s">
        <v>14</v>
      </c>
      <c r="N243" s="216" t="s">
        <v>1000</v>
      </c>
      <c r="O243" s="23" t="s">
        <v>14</v>
      </c>
      <c r="P243" s="23" t="s">
        <v>14</v>
      </c>
      <c r="Q243" s="22" t="str">
        <f t="shared" si="41"/>
        <v>停读</v>
      </c>
      <c r="R243" s="22" t="str">
        <f>IF(Q243="在读",IF(IFERROR(FIND("一",D243),0)&gt;0,"一对一",VLOOKUP(LEFT(D243,3),班级编码!A:H,8,0)),Q243)</f>
        <v>停读</v>
      </c>
      <c r="S243" s="22" t="str">
        <f t="shared" si="42"/>
        <v>停读</v>
      </c>
      <c r="T243" s="22" t="str">
        <f t="shared" si="43"/>
        <v/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1</v>
      </c>
      <c r="AC243" s="22" t="str">
        <f t="shared" si="50"/>
        <v>停读</v>
      </c>
      <c r="AD243" s="22" t="str">
        <f>VLOOKUP(D243,'2-班级信息'!A:AL,31,0)</f>
        <v/>
      </c>
      <c r="AE243" s="22" t="str">
        <f>VLOOKUP(D243,'2-班级信息'!A:AL,8,0)</f>
        <v/>
      </c>
      <c r="AF243" s="22" t="str">
        <f t="shared" si="40"/>
        <v>小学班</v>
      </c>
      <c r="AG243" s="22" t="str">
        <f t="shared" si="51"/>
        <v>小学平时班</v>
      </c>
    </row>
    <row r="244" spans="1:33">
      <c r="A244" s="23" t="s">
        <v>1766</v>
      </c>
      <c r="B244" s="23" t="s">
        <v>931</v>
      </c>
      <c r="C244" s="23" t="s">
        <v>1766</v>
      </c>
      <c r="D244" s="23" t="s">
        <v>3709</v>
      </c>
      <c r="E244" s="23" t="s">
        <v>14</v>
      </c>
      <c r="F244" s="23" t="s">
        <v>14</v>
      </c>
      <c r="G244" s="23" t="s">
        <v>3608</v>
      </c>
      <c r="H244" s="23" t="s">
        <v>3609</v>
      </c>
      <c r="I244" s="216" t="str">
        <f>VLOOKUP(G244,Sheet1!$B:$T,19,0)</f>
        <v>六年级</v>
      </c>
      <c r="J244" s="23" t="s">
        <v>3610</v>
      </c>
      <c r="K244" s="23">
        <v>0</v>
      </c>
      <c r="L244" s="23" t="s">
        <v>3766</v>
      </c>
      <c r="M244" s="23" t="s">
        <v>14</v>
      </c>
      <c r="N244" s="216" t="s">
        <v>1000</v>
      </c>
      <c r="O244" s="23" t="s">
        <v>14</v>
      </c>
      <c r="P244" s="23" t="s">
        <v>14</v>
      </c>
      <c r="Q244" s="22" t="str">
        <f t="shared" si="41"/>
        <v>停读</v>
      </c>
      <c r="R244" s="22" t="str">
        <f>IF(Q244="在读",IF(IFERROR(FIND("一",D244),0)&gt;0,"一对一",VLOOKUP(LEFT(D244,3),班级编码!A:H,8,0)),Q244)</f>
        <v>停读</v>
      </c>
      <c r="S244" s="22" t="str">
        <f t="shared" si="42"/>
        <v>停读</v>
      </c>
      <c r="T244" s="22" t="str">
        <f t="shared" si="43"/>
        <v/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1</v>
      </c>
      <c r="AC244" s="22" t="str">
        <f t="shared" si="50"/>
        <v>停读</v>
      </c>
      <c r="AD244" s="22" t="str">
        <f>VLOOKUP(D244,'2-班级信息'!A:AL,31,0)</f>
        <v/>
      </c>
      <c r="AE244" s="22" t="str">
        <f>VLOOKUP(D244,'2-班级信息'!A:AL,8,0)</f>
        <v/>
      </c>
      <c r="AF244" s="22" t="str">
        <f t="shared" si="40"/>
        <v>小学班</v>
      </c>
      <c r="AG244" s="22" t="str">
        <f t="shared" si="51"/>
        <v>小学平时班</v>
      </c>
    </row>
    <row r="245" spans="1:33">
      <c r="A245" s="23" t="s">
        <v>1766</v>
      </c>
      <c r="B245" s="23" t="s">
        <v>931</v>
      </c>
      <c r="C245" s="23" t="s">
        <v>1766</v>
      </c>
      <c r="D245" s="23" t="s">
        <v>3709</v>
      </c>
      <c r="E245" s="23" t="s">
        <v>14</v>
      </c>
      <c r="F245" s="23" t="s">
        <v>14</v>
      </c>
      <c r="G245" s="23" t="s">
        <v>3335</v>
      </c>
      <c r="H245" s="23" t="s">
        <v>3336</v>
      </c>
      <c r="I245" s="216" t="str">
        <f>VLOOKUP(G245,Sheet1!$B:$T,19,0)</f>
        <v>六年级</v>
      </c>
      <c r="J245" s="23" t="s">
        <v>3337</v>
      </c>
      <c r="K245" s="23">
        <v>0</v>
      </c>
      <c r="L245" s="23" t="s">
        <v>3767</v>
      </c>
      <c r="M245" s="23" t="s">
        <v>14</v>
      </c>
      <c r="N245" s="216" t="s">
        <v>1000</v>
      </c>
      <c r="O245" s="23" t="s">
        <v>14</v>
      </c>
      <c r="P245" s="23" t="s">
        <v>14</v>
      </c>
      <c r="Q245" s="22" t="str">
        <f t="shared" si="41"/>
        <v>停读</v>
      </c>
      <c r="R245" s="22" t="str">
        <f>IF(Q245="在读",IF(IFERROR(FIND("一",D245),0)&gt;0,"一对一",VLOOKUP(LEFT(D245,3),班级编码!A:H,8,0)),Q245)</f>
        <v>停读</v>
      </c>
      <c r="S245" s="22" t="str">
        <f t="shared" si="42"/>
        <v>停读</v>
      </c>
      <c r="T245" s="22" t="str">
        <f t="shared" si="43"/>
        <v/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1</v>
      </c>
      <c r="AC245" s="22" t="str">
        <f t="shared" si="50"/>
        <v>停读</v>
      </c>
      <c r="AD245" s="22" t="str">
        <f>VLOOKUP(D245,'2-班级信息'!A:AL,31,0)</f>
        <v/>
      </c>
      <c r="AE245" s="22" t="str">
        <f>VLOOKUP(D245,'2-班级信息'!A:AL,8,0)</f>
        <v/>
      </c>
      <c r="AF245" s="22" t="str">
        <f t="shared" si="40"/>
        <v>小学班</v>
      </c>
      <c r="AG245" s="22" t="str">
        <f t="shared" si="51"/>
        <v>小学平时班</v>
      </c>
    </row>
    <row r="246" spans="1:33">
      <c r="A246" s="23" t="s">
        <v>1766</v>
      </c>
      <c r="B246" s="23" t="s">
        <v>931</v>
      </c>
      <c r="C246" s="23" t="s">
        <v>1766</v>
      </c>
      <c r="D246" s="23" t="s">
        <v>3709</v>
      </c>
      <c r="E246" s="23" t="s">
        <v>14</v>
      </c>
      <c r="F246" s="23" t="s">
        <v>14</v>
      </c>
      <c r="G246" s="23" t="s">
        <v>3597</v>
      </c>
      <c r="H246" s="23" t="s">
        <v>3598</v>
      </c>
      <c r="I246" s="216" t="str">
        <f>VLOOKUP(G246,Sheet1!$B:$T,19,0)</f>
        <v>六年级</v>
      </c>
      <c r="J246" s="23" t="s">
        <v>3599</v>
      </c>
      <c r="K246" s="23">
        <v>0</v>
      </c>
      <c r="L246" s="23" t="s">
        <v>3770</v>
      </c>
      <c r="M246" s="23" t="s">
        <v>14</v>
      </c>
      <c r="N246" s="216" t="s">
        <v>1000</v>
      </c>
      <c r="O246" s="23" t="s">
        <v>14</v>
      </c>
      <c r="P246" s="23" t="s">
        <v>14</v>
      </c>
      <c r="Q246" s="22" t="str">
        <f t="shared" si="41"/>
        <v>停读</v>
      </c>
      <c r="R246" s="22" t="str">
        <f>IF(Q246="在读",IF(IFERROR(FIND("一",D246),0)&gt;0,"一对一",VLOOKUP(LEFT(D246,3),班级编码!A:H,8,0)),Q246)</f>
        <v>停读</v>
      </c>
      <c r="S246" s="22" t="str">
        <f t="shared" si="42"/>
        <v>停读</v>
      </c>
      <c r="T246" s="22" t="str">
        <f t="shared" si="43"/>
        <v/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1</v>
      </c>
      <c r="AC246" s="22" t="str">
        <f t="shared" si="50"/>
        <v>停读</v>
      </c>
      <c r="AD246" s="22" t="str">
        <f>VLOOKUP(D246,'2-班级信息'!A:AL,31,0)</f>
        <v/>
      </c>
      <c r="AE246" s="22" t="str">
        <f>VLOOKUP(D246,'2-班级信息'!A:AL,8,0)</f>
        <v/>
      </c>
      <c r="AF246" s="22" t="str">
        <f t="shared" si="40"/>
        <v>小学班</v>
      </c>
      <c r="AG246" s="22" t="str">
        <f t="shared" si="51"/>
        <v>小学平时班</v>
      </c>
    </row>
    <row r="247" spans="1:33">
      <c r="A247" s="23" t="s">
        <v>1766</v>
      </c>
      <c r="B247" s="23" t="s">
        <v>931</v>
      </c>
      <c r="C247" s="23" t="s">
        <v>1766</v>
      </c>
      <c r="D247" s="23" t="s">
        <v>3709</v>
      </c>
      <c r="E247" s="23" t="s">
        <v>14</v>
      </c>
      <c r="F247" s="23" t="s">
        <v>14</v>
      </c>
      <c r="G247" s="23" t="s">
        <v>3576</v>
      </c>
      <c r="H247" s="23" t="s">
        <v>3577</v>
      </c>
      <c r="I247" s="216" t="str">
        <f>VLOOKUP(G247,Sheet1!$B:$T,19,0)</f>
        <v>三年级</v>
      </c>
      <c r="J247" s="23" t="s">
        <v>3578</v>
      </c>
      <c r="K247" s="23">
        <v>0</v>
      </c>
      <c r="L247" s="23" t="s">
        <v>3776</v>
      </c>
      <c r="M247" s="23" t="s">
        <v>14</v>
      </c>
      <c r="N247" s="216" t="s">
        <v>1000</v>
      </c>
      <c r="O247" s="23" t="s">
        <v>14</v>
      </c>
      <c r="P247" s="23" t="s">
        <v>14</v>
      </c>
      <c r="Q247" s="22" t="str">
        <f t="shared" si="41"/>
        <v>停读</v>
      </c>
      <c r="R247" s="22" t="str">
        <f>IF(Q247="在读",IF(IFERROR(FIND("一",D247),0)&gt;0,"一对一",VLOOKUP(LEFT(D247,3),班级编码!A:H,8,0)),Q247)</f>
        <v>停读</v>
      </c>
      <c r="S247" s="22" t="str">
        <f t="shared" si="42"/>
        <v>停读</v>
      </c>
      <c r="T247" s="22" t="str">
        <f t="shared" si="43"/>
        <v/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1</v>
      </c>
      <c r="AC247" s="22" t="str">
        <f t="shared" si="50"/>
        <v>停读</v>
      </c>
      <c r="AD247" s="22" t="str">
        <f>VLOOKUP(D247,'2-班级信息'!A:AL,31,0)</f>
        <v/>
      </c>
      <c r="AE247" s="22" t="str">
        <f>VLOOKUP(D247,'2-班级信息'!A:AL,8,0)</f>
        <v/>
      </c>
      <c r="AF247" s="22" t="str">
        <f t="shared" si="40"/>
        <v>小学班</v>
      </c>
      <c r="AG247" s="22" t="str">
        <f t="shared" si="51"/>
        <v>小学平时班</v>
      </c>
    </row>
    <row r="248" spans="1:33">
      <c r="A248" s="23" t="s">
        <v>1766</v>
      </c>
      <c r="B248" s="23" t="s">
        <v>931</v>
      </c>
      <c r="C248" s="23" t="s">
        <v>1766</v>
      </c>
      <c r="D248" s="23" t="s">
        <v>3709</v>
      </c>
      <c r="E248" s="23" t="s">
        <v>14</v>
      </c>
      <c r="F248" s="23" t="s">
        <v>14</v>
      </c>
      <c r="G248" s="23" t="s">
        <v>3544</v>
      </c>
      <c r="H248" s="23" t="s">
        <v>3545</v>
      </c>
      <c r="I248" s="216" t="str">
        <f>VLOOKUP(G248,Sheet1!$B:$T,19,0)</f>
        <v>六年级</v>
      </c>
      <c r="J248" s="23" t="s">
        <v>3546</v>
      </c>
      <c r="K248" s="23">
        <v>0</v>
      </c>
      <c r="L248" s="23" t="s">
        <v>3777</v>
      </c>
      <c r="M248" s="23" t="s">
        <v>14</v>
      </c>
      <c r="N248" s="216" t="s">
        <v>1000</v>
      </c>
      <c r="O248" s="23" t="s">
        <v>14</v>
      </c>
      <c r="P248" s="23" t="s">
        <v>14</v>
      </c>
      <c r="Q248" s="22" t="str">
        <f t="shared" si="41"/>
        <v>停读</v>
      </c>
      <c r="R248" s="22" t="str">
        <f>IF(Q248="在读",IF(IFERROR(FIND("一",D248),0)&gt;0,"一对一",VLOOKUP(LEFT(D248,3),班级编码!A:H,8,0)),Q248)</f>
        <v>停读</v>
      </c>
      <c r="S248" s="22" t="str">
        <f t="shared" si="42"/>
        <v>停读</v>
      </c>
      <c r="T248" s="22" t="str">
        <f t="shared" si="43"/>
        <v/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1</v>
      </c>
      <c r="AC248" s="22" t="str">
        <f t="shared" si="50"/>
        <v>停读</v>
      </c>
      <c r="AD248" s="22" t="str">
        <f>VLOOKUP(D248,'2-班级信息'!A:AL,31,0)</f>
        <v/>
      </c>
      <c r="AE248" s="22" t="str">
        <f>VLOOKUP(D248,'2-班级信息'!A:AL,8,0)</f>
        <v/>
      </c>
      <c r="AF248" s="22" t="str">
        <f t="shared" si="40"/>
        <v>小学班</v>
      </c>
      <c r="AG248" s="22" t="str">
        <f t="shared" si="51"/>
        <v>小学平时班</v>
      </c>
    </row>
    <row r="249" spans="1:33">
      <c r="A249" s="23" t="s">
        <v>1766</v>
      </c>
      <c r="B249" s="23" t="s">
        <v>931</v>
      </c>
      <c r="C249" s="23" t="s">
        <v>1766</v>
      </c>
      <c r="D249" s="23" t="s">
        <v>3709</v>
      </c>
      <c r="E249" s="23" t="s">
        <v>14</v>
      </c>
      <c r="F249" s="23" t="s">
        <v>14</v>
      </c>
      <c r="G249" s="23" t="s">
        <v>3556</v>
      </c>
      <c r="H249" s="23" t="s">
        <v>3557</v>
      </c>
      <c r="I249" s="216" t="str">
        <f>VLOOKUP(G249,Sheet1!$B:$T,19,0)</f>
        <v>六年级</v>
      </c>
      <c r="J249" s="23" t="s">
        <v>3558</v>
      </c>
      <c r="K249" s="23">
        <v>0</v>
      </c>
      <c r="L249" s="23" t="s">
        <v>3781</v>
      </c>
      <c r="M249" s="23" t="s">
        <v>14</v>
      </c>
      <c r="N249" s="216" t="s">
        <v>3782</v>
      </c>
      <c r="O249" s="23" t="s">
        <v>14</v>
      </c>
      <c r="P249" s="23" t="s">
        <v>14</v>
      </c>
      <c r="Q249" s="22" t="str">
        <f t="shared" si="41"/>
        <v>停读</v>
      </c>
      <c r="R249" s="22" t="str">
        <f>IF(Q249="在读",IF(IFERROR(FIND("一",D249),0)&gt;0,"一对一",VLOOKUP(LEFT(D249,3),班级编码!A:H,8,0)),Q249)</f>
        <v>停读</v>
      </c>
      <c r="S249" s="22" t="str">
        <f t="shared" si="42"/>
        <v>停读</v>
      </c>
      <c r="T249" s="22" t="str">
        <f t="shared" si="43"/>
        <v/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1</v>
      </c>
      <c r="AC249" s="22" t="str">
        <f t="shared" si="50"/>
        <v>停读</v>
      </c>
      <c r="AD249" s="22" t="str">
        <f>VLOOKUP(D249,'2-班级信息'!A:AL,31,0)</f>
        <v/>
      </c>
      <c r="AE249" s="22" t="str">
        <f>VLOOKUP(D249,'2-班级信息'!A:AL,8,0)</f>
        <v/>
      </c>
      <c r="AF249" s="22" t="str">
        <f t="shared" si="40"/>
        <v>小学班</v>
      </c>
      <c r="AG249" s="22" t="str">
        <f t="shared" si="51"/>
        <v>小学平时班</v>
      </c>
    </row>
    <row r="250" spans="1:33">
      <c r="A250" s="23" t="s">
        <v>1766</v>
      </c>
      <c r="B250" s="23" t="s">
        <v>931</v>
      </c>
      <c r="C250" s="23" t="s">
        <v>1766</v>
      </c>
      <c r="D250" s="23" t="s">
        <v>3709</v>
      </c>
      <c r="E250" s="23" t="s">
        <v>14</v>
      </c>
      <c r="F250" s="23" t="s">
        <v>14</v>
      </c>
      <c r="G250" s="23" t="s">
        <v>3627</v>
      </c>
      <c r="H250" s="23" t="s">
        <v>3628</v>
      </c>
      <c r="I250" s="216" t="str">
        <f>VLOOKUP(G250,Sheet1!$B:$T,19,0)</f>
        <v>六年级</v>
      </c>
      <c r="J250" s="23" t="s">
        <v>3629</v>
      </c>
      <c r="K250" s="23">
        <v>0</v>
      </c>
      <c r="L250" s="23" t="s">
        <v>3783</v>
      </c>
      <c r="M250" s="23" t="s">
        <v>14</v>
      </c>
      <c r="N250" s="216" t="s">
        <v>1000</v>
      </c>
      <c r="O250" s="23" t="s">
        <v>14</v>
      </c>
      <c r="P250" s="23" t="s">
        <v>14</v>
      </c>
      <c r="Q250" s="22" t="str">
        <f t="shared" si="41"/>
        <v>停读</v>
      </c>
      <c r="R250" s="22" t="str">
        <f>IF(Q250="在读",IF(IFERROR(FIND("一",D250),0)&gt;0,"一对一",VLOOKUP(LEFT(D250,3),班级编码!A:H,8,0)),Q250)</f>
        <v>停读</v>
      </c>
      <c r="S250" s="22" t="str">
        <f t="shared" si="42"/>
        <v>停读</v>
      </c>
      <c r="T250" s="22" t="str">
        <f t="shared" si="43"/>
        <v/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1</v>
      </c>
      <c r="AC250" s="22" t="str">
        <f t="shared" si="50"/>
        <v>停读</v>
      </c>
      <c r="AD250" s="22" t="str">
        <f>VLOOKUP(D250,'2-班级信息'!A:AL,31,0)</f>
        <v/>
      </c>
      <c r="AE250" s="22" t="str">
        <f>VLOOKUP(D250,'2-班级信息'!A:AL,8,0)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>
      <c r="A251" s="23" t="s">
        <v>1766</v>
      </c>
      <c r="B251" s="23" t="s">
        <v>931</v>
      </c>
      <c r="C251" s="23" t="s">
        <v>1766</v>
      </c>
      <c r="D251" s="23" t="s">
        <v>3709</v>
      </c>
      <c r="E251" s="23" t="s">
        <v>14</v>
      </c>
      <c r="F251" s="23" t="s">
        <v>14</v>
      </c>
      <c r="G251" s="23" t="s">
        <v>3604</v>
      </c>
      <c r="H251" s="23" t="s">
        <v>3605</v>
      </c>
      <c r="I251" s="216" t="str">
        <f>VLOOKUP(G251,Sheet1!$B:$T,19,0)</f>
        <v>六年级</v>
      </c>
      <c r="J251" s="23" t="s">
        <v>3606</v>
      </c>
      <c r="K251" s="23">
        <v>0</v>
      </c>
      <c r="L251" s="23" t="s">
        <v>3785</v>
      </c>
      <c r="M251" s="23" t="s">
        <v>14</v>
      </c>
      <c r="N251" s="216" t="s">
        <v>1000</v>
      </c>
      <c r="O251" s="23" t="s">
        <v>14</v>
      </c>
      <c r="P251" s="23" t="s">
        <v>14</v>
      </c>
      <c r="Q251" s="22" t="str">
        <f t="shared" si="41"/>
        <v>停读</v>
      </c>
      <c r="R251" s="22" t="str">
        <f>IF(Q251="在读",IF(IFERROR(FIND("一",D251),0)&gt;0,"一对一",VLOOKUP(LEFT(D251,3),班级编码!A:H,8,0)),Q251)</f>
        <v>停读</v>
      </c>
      <c r="S251" s="22" t="str">
        <f t="shared" si="42"/>
        <v>停读</v>
      </c>
      <c r="T251" s="22" t="str">
        <f t="shared" si="43"/>
        <v/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1</v>
      </c>
      <c r="AC251" s="22" t="str">
        <f t="shared" si="50"/>
        <v>停读</v>
      </c>
      <c r="AD251" s="22" t="str">
        <f>VLOOKUP(D251,'2-班级信息'!A:AL,31,0)</f>
        <v/>
      </c>
      <c r="AE251" s="22" t="str">
        <f>VLOOKUP(D251,'2-班级信息'!A:AL,8,0)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>
      <c r="A252" s="23" t="s">
        <v>1766</v>
      </c>
      <c r="B252" s="23" t="s">
        <v>931</v>
      </c>
      <c r="C252" s="23" t="s">
        <v>1766</v>
      </c>
      <c r="D252" s="23" t="s">
        <v>3709</v>
      </c>
      <c r="E252" s="23" t="s">
        <v>14</v>
      </c>
      <c r="F252" s="23" t="s">
        <v>14</v>
      </c>
      <c r="G252" s="23" t="s">
        <v>3526</v>
      </c>
      <c r="H252" s="23" t="s">
        <v>3527</v>
      </c>
      <c r="I252" s="216" t="str">
        <f>VLOOKUP(G252,Sheet1!$B:$T,19,0)</f>
        <v>初三</v>
      </c>
      <c r="J252" s="23" t="s">
        <v>3528</v>
      </c>
      <c r="K252" s="23">
        <v>0</v>
      </c>
      <c r="L252" s="23" t="s">
        <v>3795</v>
      </c>
      <c r="M252" s="23" t="s">
        <v>14</v>
      </c>
      <c r="N252" s="216" t="s">
        <v>3796</v>
      </c>
      <c r="O252" s="23" t="s">
        <v>14</v>
      </c>
      <c r="P252" s="23" t="s">
        <v>14</v>
      </c>
      <c r="Q252" s="22" t="str">
        <f t="shared" si="41"/>
        <v>停读</v>
      </c>
      <c r="R252" s="22" t="str">
        <f>IF(Q252="在读",IF(IFERROR(FIND("一",D252),0)&gt;0,"一对一",VLOOKUP(LEFT(D252,3),班级编码!A:H,8,0)),Q252)</f>
        <v>停读</v>
      </c>
      <c r="S252" s="22" t="str">
        <f t="shared" si="42"/>
        <v>停读</v>
      </c>
      <c r="T252" s="22" t="str">
        <f t="shared" si="43"/>
        <v/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1</v>
      </c>
      <c r="AC252" s="22" t="str">
        <f t="shared" si="50"/>
        <v>停读</v>
      </c>
      <c r="AD252" s="22" t="str">
        <f>VLOOKUP(D252,'2-班级信息'!A:AL,31,0)</f>
        <v/>
      </c>
      <c r="AE252" s="22" t="str">
        <f>VLOOKUP(D252,'2-班级信息'!A:AL,8,0)</f>
        <v/>
      </c>
      <c r="AF252" s="22" t="str">
        <f t="shared" si="40"/>
        <v>中学班</v>
      </c>
      <c r="AG252" s="22" t="str">
        <f t="shared" si="51"/>
        <v>中学班</v>
      </c>
    </row>
    <row r="253" spans="1:33">
      <c r="A253" s="23" t="s">
        <v>1766</v>
      </c>
      <c r="B253" s="23" t="s">
        <v>931</v>
      </c>
      <c r="C253" s="23" t="s">
        <v>1766</v>
      </c>
      <c r="D253" s="23" t="s">
        <v>3709</v>
      </c>
      <c r="E253" s="23" t="s">
        <v>14</v>
      </c>
      <c r="F253" s="23" t="s">
        <v>14</v>
      </c>
      <c r="G253" s="23" t="s">
        <v>3585</v>
      </c>
      <c r="H253" s="23" t="s">
        <v>3586</v>
      </c>
      <c r="I253" s="216" t="str">
        <f>VLOOKUP(G253,Sheet1!$B:$T,19,0)</f>
        <v>六年级</v>
      </c>
      <c r="J253" s="23" t="s">
        <v>3587</v>
      </c>
      <c r="K253" s="23">
        <v>0</v>
      </c>
      <c r="L253" s="23" t="s">
        <v>3797</v>
      </c>
      <c r="M253" s="23" t="s">
        <v>14</v>
      </c>
      <c r="N253" s="216" t="s">
        <v>3697</v>
      </c>
      <c r="O253" s="23" t="s">
        <v>14</v>
      </c>
      <c r="P253" s="23" t="s">
        <v>14</v>
      </c>
      <c r="Q253" s="22" t="str">
        <f t="shared" si="41"/>
        <v>停读</v>
      </c>
      <c r="R253" s="22" t="str">
        <f>IF(Q253="在读",IF(IFERROR(FIND("一",D253),0)&gt;0,"一对一",VLOOKUP(LEFT(D253,3),班级编码!A:H,8,0)),Q253)</f>
        <v>停读</v>
      </c>
      <c r="S253" s="22" t="str">
        <f t="shared" si="42"/>
        <v>停读</v>
      </c>
      <c r="T253" s="22" t="str">
        <f t="shared" si="43"/>
        <v/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1</v>
      </c>
      <c r="AC253" s="22" t="str">
        <f t="shared" si="50"/>
        <v>停读</v>
      </c>
      <c r="AD253" s="22" t="str">
        <f>VLOOKUP(D253,'2-班级信息'!A:AL,31,0)</f>
        <v/>
      </c>
      <c r="AE253" s="22" t="str">
        <f>VLOOKUP(D253,'2-班级信息'!A:AL,8,0)</f>
        <v/>
      </c>
      <c r="AF253" s="22" t="str">
        <f t="shared" si="40"/>
        <v>小学班</v>
      </c>
      <c r="AG253" s="22" t="str">
        <f t="shared" si="51"/>
        <v>小学平时班</v>
      </c>
    </row>
    <row r="254" spans="1:33">
      <c r="A254" s="23" t="s">
        <v>1766</v>
      </c>
      <c r="B254" s="23" t="s">
        <v>931</v>
      </c>
      <c r="C254" s="23" t="s">
        <v>1766</v>
      </c>
      <c r="D254" s="23" t="s">
        <v>3709</v>
      </c>
      <c r="E254" s="23" t="s">
        <v>14</v>
      </c>
      <c r="F254" s="23" t="s">
        <v>14</v>
      </c>
      <c r="G254" s="23" t="s">
        <v>3600</v>
      </c>
      <c r="H254" s="23" t="s">
        <v>3601</v>
      </c>
      <c r="I254" s="216" t="str">
        <f>VLOOKUP(G254,Sheet1!$B:$T,19,0)</f>
        <v>六年级</v>
      </c>
      <c r="J254" s="23" t="s">
        <v>3602</v>
      </c>
      <c r="K254" s="23">
        <v>0</v>
      </c>
      <c r="L254" s="23" t="s">
        <v>3798</v>
      </c>
      <c r="M254" s="23" t="s">
        <v>14</v>
      </c>
      <c r="N254" s="216" t="s">
        <v>1000</v>
      </c>
      <c r="O254" s="23" t="s">
        <v>14</v>
      </c>
      <c r="P254" s="23" t="s">
        <v>14</v>
      </c>
      <c r="Q254" s="22" t="str">
        <f t="shared" si="41"/>
        <v>停读</v>
      </c>
      <c r="R254" s="22" t="str">
        <f>IF(Q254="在读",IF(IFERROR(FIND("一",D254),0)&gt;0,"一对一",VLOOKUP(LEFT(D254,3),班级编码!A:H,8,0)),Q254)</f>
        <v>停读</v>
      </c>
      <c r="S254" s="22" t="str">
        <f t="shared" si="42"/>
        <v>停读</v>
      </c>
      <c r="T254" s="22" t="str">
        <f t="shared" si="43"/>
        <v/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1</v>
      </c>
      <c r="AC254" s="22" t="str">
        <f t="shared" si="50"/>
        <v>停读</v>
      </c>
      <c r="AD254" s="22" t="str">
        <f>VLOOKUP(D254,'2-班级信息'!A:AL,31,0)</f>
        <v/>
      </c>
      <c r="AE254" s="22" t="str">
        <f>VLOOKUP(D254,'2-班级信息'!A:AL,8,0)</f>
        <v/>
      </c>
      <c r="AF254" s="22" t="str">
        <f t="shared" si="40"/>
        <v>小学班</v>
      </c>
      <c r="AG254" s="22" t="str">
        <f t="shared" si="51"/>
        <v>小学平时班</v>
      </c>
    </row>
    <row r="255" spans="1:33">
      <c r="A255" s="23" t="s">
        <v>1766</v>
      </c>
      <c r="B255" s="23" t="s">
        <v>931</v>
      </c>
      <c r="C255" s="23" t="s">
        <v>1766</v>
      </c>
      <c r="D255" s="23" t="s">
        <v>3709</v>
      </c>
      <c r="E255" s="23" t="s">
        <v>14</v>
      </c>
      <c r="F255" s="23" t="s">
        <v>14</v>
      </c>
      <c r="G255" s="23" t="s">
        <v>3486</v>
      </c>
      <c r="H255" s="23" t="s">
        <v>3487</v>
      </c>
      <c r="I255" s="216" t="str">
        <f>VLOOKUP(G255,Sheet1!$B:$T,19,0)</f>
        <v>六年级</v>
      </c>
      <c r="J255" s="23" t="s">
        <v>3488</v>
      </c>
      <c r="K255" s="23">
        <v>0</v>
      </c>
      <c r="L255" s="23" t="s">
        <v>3827</v>
      </c>
      <c r="M255" s="23" t="s">
        <v>14</v>
      </c>
      <c r="N255" s="216" t="s">
        <v>1000</v>
      </c>
      <c r="O255" s="23" t="s">
        <v>14</v>
      </c>
      <c r="P255" s="23" t="s">
        <v>14</v>
      </c>
      <c r="Q255" s="22" t="str">
        <f t="shared" si="41"/>
        <v>停读</v>
      </c>
      <c r="R255" s="22" t="str">
        <f>IF(Q255="在读",IF(IFERROR(FIND("一",D255),0)&gt;0,"一对一",VLOOKUP(LEFT(D255,3),班级编码!A:H,8,0)),Q255)</f>
        <v>停读</v>
      </c>
      <c r="S255" s="22" t="str">
        <f t="shared" si="42"/>
        <v>停读</v>
      </c>
      <c r="T255" s="22" t="str">
        <f t="shared" si="43"/>
        <v/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1</v>
      </c>
      <c r="AC255" s="22" t="str">
        <f t="shared" si="50"/>
        <v>停读</v>
      </c>
      <c r="AD255" s="22" t="str">
        <f>VLOOKUP(D255,'2-班级信息'!A:AL,31,0)</f>
        <v/>
      </c>
      <c r="AE255" s="22" t="str">
        <f>VLOOKUP(D255,'2-班级信息'!A:AL,8,0)</f>
        <v/>
      </c>
      <c r="AF255" s="22" t="str">
        <f t="shared" si="40"/>
        <v>小学班</v>
      </c>
      <c r="AG255" s="22" t="str">
        <f t="shared" si="51"/>
        <v>小学平时班</v>
      </c>
    </row>
    <row r="256" spans="1:33">
      <c r="A256" s="23" t="s">
        <v>1766</v>
      </c>
      <c r="B256" s="23" t="s">
        <v>931</v>
      </c>
      <c r="C256" s="23" t="s">
        <v>1766</v>
      </c>
      <c r="D256" s="23" t="s">
        <v>3709</v>
      </c>
      <c r="E256" s="23" t="s">
        <v>14</v>
      </c>
      <c r="F256" s="23" t="s">
        <v>14</v>
      </c>
      <c r="G256" s="23" t="s">
        <v>3523</v>
      </c>
      <c r="H256" s="23" t="s">
        <v>3524</v>
      </c>
      <c r="I256" s="216" t="str">
        <f>VLOOKUP(G256,Sheet1!$B:$T,19,0)</f>
        <v>六年级</v>
      </c>
      <c r="J256" s="23" t="s">
        <v>3525</v>
      </c>
      <c r="K256" s="23">
        <v>0</v>
      </c>
      <c r="L256" s="23" t="s">
        <v>3829</v>
      </c>
      <c r="M256" s="23" t="s">
        <v>14</v>
      </c>
      <c r="N256" s="216" t="s">
        <v>1000</v>
      </c>
      <c r="O256" s="23" t="s">
        <v>14</v>
      </c>
      <c r="P256" s="23" t="s">
        <v>14</v>
      </c>
      <c r="Q256" s="22" t="str">
        <f t="shared" si="41"/>
        <v>停读</v>
      </c>
      <c r="R256" s="22" t="str">
        <f>IF(Q256="在读",IF(IFERROR(FIND("一",D256),0)&gt;0,"一对一",VLOOKUP(LEFT(D256,3),班级编码!A:H,8,0)),Q256)</f>
        <v>停读</v>
      </c>
      <c r="S256" s="22" t="str">
        <f t="shared" si="42"/>
        <v>停读</v>
      </c>
      <c r="T256" s="22" t="str">
        <f t="shared" si="43"/>
        <v/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1</v>
      </c>
      <c r="AC256" s="22" t="str">
        <f t="shared" si="50"/>
        <v>停读</v>
      </c>
      <c r="AD256" s="22" t="str">
        <f>VLOOKUP(D256,'2-班级信息'!A:AL,31,0)</f>
        <v/>
      </c>
      <c r="AE256" s="22" t="str">
        <f>VLOOKUP(D256,'2-班级信息'!A:AL,8,0)</f>
        <v/>
      </c>
      <c r="AF256" s="22" t="str">
        <f t="shared" si="40"/>
        <v>小学班</v>
      </c>
      <c r="AG256" s="22" t="str">
        <f t="shared" si="51"/>
        <v>小学平时班</v>
      </c>
    </row>
    <row r="257" spans="1:33">
      <c r="A257" s="23" t="s">
        <v>1766</v>
      </c>
      <c r="B257" s="23" t="s">
        <v>931</v>
      </c>
      <c r="C257" s="23" t="s">
        <v>1766</v>
      </c>
      <c r="D257" s="23" t="s">
        <v>3709</v>
      </c>
      <c r="E257" s="23" t="s">
        <v>14</v>
      </c>
      <c r="F257" s="23" t="s">
        <v>14</v>
      </c>
      <c r="G257" s="23" t="s">
        <v>3391</v>
      </c>
      <c r="H257" s="23" t="s">
        <v>3392</v>
      </c>
      <c r="I257" s="216" t="str">
        <f>VLOOKUP(G257,Sheet1!$B:$T,19,0)</f>
        <v>四年级</v>
      </c>
      <c r="J257" s="23" t="s">
        <v>3393</v>
      </c>
      <c r="K257" s="23">
        <v>0</v>
      </c>
      <c r="L257" s="23" t="s">
        <v>14</v>
      </c>
      <c r="M257" s="23" t="s">
        <v>14</v>
      </c>
      <c r="N257" s="216" t="s">
        <v>1000</v>
      </c>
      <c r="O257" s="23" t="s">
        <v>14</v>
      </c>
      <c r="P257" s="23" t="s">
        <v>14</v>
      </c>
      <c r="Q257" s="22" t="str">
        <f t="shared" si="41"/>
        <v>停读</v>
      </c>
      <c r="R257" s="22" t="str">
        <f>IF(Q257="在读",IF(IFERROR(FIND("一",D257),0)&gt;0,"一对一",VLOOKUP(LEFT(D257,3),班级编码!A:H,8,0)),Q257)</f>
        <v>停读</v>
      </c>
      <c r="S257" s="22" t="str">
        <f t="shared" si="42"/>
        <v>停读</v>
      </c>
      <c r="T257" s="22" t="str">
        <f t="shared" si="43"/>
        <v/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1</v>
      </c>
      <c r="AC257" s="22" t="str">
        <f t="shared" si="50"/>
        <v>停读</v>
      </c>
      <c r="AD257" s="22" t="str">
        <f>VLOOKUP(D257,'2-班级信息'!A:AL,31,0)</f>
        <v/>
      </c>
      <c r="AE257" s="22" t="str">
        <f>VLOOKUP(D257,'2-班级信息'!A:AL,8,0)</f>
        <v/>
      </c>
      <c r="AF257" s="22" t="str">
        <f t="shared" si="40"/>
        <v>小学班</v>
      </c>
      <c r="AG257" s="22" t="str">
        <f t="shared" si="51"/>
        <v>小学平时班</v>
      </c>
    </row>
    <row r="258" spans="1:33">
      <c r="A258" s="23" t="s">
        <v>1766</v>
      </c>
      <c r="B258" s="23" t="s">
        <v>931</v>
      </c>
      <c r="C258" s="23" t="s">
        <v>1766</v>
      </c>
      <c r="D258" s="23" t="s">
        <v>3709</v>
      </c>
      <c r="E258" s="23" t="s">
        <v>14</v>
      </c>
      <c r="F258" s="23" t="s">
        <v>14</v>
      </c>
      <c r="G258" s="23" t="s">
        <v>3505</v>
      </c>
      <c r="H258" s="23" t="s">
        <v>3506</v>
      </c>
      <c r="I258" s="216" t="str">
        <f>VLOOKUP(G258,Sheet1!$B:$T,19,0)</f>
        <v>六年级</v>
      </c>
      <c r="J258" s="23" t="s">
        <v>3507</v>
      </c>
      <c r="K258" s="23">
        <v>0</v>
      </c>
      <c r="L258" s="23" t="s">
        <v>3836</v>
      </c>
      <c r="M258" s="23" t="s">
        <v>14</v>
      </c>
      <c r="N258" s="216" t="s">
        <v>1000</v>
      </c>
      <c r="O258" s="23" t="s">
        <v>14</v>
      </c>
      <c r="P258" s="23" t="s">
        <v>14</v>
      </c>
      <c r="Q258" s="22" t="str">
        <f t="shared" si="41"/>
        <v>停读</v>
      </c>
      <c r="R258" s="22" t="str">
        <f>IF(Q258="在读",IF(IFERROR(FIND("一",D258),0)&gt;0,"一对一",VLOOKUP(LEFT(D258,3),班级编码!A:H,8,0)),Q258)</f>
        <v>停读</v>
      </c>
      <c r="S258" s="22" t="str">
        <f t="shared" si="42"/>
        <v>停读</v>
      </c>
      <c r="T258" s="22" t="str">
        <f t="shared" si="43"/>
        <v/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1</v>
      </c>
      <c r="AC258" s="22" t="str">
        <f t="shared" si="50"/>
        <v>停读</v>
      </c>
      <c r="AD258" s="22" t="str">
        <f>VLOOKUP(D258,'2-班级信息'!A:AL,31,0)</f>
        <v/>
      </c>
      <c r="AE258" s="22" t="str">
        <f>VLOOKUP(D258,'2-班级信息'!A:AL,8,0)</f>
        <v/>
      </c>
      <c r="AF258" s="22" t="str">
        <f t="shared" ref="AF258:AF321" si="53">IF(R258="一对一","一对一",VLOOKUP(I258,AH:AI,2,0))</f>
        <v>小学班</v>
      </c>
      <c r="AG258" s="22" t="str">
        <f t="shared" si="51"/>
        <v>小学平时班</v>
      </c>
    </row>
    <row r="259" spans="1:33">
      <c r="A259" s="23" t="s">
        <v>1766</v>
      </c>
      <c r="B259" s="23" t="s">
        <v>931</v>
      </c>
      <c r="C259" s="23" t="s">
        <v>1766</v>
      </c>
      <c r="D259" s="23" t="s">
        <v>3709</v>
      </c>
      <c r="E259" s="23" t="s">
        <v>14</v>
      </c>
      <c r="F259" s="23" t="s">
        <v>14</v>
      </c>
      <c r="G259" s="23" t="s">
        <v>3184</v>
      </c>
      <c r="H259" s="23" t="s">
        <v>3185</v>
      </c>
      <c r="I259" s="216" t="str">
        <f>VLOOKUP(G259,Sheet1!$B:$T,19,0)</f>
        <v>二年级</v>
      </c>
      <c r="J259" s="23" t="s">
        <v>3186</v>
      </c>
      <c r="K259" s="23">
        <v>0</v>
      </c>
      <c r="L259" s="23" t="s">
        <v>3854</v>
      </c>
      <c r="M259" s="23" t="s">
        <v>14</v>
      </c>
      <c r="N259" s="216" t="s">
        <v>1000</v>
      </c>
      <c r="O259" s="23" t="s">
        <v>14</v>
      </c>
      <c r="P259" s="23" t="s">
        <v>14</v>
      </c>
      <c r="Q259" s="22" t="str">
        <f t="shared" ref="Q259:Q322" si="54">IF(D259="停读","停读",IF(D259="未进班","未进班",IF(AND(M259="",G259&lt;&gt;""),"在读"," ")))</f>
        <v>停读</v>
      </c>
      <c r="R259" s="22" t="str">
        <f>IF(Q259="在读",IF(IFERROR(FIND("一",D259),0)&gt;0,"一对一",VLOOKUP(LEFT(D259,3),班级编码!A:H,8,0)),Q259)</f>
        <v>停读</v>
      </c>
      <c r="S259" s="22" t="str">
        <f t="shared" ref="S259:S322" si="55">+D259</f>
        <v>停读</v>
      </c>
      <c r="T259" s="22" t="str">
        <f t="shared" ref="T259:T322" si="56">IFERROR(LEFT(F259,FIND(",",F259)-1),F259)</f>
        <v/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1</v>
      </c>
      <c r="AC259" s="22" t="str">
        <f t="shared" ref="AC259:AC322" si="63">IF(IFERROR(FIND("一",D259),0)&gt;0,"一对一",LEFT(D259,3))</f>
        <v>停读</v>
      </c>
      <c r="AD259" s="22" t="str">
        <f>VLOOKUP(D259,'2-班级信息'!A:AL,31,0)</f>
        <v/>
      </c>
      <c r="AE259" s="22" t="str">
        <f>VLOOKUP(D259,'2-班级信息'!A:AL,8,0)</f>
        <v/>
      </c>
      <c r="AF259" s="22" t="str">
        <f t="shared" si="53"/>
        <v>小学班</v>
      </c>
      <c r="AG259" s="22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小学平时班</v>
      </c>
    </row>
    <row r="260" spans="1:33">
      <c r="A260" s="23" t="s">
        <v>1766</v>
      </c>
      <c r="B260" s="23" t="s">
        <v>931</v>
      </c>
      <c r="C260" s="23" t="s">
        <v>1766</v>
      </c>
      <c r="D260" s="23" t="s">
        <v>3709</v>
      </c>
      <c r="E260" s="23" t="s">
        <v>14</v>
      </c>
      <c r="F260" s="23" t="s">
        <v>14</v>
      </c>
      <c r="G260" s="23" t="s">
        <v>3559</v>
      </c>
      <c r="H260" s="23" t="s">
        <v>3560</v>
      </c>
      <c r="I260" s="216" t="str">
        <f>VLOOKUP(G260,Sheet1!$B:$T,19,0)</f>
        <v>中班</v>
      </c>
      <c r="J260" s="23" t="s">
        <v>3561</v>
      </c>
      <c r="K260" s="23">
        <v>0</v>
      </c>
      <c r="L260" s="23" t="s">
        <v>3859</v>
      </c>
      <c r="M260" s="23" t="s">
        <v>14</v>
      </c>
      <c r="N260" s="216" t="s">
        <v>3683</v>
      </c>
      <c r="O260" s="23" t="s">
        <v>14</v>
      </c>
      <c r="P260" s="23" t="s">
        <v>14</v>
      </c>
      <c r="Q260" s="22" t="str">
        <f t="shared" si="54"/>
        <v>停读</v>
      </c>
      <c r="R260" s="22" t="str">
        <f>IF(Q260="在读",IF(IFERROR(FIND("一",D260),0)&gt;0,"一对一",VLOOKUP(LEFT(D260,3),班级编码!A:H,8,0)),Q260)</f>
        <v>停读</v>
      </c>
      <c r="S260" s="22" t="str">
        <f t="shared" si="55"/>
        <v>停读</v>
      </c>
      <c r="T260" s="22" t="str">
        <f t="shared" si="56"/>
        <v/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1</v>
      </c>
      <c r="AC260" s="22" t="str">
        <f t="shared" si="63"/>
        <v>停读</v>
      </c>
      <c r="AD260" s="22" t="str">
        <f>VLOOKUP(D260,'2-班级信息'!A:AL,31,0)</f>
        <v/>
      </c>
      <c r="AE260" s="22" t="str">
        <f>VLOOKUP(D260,'2-班级信息'!A:AL,8,0)</f>
        <v/>
      </c>
      <c r="AF260" s="22" t="str">
        <f t="shared" si="53"/>
        <v>幼儿班</v>
      </c>
      <c r="AG260" s="22" t="str">
        <f t="shared" si="64"/>
        <v>幼儿班</v>
      </c>
    </row>
    <row r="261" spans="1:33">
      <c r="A261" s="23" t="s">
        <v>1766</v>
      </c>
      <c r="B261" s="23" t="s">
        <v>931</v>
      </c>
      <c r="C261" s="23" t="s">
        <v>1766</v>
      </c>
      <c r="D261" s="23" t="s">
        <v>3709</v>
      </c>
      <c r="E261" s="23" t="s">
        <v>14</v>
      </c>
      <c r="F261" s="23" t="s">
        <v>14</v>
      </c>
      <c r="G261" s="23" t="s">
        <v>3580</v>
      </c>
      <c r="H261" s="23" t="s">
        <v>3581</v>
      </c>
      <c r="I261" s="216" t="str">
        <f>VLOOKUP(G261,Sheet1!$B:$T,19,0)</f>
        <v>六年级</v>
      </c>
      <c r="J261" s="23" t="s">
        <v>3582</v>
      </c>
      <c r="K261" s="23">
        <v>0</v>
      </c>
      <c r="L261" s="23" t="s">
        <v>3860</v>
      </c>
      <c r="M261" s="23" t="s">
        <v>14</v>
      </c>
      <c r="N261" s="216" t="s">
        <v>1000</v>
      </c>
      <c r="O261" s="23" t="s">
        <v>14</v>
      </c>
      <c r="P261" s="23" t="s">
        <v>14</v>
      </c>
      <c r="Q261" s="22" t="str">
        <f t="shared" si="54"/>
        <v>停读</v>
      </c>
      <c r="R261" s="22" t="str">
        <f>IF(Q261="在读",IF(IFERROR(FIND("一",D261),0)&gt;0,"一对一",VLOOKUP(LEFT(D261,3),班级编码!A:H,8,0)),Q261)</f>
        <v>停读</v>
      </c>
      <c r="S261" s="22" t="str">
        <f t="shared" si="55"/>
        <v>停读</v>
      </c>
      <c r="T261" s="22" t="str">
        <f t="shared" si="56"/>
        <v/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1</v>
      </c>
      <c r="AC261" s="22" t="str">
        <f t="shared" si="63"/>
        <v>停读</v>
      </c>
      <c r="AD261" s="22" t="str">
        <f>VLOOKUP(D261,'2-班级信息'!A:AL,31,0)</f>
        <v/>
      </c>
      <c r="AE261" s="22" t="str">
        <f>VLOOKUP(D261,'2-班级信息'!A:AL,8,0)</f>
        <v/>
      </c>
      <c r="AF261" s="22" t="str">
        <f t="shared" si="53"/>
        <v>小学班</v>
      </c>
      <c r="AG261" s="22" t="str">
        <f t="shared" si="64"/>
        <v>小学平时班</v>
      </c>
    </row>
    <row r="262" spans="1:33">
      <c r="A262" s="23" t="s">
        <v>1766</v>
      </c>
      <c r="B262" s="23" t="s">
        <v>931</v>
      </c>
      <c r="C262" s="23" t="s">
        <v>1766</v>
      </c>
      <c r="D262" s="23" t="s">
        <v>3709</v>
      </c>
      <c r="E262" s="23" t="s">
        <v>14</v>
      </c>
      <c r="F262" s="23" t="s">
        <v>14</v>
      </c>
      <c r="G262" s="23" t="s">
        <v>3499</v>
      </c>
      <c r="H262" s="23" t="s">
        <v>3500</v>
      </c>
      <c r="I262" s="216" t="str">
        <f>VLOOKUP(G262,Sheet1!$B:$T,19,0)</f>
        <v>六年级</v>
      </c>
      <c r="J262" s="23" t="s">
        <v>3501</v>
      </c>
      <c r="K262" s="23">
        <v>0</v>
      </c>
      <c r="L262" s="23" t="s">
        <v>3863</v>
      </c>
      <c r="M262" s="23" t="s">
        <v>14</v>
      </c>
      <c r="N262" s="216" t="s">
        <v>3711</v>
      </c>
      <c r="O262" s="23" t="s">
        <v>14</v>
      </c>
      <c r="P262" s="23" t="s">
        <v>14</v>
      </c>
      <c r="Q262" s="22" t="str">
        <f t="shared" si="54"/>
        <v>停读</v>
      </c>
      <c r="R262" s="22" t="str">
        <f>IF(Q262="在读",IF(IFERROR(FIND("一",D262),0)&gt;0,"一对一",VLOOKUP(LEFT(D262,3),班级编码!A:H,8,0)),Q262)</f>
        <v>停读</v>
      </c>
      <c r="S262" s="22" t="str">
        <f t="shared" si="55"/>
        <v>停读</v>
      </c>
      <c r="T262" s="22" t="str">
        <f t="shared" si="56"/>
        <v/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1</v>
      </c>
      <c r="AC262" s="22" t="str">
        <f t="shared" si="63"/>
        <v>停读</v>
      </c>
      <c r="AD262" s="22" t="str">
        <f>VLOOKUP(D262,'2-班级信息'!A:AL,31,0)</f>
        <v/>
      </c>
      <c r="AE262" s="22" t="str">
        <f>VLOOKUP(D262,'2-班级信息'!A:AL,8,0)</f>
        <v/>
      </c>
      <c r="AF262" s="22" t="str">
        <f t="shared" si="53"/>
        <v>小学班</v>
      </c>
      <c r="AG262" s="22" t="str">
        <f t="shared" si="64"/>
        <v>小学平时班</v>
      </c>
    </row>
    <row r="263" spans="1:33">
      <c r="A263" s="23" t="s">
        <v>1766</v>
      </c>
      <c r="B263" s="23" t="s">
        <v>931</v>
      </c>
      <c r="C263" s="23" t="s">
        <v>1766</v>
      </c>
      <c r="D263" s="23" t="s">
        <v>3709</v>
      </c>
      <c r="E263" s="23" t="s">
        <v>14</v>
      </c>
      <c r="F263" s="23" t="s">
        <v>14</v>
      </c>
      <c r="G263" s="23" t="s">
        <v>3611</v>
      </c>
      <c r="H263" s="23" t="s">
        <v>3612</v>
      </c>
      <c r="I263" s="216" t="str">
        <f>VLOOKUP(G263,Sheet1!$B:$T,19,0)</f>
        <v>六年级</v>
      </c>
      <c r="J263" s="23" t="s">
        <v>3613</v>
      </c>
      <c r="K263" s="23">
        <v>0</v>
      </c>
      <c r="L263" s="23" t="s">
        <v>3866</v>
      </c>
      <c r="M263" s="23" t="s">
        <v>14</v>
      </c>
      <c r="N263" s="216" t="s">
        <v>1000</v>
      </c>
      <c r="O263" s="23" t="s">
        <v>14</v>
      </c>
      <c r="P263" s="23" t="s">
        <v>14</v>
      </c>
      <c r="Q263" s="22" t="str">
        <f t="shared" si="54"/>
        <v>停读</v>
      </c>
      <c r="R263" s="22" t="str">
        <f>IF(Q263="在读",IF(IFERROR(FIND("一",D263),0)&gt;0,"一对一",VLOOKUP(LEFT(D263,3),班级编码!A:H,8,0)),Q263)</f>
        <v>停读</v>
      </c>
      <c r="S263" s="22" t="str">
        <f t="shared" si="55"/>
        <v>停读</v>
      </c>
      <c r="T263" s="22" t="str">
        <f t="shared" si="56"/>
        <v/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1</v>
      </c>
      <c r="AC263" s="22" t="str">
        <f t="shared" si="63"/>
        <v>停读</v>
      </c>
      <c r="AD263" s="22" t="str">
        <f>VLOOKUP(D263,'2-班级信息'!A:AL,31,0)</f>
        <v/>
      </c>
      <c r="AE263" s="22" t="str">
        <f>VLOOKUP(D263,'2-班级信息'!A:AL,8,0)</f>
        <v/>
      </c>
      <c r="AF263" s="22" t="str">
        <f t="shared" si="53"/>
        <v>小学班</v>
      </c>
      <c r="AG263" s="22" t="str">
        <f t="shared" si="64"/>
        <v>小学平时班</v>
      </c>
    </row>
    <row r="264" spans="1:33">
      <c r="A264" s="23" t="s">
        <v>1766</v>
      </c>
      <c r="B264" s="23" t="s">
        <v>931</v>
      </c>
      <c r="C264" s="23" t="s">
        <v>1766</v>
      </c>
      <c r="D264" s="23" t="s">
        <v>3709</v>
      </c>
      <c r="E264" s="23" t="s">
        <v>14</v>
      </c>
      <c r="F264" s="23" t="s">
        <v>14</v>
      </c>
      <c r="G264" s="23" t="s">
        <v>3530</v>
      </c>
      <c r="H264" s="23" t="s">
        <v>3531</v>
      </c>
      <c r="I264" s="216" t="str">
        <f>VLOOKUP(G264,Sheet1!$B:$T,19,0)</f>
        <v>六年级</v>
      </c>
      <c r="J264" s="23" t="s">
        <v>3532</v>
      </c>
      <c r="K264" s="23">
        <v>0</v>
      </c>
      <c r="L264" s="23" t="s">
        <v>3872</v>
      </c>
      <c r="M264" s="23" t="s">
        <v>14</v>
      </c>
      <c r="N264" s="216" t="s">
        <v>1000</v>
      </c>
      <c r="O264" s="23" t="s">
        <v>14</v>
      </c>
      <c r="P264" s="23" t="s">
        <v>14</v>
      </c>
      <c r="Q264" s="22" t="str">
        <f t="shared" si="54"/>
        <v>停读</v>
      </c>
      <c r="R264" s="22" t="str">
        <f>IF(Q264="在读",IF(IFERROR(FIND("一",D264),0)&gt;0,"一对一",VLOOKUP(LEFT(D264,3),班级编码!A:H,8,0)),Q264)</f>
        <v>停读</v>
      </c>
      <c r="S264" s="22" t="str">
        <f t="shared" si="55"/>
        <v>停读</v>
      </c>
      <c r="T264" s="22" t="str">
        <f t="shared" si="56"/>
        <v/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1</v>
      </c>
      <c r="AC264" s="22" t="str">
        <f t="shared" si="63"/>
        <v>停读</v>
      </c>
      <c r="AD264" s="22" t="str">
        <f>VLOOKUP(D264,'2-班级信息'!A:AL,31,0)</f>
        <v/>
      </c>
      <c r="AE264" s="22" t="str">
        <f>VLOOKUP(D264,'2-班级信息'!A:AL,8,0)</f>
        <v/>
      </c>
      <c r="AF264" s="22" t="str">
        <f t="shared" si="53"/>
        <v>小学班</v>
      </c>
      <c r="AG264" s="22" t="str">
        <f t="shared" si="64"/>
        <v>小学平时班</v>
      </c>
    </row>
    <row r="265" spans="1:33">
      <c r="A265" s="23" t="s">
        <v>1766</v>
      </c>
      <c r="B265" s="23" t="s">
        <v>931</v>
      </c>
      <c r="C265" s="23" t="s">
        <v>1766</v>
      </c>
      <c r="D265" s="23" t="s">
        <v>3709</v>
      </c>
      <c r="E265" s="23" t="s">
        <v>14</v>
      </c>
      <c r="F265" s="23" t="s">
        <v>14</v>
      </c>
      <c r="G265" s="23" t="s">
        <v>3550</v>
      </c>
      <c r="H265" s="23" t="s">
        <v>3551</v>
      </c>
      <c r="I265" s="216" t="str">
        <f>VLOOKUP(G265,Sheet1!$B:$T,19,0)</f>
        <v>六年级</v>
      </c>
      <c r="J265" s="23" t="s">
        <v>3552</v>
      </c>
      <c r="K265" s="23">
        <v>0</v>
      </c>
      <c r="L265" s="23" t="s">
        <v>3875</v>
      </c>
      <c r="M265" s="23" t="s">
        <v>14</v>
      </c>
      <c r="N265" s="216" t="s">
        <v>1000</v>
      </c>
      <c r="O265" s="23" t="s">
        <v>14</v>
      </c>
      <c r="P265" s="23" t="s">
        <v>14</v>
      </c>
      <c r="Q265" s="22" t="str">
        <f t="shared" si="54"/>
        <v>停读</v>
      </c>
      <c r="R265" s="22" t="str">
        <f>IF(Q265="在读",IF(IFERROR(FIND("一",D265),0)&gt;0,"一对一",VLOOKUP(LEFT(D265,3),班级编码!A:H,8,0)),Q265)</f>
        <v>停读</v>
      </c>
      <c r="S265" s="22" t="str">
        <f t="shared" si="55"/>
        <v>停读</v>
      </c>
      <c r="T265" s="22" t="str">
        <f t="shared" si="56"/>
        <v/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1</v>
      </c>
      <c r="AC265" s="22" t="str">
        <f t="shared" si="63"/>
        <v>停读</v>
      </c>
      <c r="AD265" s="22" t="str">
        <f>VLOOKUP(D265,'2-班级信息'!A:AL,31,0)</f>
        <v/>
      </c>
      <c r="AE265" s="22" t="str">
        <f>VLOOKUP(D265,'2-班级信息'!A:AL,8,0)</f>
        <v/>
      </c>
      <c r="AF265" s="22" t="str">
        <f t="shared" si="53"/>
        <v>小学班</v>
      </c>
      <c r="AG265" s="22" t="str">
        <f t="shared" si="64"/>
        <v>小学平时班</v>
      </c>
    </row>
    <row r="266" spans="1:33">
      <c r="A266" s="23" t="s">
        <v>1766</v>
      </c>
      <c r="B266" s="23" t="s">
        <v>931</v>
      </c>
      <c r="C266" s="23" t="s">
        <v>1766</v>
      </c>
      <c r="D266" s="23" t="s">
        <v>3709</v>
      </c>
      <c r="E266" s="23" t="s">
        <v>14</v>
      </c>
      <c r="F266" s="23" t="s">
        <v>14</v>
      </c>
      <c r="G266" s="23" t="s">
        <v>3511</v>
      </c>
      <c r="H266" s="23" t="s">
        <v>3512</v>
      </c>
      <c r="I266" s="216" t="str">
        <f>VLOOKUP(G266,Sheet1!$B:$T,19,0)</f>
        <v>六年级</v>
      </c>
      <c r="J266" s="23" t="s">
        <v>3513</v>
      </c>
      <c r="K266" s="23">
        <v>0</v>
      </c>
      <c r="L266" s="23" t="s">
        <v>3876</v>
      </c>
      <c r="M266" s="23" t="s">
        <v>14</v>
      </c>
      <c r="N266" s="216" t="s">
        <v>1000</v>
      </c>
      <c r="O266" s="23" t="s">
        <v>14</v>
      </c>
      <c r="P266" s="23" t="s">
        <v>14</v>
      </c>
      <c r="Q266" s="22" t="str">
        <f t="shared" si="54"/>
        <v>停读</v>
      </c>
      <c r="R266" s="22" t="str">
        <f>IF(Q266="在读",IF(IFERROR(FIND("一",D266),0)&gt;0,"一对一",VLOOKUP(LEFT(D266,3),班级编码!A:H,8,0)),Q266)</f>
        <v>停读</v>
      </c>
      <c r="S266" s="22" t="str">
        <f t="shared" si="55"/>
        <v>停读</v>
      </c>
      <c r="T266" s="22" t="str">
        <f t="shared" si="56"/>
        <v/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1</v>
      </c>
      <c r="AC266" s="22" t="str">
        <f t="shared" si="63"/>
        <v>停读</v>
      </c>
      <c r="AD266" s="22" t="str">
        <f>VLOOKUP(D266,'2-班级信息'!A:AL,31,0)</f>
        <v/>
      </c>
      <c r="AE266" s="22" t="str">
        <f>VLOOKUP(D266,'2-班级信息'!A:AL,8,0)</f>
        <v/>
      </c>
      <c r="AF266" s="22" t="str">
        <f t="shared" si="53"/>
        <v>小学班</v>
      </c>
      <c r="AG266" s="22" t="str">
        <f t="shared" si="64"/>
        <v>小学平时班</v>
      </c>
    </row>
    <row r="267" spans="1:33">
      <c r="A267" s="23" t="s">
        <v>1766</v>
      </c>
      <c r="B267" s="23" t="s">
        <v>931</v>
      </c>
      <c r="C267" s="23" t="s">
        <v>1766</v>
      </c>
      <c r="D267" s="23" t="s">
        <v>3709</v>
      </c>
      <c r="E267" s="23" t="s">
        <v>14</v>
      </c>
      <c r="F267" s="23" t="s">
        <v>14</v>
      </c>
      <c r="G267" s="23" t="s">
        <v>3634</v>
      </c>
      <c r="H267" s="23" t="s">
        <v>3635</v>
      </c>
      <c r="I267" s="216" t="str">
        <f>VLOOKUP(G267,Sheet1!$B:$T,19,0)</f>
        <v>五年级</v>
      </c>
      <c r="J267" s="23" t="s">
        <v>3636</v>
      </c>
      <c r="K267" s="23">
        <v>0</v>
      </c>
      <c r="L267" s="23" t="s">
        <v>3878</v>
      </c>
      <c r="M267" s="23" t="s">
        <v>14</v>
      </c>
      <c r="N267" s="216" t="s">
        <v>1000</v>
      </c>
      <c r="O267" s="23" t="s">
        <v>14</v>
      </c>
      <c r="P267" s="23" t="s">
        <v>14</v>
      </c>
      <c r="Q267" s="22" t="str">
        <f t="shared" si="54"/>
        <v>停读</v>
      </c>
      <c r="R267" s="22" t="str">
        <f>IF(Q267="在读",IF(IFERROR(FIND("一",D267),0)&gt;0,"一对一",VLOOKUP(LEFT(D267,3),班级编码!A:H,8,0)),Q267)</f>
        <v>停读</v>
      </c>
      <c r="S267" s="22" t="str">
        <f t="shared" si="55"/>
        <v>停读</v>
      </c>
      <c r="T267" s="22" t="str">
        <f t="shared" si="56"/>
        <v/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1</v>
      </c>
      <c r="AC267" s="22" t="str">
        <f t="shared" si="63"/>
        <v>停读</v>
      </c>
      <c r="AD267" s="22" t="str">
        <f>VLOOKUP(D267,'2-班级信息'!A:AL,31,0)</f>
        <v/>
      </c>
      <c r="AE267" s="22" t="str">
        <f>VLOOKUP(D267,'2-班级信息'!A:AL,8,0)</f>
        <v/>
      </c>
      <c r="AF267" s="22" t="str">
        <f t="shared" si="53"/>
        <v>小学班</v>
      </c>
      <c r="AG267" s="22" t="str">
        <f t="shared" si="64"/>
        <v>小学平时班</v>
      </c>
    </row>
    <row r="268" spans="1:33">
      <c r="A268" s="23" t="s">
        <v>1766</v>
      </c>
      <c r="B268" s="23" t="s">
        <v>931</v>
      </c>
      <c r="C268" s="23" t="s">
        <v>1766</v>
      </c>
      <c r="D268" s="23" t="s">
        <v>3709</v>
      </c>
      <c r="E268" s="23" t="s">
        <v>14</v>
      </c>
      <c r="F268" s="23" t="s">
        <v>14</v>
      </c>
      <c r="G268" s="23" t="s">
        <v>3383</v>
      </c>
      <c r="H268" s="23" t="s">
        <v>3384</v>
      </c>
      <c r="I268" s="216" t="str">
        <f>VLOOKUP(G268,Sheet1!$B:$T,19,0)</f>
        <v>六年级</v>
      </c>
      <c r="J268" s="23" t="s">
        <v>3385</v>
      </c>
      <c r="K268" s="23">
        <v>0</v>
      </c>
      <c r="L268" s="23" t="s">
        <v>3883</v>
      </c>
      <c r="M268" s="23" t="s">
        <v>14</v>
      </c>
      <c r="N268" s="216" t="s">
        <v>1000</v>
      </c>
      <c r="O268" s="23" t="s">
        <v>14</v>
      </c>
      <c r="P268" s="23" t="s">
        <v>14</v>
      </c>
      <c r="Q268" s="22" t="str">
        <f t="shared" si="54"/>
        <v>停读</v>
      </c>
      <c r="R268" s="22" t="str">
        <f>IF(Q268="在读",IF(IFERROR(FIND("一",D268),0)&gt;0,"一对一",VLOOKUP(LEFT(D268,3),班级编码!A:H,8,0)),Q268)</f>
        <v>停读</v>
      </c>
      <c r="S268" s="22" t="str">
        <f t="shared" si="55"/>
        <v>停读</v>
      </c>
      <c r="T268" s="22" t="str">
        <f t="shared" si="56"/>
        <v/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1</v>
      </c>
      <c r="AC268" s="22" t="str">
        <f t="shared" si="63"/>
        <v>停读</v>
      </c>
      <c r="AD268" s="22" t="str">
        <f>VLOOKUP(D268,'2-班级信息'!A:AL,31,0)</f>
        <v/>
      </c>
      <c r="AE268" s="22" t="str">
        <f>VLOOKUP(D268,'2-班级信息'!A:AL,8,0)</f>
        <v/>
      </c>
      <c r="AF268" s="22" t="str">
        <f t="shared" si="53"/>
        <v>小学班</v>
      </c>
      <c r="AG268" s="22" t="str">
        <f t="shared" si="64"/>
        <v>小学平时班</v>
      </c>
    </row>
    <row r="269" spans="1:33">
      <c r="A269" s="23" t="s">
        <v>1766</v>
      </c>
      <c r="B269" s="23" t="s">
        <v>931</v>
      </c>
      <c r="C269" s="23" t="s">
        <v>1766</v>
      </c>
      <c r="D269" s="23" t="s">
        <v>3709</v>
      </c>
      <c r="E269" s="23" t="s">
        <v>14</v>
      </c>
      <c r="F269" s="23" t="s">
        <v>14</v>
      </c>
      <c r="G269" s="23" t="s">
        <v>3396</v>
      </c>
      <c r="H269" s="23" t="s">
        <v>3397</v>
      </c>
      <c r="I269" s="216" t="str">
        <f>VLOOKUP(G269,Sheet1!$B:$T,19,0)</f>
        <v>六年级</v>
      </c>
      <c r="J269" s="23" t="s">
        <v>3385</v>
      </c>
      <c r="K269" s="23">
        <v>0</v>
      </c>
      <c r="L269" s="23" t="s">
        <v>3884</v>
      </c>
      <c r="M269" s="23" t="s">
        <v>14</v>
      </c>
      <c r="N269" s="216" t="s">
        <v>1000</v>
      </c>
      <c r="O269" s="23" t="s">
        <v>14</v>
      </c>
      <c r="P269" s="23" t="s">
        <v>14</v>
      </c>
      <c r="Q269" s="22" t="str">
        <f t="shared" si="54"/>
        <v>停读</v>
      </c>
      <c r="R269" s="22" t="str">
        <f>IF(Q269="在读",IF(IFERROR(FIND("一",D269),0)&gt;0,"一对一",VLOOKUP(LEFT(D269,3),班级编码!A:H,8,0)),Q269)</f>
        <v>停读</v>
      </c>
      <c r="S269" s="22" t="str">
        <f t="shared" si="55"/>
        <v>停读</v>
      </c>
      <c r="T269" s="22" t="str">
        <f t="shared" si="56"/>
        <v/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1</v>
      </c>
      <c r="AC269" s="22" t="str">
        <f t="shared" si="63"/>
        <v>停读</v>
      </c>
      <c r="AD269" s="22" t="str">
        <f>VLOOKUP(D269,'2-班级信息'!A:AL,31,0)</f>
        <v/>
      </c>
      <c r="AE269" s="22" t="str">
        <f>VLOOKUP(D269,'2-班级信息'!A:AL,8,0)</f>
        <v/>
      </c>
      <c r="AF269" s="22" t="str">
        <f t="shared" si="53"/>
        <v>小学班</v>
      </c>
      <c r="AG269" s="22" t="str">
        <f t="shared" si="64"/>
        <v>小学平时班</v>
      </c>
    </row>
    <row r="270" spans="1:33">
      <c r="A270" s="23" t="s">
        <v>1766</v>
      </c>
      <c r="B270" s="23" t="s">
        <v>931</v>
      </c>
      <c r="C270" s="23" t="s">
        <v>1766</v>
      </c>
      <c r="D270" s="23" t="s">
        <v>3709</v>
      </c>
      <c r="E270" s="23" t="s">
        <v>14</v>
      </c>
      <c r="F270" s="23" t="s">
        <v>14</v>
      </c>
      <c r="G270" s="23" t="s">
        <v>3593</v>
      </c>
      <c r="H270" s="23" t="s">
        <v>3594</v>
      </c>
      <c r="I270" s="216" t="str">
        <f>VLOOKUP(G270,Sheet1!$B:$T,19,0)</f>
        <v>五年级</v>
      </c>
      <c r="J270" s="23" t="s">
        <v>3595</v>
      </c>
      <c r="K270" s="23">
        <v>0</v>
      </c>
      <c r="L270" s="23" t="s">
        <v>3894</v>
      </c>
      <c r="M270" s="23" t="s">
        <v>14</v>
      </c>
      <c r="N270" s="216" t="s">
        <v>3711</v>
      </c>
      <c r="O270" s="23" t="s">
        <v>14</v>
      </c>
      <c r="P270" s="23" t="s">
        <v>14</v>
      </c>
      <c r="Q270" s="22" t="str">
        <f t="shared" si="54"/>
        <v>停读</v>
      </c>
      <c r="R270" s="22" t="str">
        <f>IF(Q270="在读",IF(IFERROR(FIND("一",D270),0)&gt;0,"一对一",VLOOKUP(LEFT(D270,3),班级编码!A:H,8,0)),Q270)</f>
        <v>停读</v>
      </c>
      <c r="S270" s="22" t="str">
        <f t="shared" si="55"/>
        <v>停读</v>
      </c>
      <c r="T270" s="22" t="str">
        <f t="shared" si="56"/>
        <v/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1</v>
      </c>
      <c r="AC270" s="22" t="str">
        <f t="shared" si="63"/>
        <v>停读</v>
      </c>
      <c r="AD270" s="22" t="str">
        <f>VLOOKUP(D270,'2-班级信息'!A:AL,31,0)</f>
        <v/>
      </c>
      <c r="AE270" s="22" t="str">
        <f>VLOOKUP(D270,'2-班级信息'!A:AL,8,0)</f>
        <v/>
      </c>
      <c r="AF270" s="22" t="str">
        <f t="shared" si="53"/>
        <v>小学班</v>
      </c>
      <c r="AG270" s="22" t="str">
        <f t="shared" si="64"/>
        <v>小学平时班</v>
      </c>
    </row>
    <row r="271" spans="1:33">
      <c r="A271" s="23" t="s">
        <v>1766</v>
      </c>
      <c r="B271" s="23" t="s">
        <v>931</v>
      </c>
      <c r="C271" s="23" t="s">
        <v>1766</v>
      </c>
      <c r="D271" s="23" t="s">
        <v>3709</v>
      </c>
      <c r="E271" s="23" t="s">
        <v>14</v>
      </c>
      <c r="F271" s="23" t="s">
        <v>14</v>
      </c>
      <c r="G271" s="23" t="s">
        <v>3615</v>
      </c>
      <c r="H271" s="23" t="s">
        <v>3616</v>
      </c>
      <c r="I271" s="216" t="str">
        <f>VLOOKUP(G271,Sheet1!$B:$T,19,0)</f>
        <v>中班</v>
      </c>
      <c r="J271" s="23" t="s">
        <v>3617</v>
      </c>
      <c r="K271" s="23">
        <v>0</v>
      </c>
      <c r="L271" s="23" t="s">
        <v>3896</v>
      </c>
      <c r="M271" s="23" t="s">
        <v>14</v>
      </c>
      <c r="N271" s="216" t="s">
        <v>3686</v>
      </c>
      <c r="O271" s="23" t="s">
        <v>14</v>
      </c>
      <c r="P271" s="23" t="s">
        <v>14</v>
      </c>
      <c r="Q271" s="22" t="str">
        <f t="shared" si="54"/>
        <v>停读</v>
      </c>
      <c r="R271" s="22" t="str">
        <f>IF(Q271="在读",IF(IFERROR(FIND("一",D271),0)&gt;0,"一对一",VLOOKUP(LEFT(D271,3),班级编码!A:H,8,0)),Q271)</f>
        <v>停读</v>
      </c>
      <c r="S271" s="22" t="str">
        <f t="shared" si="55"/>
        <v>停读</v>
      </c>
      <c r="T271" s="22" t="str">
        <f t="shared" si="56"/>
        <v/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1</v>
      </c>
      <c r="AC271" s="22" t="str">
        <f t="shared" si="63"/>
        <v>停读</v>
      </c>
      <c r="AD271" s="22" t="str">
        <f>VLOOKUP(D271,'2-班级信息'!A:AL,31,0)</f>
        <v/>
      </c>
      <c r="AE271" s="22" t="str">
        <f>VLOOKUP(D271,'2-班级信息'!A:AL,8,0)</f>
        <v/>
      </c>
      <c r="AF271" s="22" t="str">
        <f t="shared" si="53"/>
        <v>幼儿班</v>
      </c>
      <c r="AG271" s="22" t="str">
        <f t="shared" si="64"/>
        <v>幼儿班</v>
      </c>
    </row>
    <row r="272" spans="1:33">
      <c r="A272" s="23" t="s">
        <v>1766</v>
      </c>
      <c r="B272" s="23" t="s">
        <v>931</v>
      </c>
      <c r="C272" s="23" t="s">
        <v>1766</v>
      </c>
      <c r="D272" s="23" t="s">
        <v>3709</v>
      </c>
      <c r="E272" s="23" t="s">
        <v>14</v>
      </c>
      <c r="F272" s="23" t="s">
        <v>14</v>
      </c>
      <c r="G272" s="23" t="s">
        <v>3489</v>
      </c>
      <c r="H272" s="23" t="s">
        <v>3490</v>
      </c>
      <c r="I272" s="216" t="str">
        <f>VLOOKUP(G272,Sheet1!$B:$T,19,0)</f>
        <v>中班</v>
      </c>
      <c r="J272" s="23" t="s">
        <v>3491</v>
      </c>
      <c r="K272" s="23">
        <v>0</v>
      </c>
      <c r="L272" s="23" t="s">
        <v>3898</v>
      </c>
      <c r="M272" s="23" t="s">
        <v>14</v>
      </c>
      <c r="N272" s="216" t="s">
        <v>3899</v>
      </c>
      <c r="O272" s="23" t="s">
        <v>14</v>
      </c>
      <c r="P272" s="23" t="s">
        <v>14</v>
      </c>
      <c r="Q272" s="22" t="str">
        <f t="shared" si="54"/>
        <v>停读</v>
      </c>
      <c r="R272" s="22" t="str">
        <f>IF(Q272="在读",IF(IFERROR(FIND("一",D272),0)&gt;0,"一对一",VLOOKUP(LEFT(D272,3),班级编码!A:H,8,0)),Q272)</f>
        <v>停读</v>
      </c>
      <c r="S272" s="22" t="str">
        <f t="shared" si="55"/>
        <v>停读</v>
      </c>
      <c r="T272" s="22" t="str">
        <f t="shared" si="56"/>
        <v/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1</v>
      </c>
      <c r="AC272" s="22" t="str">
        <f t="shared" si="63"/>
        <v>停读</v>
      </c>
      <c r="AD272" s="22" t="str">
        <f>VLOOKUP(D272,'2-班级信息'!A:AL,31,0)</f>
        <v/>
      </c>
      <c r="AE272" s="22" t="str">
        <f>VLOOKUP(D272,'2-班级信息'!A:AL,8,0)</f>
        <v/>
      </c>
      <c r="AF272" s="22" t="str">
        <f t="shared" si="53"/>
        <v>幼儿班</v>
      </c>
      <c r="AG272" s="22" t="str">
        <f t="shared" si="64"/>
        <v>幼儿班</v>
      </c>
    </row>
    <row r="273" spans="1:33">
      <c r="A273" s="23" t="s">
        <v>1766</v>
      </c>
      <c r="B273" s="23" t="s">
        <v>931</v>
      </c>
      <c r="C273" s="23" t="s">
        <v>1766</v>
      </c>
      <c r="D273" s="23" t="s">
        <v>3709</v>
      </c>
      <c r="E273" s="23" t="s">
        <v>14</v>
      </c>
      <c r="F273" s="23" t="s">
        <v>14</v>
      </c>
      <c r="G273" s="23" t="s">
        <v>3562</v>
      </c>
      <c r="H273" s="23" t="s">
        <v>3563</v>
      </c>
      <c r="I273" s="216" t="str">
        <f>VLOOKUP(G273,Sheet1!$B:$T,19,0)</f>
        <v>六年级</v>
      </c>
      <c r="J273" s="23" t="s">
        <v>3564</v>
      </c>
      <c r="K273" s="23">
        <v>0</v>
      </c>
      <c r="L273" s="23" t="s">
        <v>3916</v>
      </c>
      <c r="M273" s="23" t="s">
        <v>14</v>
      </c>
      <c r="N273" s="216" t="s">
        <v>1000</v>
      </c>
      <c r="O273" s="23" t="s">
        <v>14</v>
      </c>
      <c r="P273" s="23" t="s">
        <v>14</v>
      </c>
      <c r="Q273" s="22" t="str">
        <f t="shared" si="54"/>
        <v>停读</v>
      </c>
      <c r="R273" s="22" t="str">
        <f>IF(Q273="在读",IF(IFERROR(FIND("一",D273),0)&gt;0,"一对一",VLOOKUP(LEFT(D273,3),班级编码!A:H,8,0)),Q273)</f>
        <v>停读</v>
      </c>
      <c r="S273" s="22" t="str">
        <f t="shared" si="55"/>
        <v>停读</v>
      </c>
      <c r="T273" s="22" t="str">
        <f t="shared" si="56"/>
        <v/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1</v>
      </c>
      <c r="AC273" s="22" t="str">
        <f t="shared" si="63"/>
        <v>停读</v>
      </c>
      <c r="AD273" s="22" t="str">
        <f>VLOOKUP(D273,'2-班级信息'!A:AL,31,0)</f>
        <v/>
      </c>
      <c r="AE273" s="22" t="str">
        <f>VLOOKUP(D273,'2-班级信息'!A:AL,8,0)</f>
        <v/>
      </c>
      <c r="AF273" s="22" t="str">
        <f t="shared" si="53"/>
        <v>小学班</v>
      </c>
      <c r="AG273" s="22" t="str">
        <f t="shared" si="64"/>
        <v>小学平时班</v>
      </c>
    </row>
    <row r="274" spans="1:33">
      <c r="A274" s="23" t="s">
        <v>1766</v>
      </c>
      <c r="B274" s="23" t="s">
        <v>931</v>
      </c>
      <c r="C274" s="23" t="s">
        <v>1766</v>
      </c>
      <c r="D274" s="23" t="s">
        <v>3709</v>
      </c>
      <c r="E274" s="23" t="s">
        <v>14</v>
      </c>
      <c r="F274" s="23" t="s">
        <v>14</v>
      </c>
      <c r="G274" s="23" t="s">
        <v>3074</v>
      </c>
      <c r="H274" s="23" t="s">
        <v>3075</v>
      </c>
      <c r="I274" s="216" t="str">
        <f>VLOOKUP(G274,Sheet1!$B:$T,19,0)</f>
        <v>一年级</v>
      </c>
      <c r="J274" s="23" t="s">
        <v>3076</v>
      </c>
      <c r="K274" s="23">
        <v>0</v>
      </c>
      <c r="L274" s="23" t="s">
        <v>3933</v>
      </c>
      <c r="M274" s="23" t="s">
        <v>14</v>
      </c>
      <c r="N274" s="216" t="s">
        <v>1000</v>
      </c>
      <c r="O274" s="23" t="s">
        <v>14</v>
      </c>
      <c r="P274" s="23" t="s">
        <v>3076</v>
      </c>
      <c r="Q274" s="22" t="str">
        <f t="shared" si="54"/>
        <v>停读</v>
      </c>
      <c r="R274" s="22" t="str">
        <f>IF(Q274="在读",IF(IFERROR(FIND("一",D274),0)&gt;0,"一对一",VLOOKUP(LEFT(D274,3),班级编码!A:H,8,0)),Q274)</f>
        <v>停读</v>
      </c>
      <c r="S274" s="22" t="str">
        <f t="shared" si="55"/>
        <v>停读</v>
      </c>
      <c r="T274" s="22" t="str">
        <f t="shared" si="56"/>
        <v/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1</v>
      </c>
      <c r="AC274" s="22" t="str">
        <f t="shared" si="63"/>
        <v>停读</v>
      </c>
      <c r="AD274" s="22" t="str">
        <f>VLOOKUP(D274,'2-班级信息'!A:AL,31,0)</f>
        <v/>
      </c>
      <c r="AE274" s="22" t="str">
        <f>VLOOKUP(D274,'2-班级信息'!A:AL,8,0)</f>
        <v/>
      </c>
      <c r="AF274" s="22" t="str">
        <f t="shared" si="53"/>
        <v>小学班</v>
      </c>
      <c r="AG274" s="22" t="str">
        <f t="shared" si="64"/>
        <v>小学平时班</v>
      </c>
    </row>
    <row r="275" spans="1:33">
      <c r="A275" s="23" t="s">
        <v>1766</v>
      </c>
      <c r="B275" s="23" t="s">
        <v>494</v>
      </c>
      <c r="C275" s="23" t="s">
        <v>1766</v>
      </c>
      <c r="D275" s="23" t="s">
        <v>3908</v>
      </c>
      <c r="E275" s="23" t="s">
        <v>14</v>
      </c>
      <c r="F275" s="23" t="s">
        <v>14</v>
      </c>
      <c r="G275" s="23" t="s">
        <v>3067</v>
      </c>
      <c r="H275" s="23" t="s">
        <v>3068</v>
      </c>
      <c r="I275" s="216" t="str">
        <f>VLOOKUP(G275,Sheet1!$B:$T,19,0)</f>
        <v>中班</v>
      </c>
      <c r="J275" s="23" t="s">
        <v>3069</v>
      </c>
      <c r="K275" s="23">
        <v>0</v>
      </c>
      <c r="L275" s="23" t="s">
        <v>3909</v>
      </c>
      <c r="M275" s="23" t="s">
        <v>14</v>
      </c>
      <c r="N275" s="216" t="s">
        <v>3686</v>
      </c>
      <c r="O275" s="23" t="s">
        <v>14</v>
      </c>
      <c r="P275" s="23" t="s">
        <v>14</v>
      </c>
      <c r="Q275" s="22" t="str">
        <f t="shared" si="54"/>
        <v>未进班</v>
      </c>
      <c r="R275" s="22" t="str">
        <f>IF(Q275="在读",IF(IFERROR(FIND("一",D275),0)&gt;0,"一对一",VLOOKUP(LEFT(D275,3),班级编码!A:H,8,0)),Q275)</f>
        <v>未进班</v>
      </c>
      <c r="S275" s="22" t="str">
        <f t="shared" si="55"/>
        <v>未进班</v>
      </c>
      <c r="T275" s="22" t="str">
        <f t="shared" si="56"/>
        <v/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1</v>
      </c>
      <c r="AC275" s="22" t="str">
        <f t="shared" si="63"/>
        <v>未进班</v>
      </c>
      <c r="AD275" s="22" t="str">
        <f>VLOOKUP(D275,'2-班级信息'!A:AL,31,0)</f>
        <v/>
      </c>
      <c r="AE275" s="22" t="str">
        <f>VLOOKUP(D275,'2-班级信息'!A:AL,8,0)</f>
        <v/>
      </c>
      <c r="AF275" s="22" t="str">
        <f t="shared" si="53"/>
        <v>幼儿班</v>
      </c>
      <c r="AG275" s="22" t="str">
        <f t="shared" si="64"/>
        <v>幼儿班</v>
      </c>
    </row>
    <row r="276" spans="1:33">
      <c r="A276" s="23" t="s">
        <v>1766</v>
      </c>
      <c r="B276" s="23" t="s">
        <v>494</v>
      </c>
      <c r="C276" s="23" t="s">
        <v>1766</v>
      </c>
      <c r="D276" s="23" t="s">
        <v>3908</v>
      </c>
      <c r="E276" s="23" t="s">
        <v>14</v>
      </c>
      <c r="F276" s="23" t="s">
        <v>14</v>
      </c>
      <c r="G276" s="23" t="s">
        <v>3284</v>
      </c>
      <c r="H276" s="23" t="s">
        <v>3285</v>
      </c>
      <c r="I276" s="216" t="str">
        <f>VLOOKUP(G276,Sheet1!$B:$T,19,0)</f>
        <v>一年级</v>
      </c>
      <c r="J276" s="23" t="s">
        <v>3286</v>
      </c>
      <c r="K276" s="23">
        <v>0</v>
      </c>
      <c r="L276" s="23" t="s">
        <v>14</v>
      </c>
      <c r="M276" s="23" t="s">
        <v>14</v>
      </c>
      <c r="N276" s="216" t="s">
        <v>1000</v>
      </c>
      <c r="O276" s="23" t="s">
        <v>14</v>
      </c>
      <c r="P276" s="23" t="s">
        <v>14</v>
      </c>
      <c r="Q276" s="22" t="str">
        <f t="shared" si="54"/>
        <v>未进班</v>
      </c>
      <c r="R276" s="22" t="str">
        <f>IF(Q276="在读",IF(IFERROR(FIND("一",D276),0)&gt;0,"一对一",VLOOKUP(LEFT(D276,3),班级编码!A:H,8,0)),Q276)</f>
        <v>未进班</v>
      </c>
      <c r="S276" s="22" t="str">
        <f t="shared" si="55"/>
        <v>未进班</v>
      </c>
      <c r="T276" s="22" t="str">
        <f t="shared" si="56"/>
        <v/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>重复</v>
      </c>
      <c r="AB276" s="22">
        <f>COUNTIF($G$2:G276,G276)</f>
        <v>1</v>
      </c>
      <c r="AC276" s="22" t="str">
        <f t="shared" si="63"/>
        <v>未进班</v>
      </c>
      <c r="AD276" s="22" t="str">
        <f>VLOOKUP(D276,'2-班级信息'!A:AL,31,0)</f>
        <v/>
      </c>
      <c r="AE276" s="22" t="str">
        <f>VLOOKUP(D276,'2-班级信息'!A:AL,8,0)</f>
        <v/>
      </c>
      <c r="AF276" s="22" t="str">
        <f t="shared" si="53"/>
        <v>小学班</v>
      </c>
      <c r="AG276" s="22" t="str">
        <f t="shared" si="64"/>
        <v>小学平时班</v>
      </c>
    </row>
    <row r="277" spans="1:33">
      <c r="A277" s="23"/>
      <c r="B277" s="23"/>
      <c r="C277" s="23"/>
      <c r="D277" s="23"/>
      <c r="E277" s="23"/>
      <c r="F277" s="23"/>
      <c r="G277" s="23"/>
      <c r="H277" s="23"/>
      <c r="I277" s="216"/>
      <c r="J277" s="23"/>
      <c r="K277" s="23">
        <v>0</v>
      </c>
      <c r="L277" s="23"/>
      <c r="M277" s="23"/>
      <c r="N277" s="216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>
      <c r="A278" s="23" t="s">
        <v>1766</v>
      </c>
      <c r="B278" s="23" t="s">
        <v>494</v>
      </c>
      <c r="C278" s="23" t="s">
        <v>1766</v>
      </c>
      <c r="D278" s="23" t="s">
        <v>3908</v>
      </c>
      <c r="E278" s="23" t="s">
        <v>14</v>
      </c>
      <c r="F278" s="23" t="s">
        <v>14</v>
      </c>
      <c r="G278" s="23" t="s">
        <v>3080</v>
      </c>
      <c r="H278" s="23" t="s">
        <v>3081</v>
      </c>
      <c r="I278" s="216" t="str">
        <f>VLOOKUP(G278,Sheet1!$B:$T,19,0)</f>
        <v>一年级</v>
      </c>
      <c r="J278" s="23" t="s">
        <v>3082</v>
      </c>
      <c r="K278" s="23">
        <v>0</v>
      </c>
      <c r="L278" s="23" t="s">
        <v>14</v>
      </c>
      <c r="M278" s="23" t="s">
        <v>14</v>
      </c>
      <c r="N278" s="216" t="s">
        <v>1000</v>
      </c>
      <c r="O278" s="23" t="s">
        <v>14</v>
      </c>
      <c r="P278" s="23" t="s">
        <v>14</v>
      </c>
      <c r="Q278" s="22" t="str">
        <f t="shared" si="54"/>
        <v>未进班</v>
      </c>
      <c r="R278" s="22" t="str">
        <f>IF(Q278="在读",IF(IFERROR(FIND("一",D278),0)&gt;0,"一对一",VLOOKUP(LEFT(D278,3),班级编码!A:H,8,0)),Q278)</f>
        <v>未进班</v>
      </c>
      <c r="S278" s="22" t="str">
        <f t="shared" si="55"/>
        <v>未进班</v>
      </c>
      <c r="T278" s="22" t="str">
        <f t="shared" si="56"/>
        <v/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1</v>
      </c>
      <c r="AC278" s="22" t="str">
        <f t="shared" si="63"/>
        <v>未进班</v>
      </c>
      <c r="AD278" s="22" t="str">
        <f>VLOOKUP(D278,'2-班级信息'!A:AL,31,0)</f>
        <v/>
      </c>
      <c r="AE278" s="22" t="str">
        <f>VLOOKUP(D278,'2-班级信息'!A:AL,8,0)</f>
        <v/>
      </c>
      <c r="AF278" s="22" t="str">
        <f t="shared" si="53"/>
        <v>小学班</v>
      </c>
      <c r="AG278" s="22" t="str">
        <f t="shared" si="64"/>
        <v>小学平时班</v>
      </c>
    </row>
    <row r="279" spans="1:33">
      <c r="A279" s="23" t="s">
        <v>1766</v>
      </c>
      <c r="B279" s="23" t="s">
        <v>494</v>
      </c>
      <c r="C279" s="23" t="s">
        <v>1766</v>
      </c>
      <c r="D279" s="23" t="s">
        <v>3908</v>
      </c>
      <c r="E279" s="23" t="s">
        <v>14</v>
      </c>
      <c r="F279" s="23" t="s">
        <v>14</v>
      </c>
      <c r="G279" s="23" t="s">
        <v>3172</v>
      </c>
      <c r="H279" s="23" t="s">
        <v>3173</v>
      </c>
      <c r="I279" s="216" t="str">
        <f>VLOOKUP(G279,Sheet1!$B:$T,19,0)</f>
        <v>中班</v>
      </c>
      <c r="J279" s="23" t="s">
        <v>3039</v>
      </c>
      <c r="K279" s="23">
        <v>0</v>
      </c>
      <c r="L279" s="23" t="s">
        <v>14</v>
      </c>
      <c r="M279" s="23" t="s">
        <v>14</v>
      </c>
      <c r="N279" s="216" t="s">
        <v>3686</v>
      </c>
      <c r="O279" s="23" t="s">
        <v>3971</v>
      </c>
      <c r="P279" s="23" t="s">
        <v>14</v>
      </c>
      <c r="Q279" s="22" t="str">
        <f t="shared" si="54"/>
        <v>未进班</v>
      </c>
      <c r="R279" s="22" t="str">
        <f>IF(Q279="在读",IF(IFERROR(FIND("一",D279),0)&gt;0,"一对一",VLOOKUP(LEFT(D279,3),班级编码!A:H,8,0)),Q279)</f>
        <v>未进班</v>
      </c>
      <c r="S279" s="22" t="str">
        <f t="shared" si="55"/>
        <v>未进班</v>
      </c>
      <c r="T279" s="22" t="str">
        <f t="shared" si="56"/>
        <v/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1</v>
      </c>
      <c r="AC279" s="22" t="str">
        <f t="shared" si="63"/>
        <v>未进班</v>
      </c>
      <c r="AD279" s="22" t="str">
        <f>VLOOKUP(D279,'2-班级信息'!A:AL,31,0)</f>
        <v/>
      </c>
      <c r="AE279" s="22" t="str">
        <f>VLOOKUP(D279,'2-班级信息'!A:AL,8,0)</f>
        <v/>
      </c>
      <c r="AF279" s="22" t="str">
        <f t="shared" si="53"/>
        <v>幼儿班</v>
      </c>
      <c r="AG279" s="22" t="str">
        <f t="shared" si="64"/>
        <v>幼儿班</v>
      </c>
    </row>
    <row r="280" spans="1:33">
      <c r="A280" s="23"/>
      <c r="B280" s="23"/>
      <c r="C280" s="23"/>
      <c r="D280" s="23"/>
      <c r="E280" s="23"/>
      <c r="F280" s="23"/>
      <c r="G280" s="23"/>
      <c r="H280" s="23"/>
      <c r="I280" s="216"/>
      <c r="J280" s="23"/>
      <c r="K280" s="23">
        <v>0</v>
      </c>
      <c r="L280" s="23"/>
      <c r="M280" s="23"/>
      <c r="N280" s="216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>
      <c r="A281" s="23" t="s">
        <v>1766</v>
      </c>
      <c r="B281" s="23" t="s">
        <v>3045</v>
      </c>
      <c r="C281" s="23" t="s">
        <v>1766</v>
      </c>
      <c r="D281" s="23" t="s">
        <v>3803</v>
      </c>
      <c r="E281" s="23" t="s">
        <v>14</v>
      </c>
      <c r="F281" s="23" t="s">
        <v>14</v>
      </c>
      <c r="G281" s="23" t="s">
        <v>2336</v>
      </c>
      <c r="H281" s="23" t="s">
        <v>2337</v>
      </c>
      <c r="I281" s="216" t="str">
        <f>VLOOKUP(G281,Sheet1!$B:$T,19,0)</f>
        <v>中班</v>
      </c>
      <c r="J281" s="23" t="s">
        <v>3165</v>
      </c>
      <c r="K281" s="23">
        <v>0</v>
      </c>
      <c r="L281" s="23" t="s">
        <v>3804</v>
      </c>
      <c r="M281" s="217" t="s">
        <v>4849</v>
      </c>
      <c r="N281" s="216" t="s">
        <v>3686</v>
      </c>
      <c r="O281" s="23" t="s">
        <v>14</v>
      </c>
      <c r="P281" s="23" t="s">
        <v>14</v>
      </c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 t="str">
        <f t="shared" si="55"/>
        <v>预交费的会员99</v>
      </c>
      <c r="T281" s="22" t="str">
        <f t="shared" si="56"/>
        <v/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>重复</v>
      </c>
      <c r="AB281" s="22">
        <f>COUNTIF($G$2:G281,G281)</f>
        <v>2</v>
      </c>
      <c r="AC281" s="22" t="str">
        <f t="shared" si="63"/>
        <v>预交费</v>
      </c>
      <c r="AD281" s="22" t="str">
        <f>VLOOKUP(D281,'2-班级信息'!A:AL,31,0)</f>
        <v/>
      </c>
      <c r="AE281" s="22" t="str">
        <f>VLOOKUP(D281,'2-班级信息'!A:AL,8,0)</f>
        <v/>
      </c>
      <c r="AF281" s="22" t="str">
        <f t="shared" si="53"/>
        <v>幼儿班</v>
      </c>
      <c r="AG281" s="22" t="str">
        <f t="shared" si="64"/>
        <v>幼儿班</v>
      </c>
    </row>
    <row r="282" spans="1:33">
      <c r="A282" s="23" t="s">
        <v>1766</v>
      </c>
      <c r="B282" s="23" t="s">
        <v>3045</v>
      </c>
      <c r="C282" s="23" t="s">
        <v>1766</v>
      </c>
      <c r="D282" s="23" t="s">
        <v>3803</v>
      </c>
      <c r="E282" s="23" t="s">
        <v>14</v>
      </c>
      <c r="F282" s="23" t="s">
        <v>14</v>
      </c>
      <c r="G282" s="23" t="s">
        <v>2891</v>
      </c>
      <c r="H282" s="23" t="s">
        <v>2892</v>
      </c>
      <c r="I282" s="216" t="str">
        <f>VLOOKUP(G282,Sheet1!$B:$T,19,0)</f>
        <v>中班</v>
      </c>
      <c r="J282" s="23" t="s">
        <v>3165</v>
      </c>
      <c r="K282" s="23">
        <v>0</v>
      </c>
      <c r="L282" s="23" t="s">
        <v>3805</v>
      </c>
      <c r="M282" s="215" t="s">
        <v>4849</v>
      </c>
      <c r="N282" s="216" t="s">
        <v>3686</v>
      </c>
      <c r="O282" s="23" t="s">
        <v>14</v>
      </c>
      <c r="P282" s="23" t="s">
        <v>14</v>
      </c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 t="str">
        <f t="shared" si="55"/>
        <v>预交费的会员99</v>
      </c>
      <c r="T282" s="22" t="str">
        <f t="shared" si="56"/>
        <v/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>重复</v>
      </c>
      <c r="AB282" s="22">
        <f>COUNTIF($G$2:G282,G282)</f>
        <v>2</v>
      </c>
      <c r="AC282" s="22" t="str">
        <f t="shared" si="63"/>
        <v>预交费</v>
      </c>
      <c r="AD282" s="22" t="str">
        <f>VLOOKUP(D282,'2-班级信息'!A:AL,31,0)</f>
        <v/>
      </c>
      <c r="AE282" s="22" t="str">
        <f>VLOOKUP(D282,'2-班级信息'!A:AL,8,0)</f>
        <v/>
      </c>
      <c r="AF282" s="22" t="str">
        <f t="shared" si="53"/>
        <v>幼儿班</v>
      </c>
      <c r="AG282" s="22" t="str">
        <f t="shared" si="64"/>
        <v>幼儿班</v>
      </c>
    </row>
    <row r="283" spans="1:33">
      <c r="A283" s="23" t="s">
        <v>1766</v>
      </c>
      <c r="B283" s="23" t="s">
        <v>3045</v>
      </c>
      <c r="C283" s="23" t="s">
        <v>1766</v>
      </c>
      <c r="D283" s="23" t="s">
        <v>3803</v>
      </c>
      <c r="E283" s="23" t="s">
        <v>14</v>
      </c>
      <c r="F283" s="23" t="s">
        <v>14</v>
      </c>
      <c r="G283" s="23" t="s">
        <v>2177</v>
      </c>
      <c r="H283" s="23" t="s">
        <v>2178</v>
      </c>
      <c r="I283" s="216" t="str">
        <f>VLOOKUP(G283,Sheet1!$B:$T,19,0)</f>
        <v>中班</v>
      </c>
      <c r="J283" s="23" t="s">
        <v>3044</v>
      </c>
      <c r="K283" s="23">
        <v>0</v>
      </c>
      <c r="L283" s="23" t="s">
        <v>3851</v>
      </c>
      <c r="M283" s="215" t="s">
        <v>4849</v>
      </c>
      <c r="N283" s="216" t="s">
        <v>3813</v>
      </c>
      <c r="O283" s="23" t="s">
        <v>14</v>
      </c>
      <c r="P283" s="23" t="s">
        <v>14</v>
      </c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 t="str">
        <f t="shared" si="55"/>
        <v>预交费的会员99</v>
      </c>
      <c r="T283" s="22" t="str">
        <f t="shared" si="56"/>
        <v/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>重复</v>
      </c>
      <c r="AB283" s="22">
        <f>COUNTIF($G$2:G283,G283)</f>
        <v>2</v>
      </c>
      <c r="AC283" s="22" t="str">
        <f t="shared" si="63"/>
        <v>预交费</v>
      </c>
      <c r="AD283" s="22" t="str">
        <f>VLOOKUP(D283,'2-班级信息'!A:AL,31,0)</f>
        <v/>
      </c>
      <c r="AE283" s="22" t="str">
        <f>VLOOKUP(D283,'2-班级信息'!A:AL,8,0)</f>
        <v/>
      </c>
      <c r="AF283" s="22" t="str">
        <f t="shared" si="53"/>
        <v>幼儿班</v>
      </c>
      <c r="AG283" s="22" t="str">
        <f t="shared" si="64"/>
        <v>幼儿班</v>
      </c>
    </row>
    <row r="284" spans="1:33">
      <c r="A284" s="23" t="s">
        <v>1766</v>
      </c>
      <c r="B284" s="23" t="s">
        <v>3045</v>
      </c>
      <c r="C284" s="23" t="s">
        <v>1766</v>
      </c>
      <c r="D284" s="23" t="s">
        <v>3803</v>
      </c>
      <c r="E284" s="23" t="s">
        <v>14</v>
      </c>
      <c r="F284" s="23" t="s">
        <v>14</v>
      </c>
      <c r="G284" s="23" t="s">
        <v>2474</v>
      </c>
      <c r="H284" s="23" t="s">
        <v>2475</v>
      </c>
      <c r="I284" s="216" t="str">
        <f>VLOOKUP(G284,Sheet1!$B:$T,19,0)</f>
        <v>中班</v>
      </c>
      <c r="J284" s="23" t="s">
        <v>3166</v>
      </c>
      <c r="K284" s="23">
        <v>0</v>
      </c>
      <c r="L284" s="23" t="s">
        <v>3892</v>
      </c>
      <c r="M284" s="215" t="s">
        <v>4849</v>
      </c>
      <c r="N284" s="216" t="s">
        <v>3686</v>
      </c>
      <c r="O284" s="23" t="s">
        <v>14</v>
      </c>
      <c r="P284" s="23" t="s">
        <v>14</v>
      </c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 t="str">
        <f t="shared" si="55"/>
        <v>预交费的会员99</v>
      </c>
      <c r="T284" s="22" t="str">
        <f t="shared" si="56"/>
        <v/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>重复</v>
      </c>
      <c r="AB284" s="22">
        <f>COUNTIF($G$2:G284,G284)</f>
        <v>2</v>
      </c>
      <c r="AC284" s="22" t="str">
        <f t="shared" si="63"/>
        <v>预交费</v>
      </c>
      <c r="AD284" s="22" t="str">
        <f>VLOOKUP(D284,'2-班级信息'!A:AL,31,0)</f>
        <v/>
      </c>
      <c r="AE284" s="22" t="str">
        <f>VLOOKUP(D284,'2-班级信息'!A:AL,8,0)</f>
        <v/>
      </c>
      <c r="AF284" s="22" t="str">
        <f t="shared" si="53"/>
        <v>幼儿班</v>
      </c>
      <c r="AG284" s="22" t="str">
        <f t="shared" si="64"/>
        <v>幼儿班</v>
      </c>
    </row>
    <row r="285" spans="1:33">
      <c r="A285" s="23" t="s">
        <v>1766</v>
      </c>
      <c r="B285" s="23" t="s">
        <v>3045</v>
      </c>
      <c r="C285" s="23" t="s">
        <v>1766</v>
      </c>
      <c r="D285" s="23" t="s">
        <v>3803</v>
      </c>
      <c r="E285" s="23" t="s">
        <v>14</v>
      </c>
      <c r="F285" s="23" t="s">
        <v>14</v>
      </c>
      <c r="G285" s="23" t="s">
        <v>2581</v>
      </c>
      <c r="H285" s="23" t="s">
        <v>2582</v>
      </c>
      <c r="I285" s="216" t="str">
        <f>VLOOKUP(G285,Sheet1!$B:$T,19,0)</f>
        <v>中班</v>
      </c>
      <c r="J285" s="23" t="s">
        <v>3105</v>
      </c>
      <c r="K285" s="23">
        <v>0</v>
      </c>
      <c r="L285" s="23" t="s">
        <v>3905</v>
      </c>
      <c r="M285" s="215" t="s">
        <v>4849</v>
      </c>
      <c r="N285" s="216" t="s">
        <v>3904</v>
      </c>
      <c r="O285" s="23" t="s">
        <v>14</v>
      </c>
      <c r="P285" s="23" t="s">
        <v>14</v>
      </c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 t="str">
        <f t="shared" si="55"/>
        <v>预交费的会员99</v>
      </c>
      <c r="T285" s="22" t="str">
        <f t="shared" si="56"/>
        <v/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>重复</v>
      </c>
      <c r="AB285" s="22">
        <f>COUNTIF($G$2:G285,G285)</f>
        <v>2</v>
      </c>
      <c r="AC285" s="22" t="str">
        <f t="shared" si="63"/>
        <v>预交费</v>
      </c>
      <c r="AD285" s="22" t="str">
        <f>VLOOKUP(D285,'2-班级信息'!A:AL,31,0)</f>
        <v/>
      </c>
      <c r="AE285" s="22" t="str">
        <f>VLOOKUP(D285,'2-班级信息'!A:AL,8,0)</f>
        <v/>
      </c>
      <c r="AF285" s="22" t="str">
        <f t="shared" si="53"/>
        <v>幼儿班</v>
      </c>
      <c r="AG285" s="22" t="str">
        <f t="shared" si="64"/>
        <v>幼儿班</v>
      </c>
    </row>
    <row r="286" spans="1:33">
      <c r="A286" s="23" t="s">
        <v>1766</v>
      </c>
      <c r="B286" s="23" t="s">
        <v>3637</v>
      </c>
      <c r="C286" s="23" t="s">
        <v>1766</v>
      </c>
      <c r="D286" s="23" t="s">
        <v>3666</v>
      </c>
      <c r="E286" s="23" t="s">
        <v>14</v>
      </c>
      <c r="F286" s="23" t="s">
        <v>14</v>
      </c>
      <c r="G286" s="23" t="s">
        <v>2683</v>
      </c>
      <c r="H286" s="23" t="s">
        <v>2684</v>
      </c>
      <c r="I286" s="216" t="str">
        <f>VLOOKUP(G286,Sheet1!$B:$T,19,0)</f>
        <v>三年级</v>
      </c>
      <c r="J286" s="23" t="s">
        <v>3540</v>
      </c>
      <c r="K286" s="23">
        <v>0</v>
      </c>
      <c r="L286" s="23" t="s">
        <v>3667</v>
      </c>
      <c r="M286" s="215" t="s">
        <v>4850</v>
      </c>
      <c r="N286" s="216" t="s">
        <v>3665</v>
      </c>
      <c r="O286" s="23" t="s">
        <v>14</v>
      </c>
      <c r="P286" s="23" t="s">
        <v>14</v>
      </c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 t="str">
        <f t="shared" si="55"/>
        <v>广州区域-游学会员（2016年48800元）_沈晓萌_邱雨萱_李依宸_黄淇楠_蔡儒_陈亭燕_龚羽萱_</v>
      </c>
      <c r="T286" s="22" t="str">
        <f t="shared" si="56"/>
        <v/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>重复</v>
      </c>
      <c r="AB286" s="22">
        <f>COUNTIF($G$2:G286,G286)</f>
        <v>2</v>
      </c>
      <c r="AC286" s="22" t="str">
        <f t="shared" si="63"/>
        <v>广州区</v>
      </c>
      <c r="AD286" s="22" t="str">
        <f>VLOOKUP(D286,'2-班级信息'!A:AL,31,0)</f>
        <v/>
      </c>
      <c r="AE286" s="22" t="str">
        <f>VLOOKUP(D286,'2-班级信息'!A:AL,8,0)</f>
        <v/>
      </c>
      <c r="AF286" s="22" t="str">
        <f t="shared" si="53"/>
        <v>小学班</v>
      </c>
      <c r="AG286" s="22" t="str">
        <f t="shared" si="64"/>
        <v>小学平时班</v>
      </c>
    </row>
    <row r="287" spans="1:33">
      <c r="A287" s="23" t="s">
        <v>1766</v>
      </c>
      <c r="B287" s="23" t="s">
        <v>3637</v>
      </c>
      <c r="C287" s="23" t="s">
        <v>1766</v>
      </c>
      <c r="D287" s="23" t="s">
        <v>3666</v>
      </c>
      <c r="E287" s="23" t="s">
        <v>14</v>
      </c>
      <c r="F287" s="23" t="s">
        <v>14</v>
      </c>
      <c r="G287" s="23" t="s">
        <v>2888</v>
      </c>
      <c r="H287" s="23" t="s">
        <v>2889</v>
      </c>
      <c r="I287" s="216" t="str">
        <f>VLOOKUP(G287,Sheet1!$B:$T,19,0)</f>
        <v>三年级</v>
      </c>
      <c r="J287" s="23" t="s">
        <v>3540</v>
      </c>
      <c r="K287" s="23">
        <v>0</v>
      </c>
      <c r="L287" s="23" t="s">
        <v>3668</v>
      </c>
      <c r="M287" s="215" t="s">
        <v>4850</v>
      </c>
      <c r="N287" s="216" t="s">
        <v>3665</v>
      </c>
      <c r="O287" s="23" t="s">
        <v>14</v>
      </c>
      <c r="P287" s="23" t="s">
        <v>14</v>
      </c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 t="str">
        <f t="shared" si="55"/>
        <v>广州区域-游学会员（2016年48800元）_沈晓萌_邱雨萱_李依宸_黄淇楠_蔡儒_陈亭燕_龚羽萱_</v>
      </c>
      <c r="T287" s="22" t="str">
        <f t="shared" si="56"/>
        <v/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>重复</v>
      </c>
      <c r="AB287" s="22">
        <f>COUNTIF($G$2:G287,G287)</f>
        <v>2</v>
      </c>
      <c r="AC287" s="22" t="str">
        <f t="shared" si="63"/>
        <v>广州区</v>
      </c>
      <c r="AD287" s="22" t="str">
        <f>VLOOKUP(D287,'2-班级信息'!A:AL,31,0)</f>
        <v/>
      </c>
      <c r="AE287" s="22" t="str">
        <f>VLOOKUP(D287,'2-班级信息'!A:AL,8,0)</f>
        <v/>
      </c>
      <c r="AF287" s="22" t="str">
        <f t="shared" si="53"/>
        <v>小学班</v>
      </c>
      <c r="AG287" s="22" t="str">
        <f t="shared" si="64"/>
        <v>小学平时班</v>
      </c>
    </row>
    <row r="288" spans="1:33">
      <c r="A288" s="23" t="s">
        <v>1766</v>
      </c>
      <c r="B288" s="23" t="s">
        <v>3637</v>
      </c>
      <c r="C288" s="23" t="s">
        <v>1766</v>
      </c>
      <c r="D288" s="23" t="s">
        <v>3666</v>
      </c>
      <c r="E288" s="23" t="s">
        <v>14</v>
      </c>
      <c r="F288" s="23" t="s">
        <v>14</v>
      </c>
      <c r="G288" s="23" t="s">
        <v>2596</v>
      </c>
      <c r="H288" s="23" t="s">
        <v>2597</v>
      </c>
      <c r="I288" s="216" t="str">
        <f>VLOOKUP(G288,Sheet1!$B:$T,19,0)</f>
        <v>中班</v>
      </c>
      <c r="J288" s="23" t="s">
        <v>3033</v>
      </c>
      <c r="K288" s="23">
        <v>0</v>
      </c>
      <c r="L288" s="23" t="s">
        <v>3687</v>
      </c>
      <c r="M288" s="215" t="s">
        <v>4850</v>
      </c>
      <c r="N288" s="216" t="s">
        <v>3686</v>
      </c>
      <c r="O288" s="23" t="s">
        <v>14</v>
      </c>
      <c r="P288" s="23" t="s">
        <v>14</v>
      </c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 t="str">
        <f t="shared" si="55"/>
        <v>广州区域-游学会员（2016年48800元）_沈晓萌_邱雨萱_李依宸_黄淇楠_蔡儒_陈亭燕_龚羽萱_</v>
      </c>
      <c r="T288" s="22" t="str">
        <f t="shared" si="56"/>
        <v/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>重复</v>
      </c>
      <c r="AB288" s="22">
        <f>COUNTIF($G$2:G288,G288)</f>
        <v>2</v>
      </c>
      <c r="AC288" s="22" t="str">
        <f t="shared" si="63"/>
        <v>广州区</v>
      </c>
      <c r="AD288" s="22" t="str">
        <f>VLOOKUP(D288,'2-班级信息'!A:AL,31,0)</f>
        <v/>
      </c>
      <c r="AE288" s="22" t="str">
        <f>VLOOKUP(D288,'2-班级信息'!A:AL,8,0)</f>
        <v/>
      </c>
      <c r="AF288" s="22" t="str">
        <f t="shared" si="53"/>
        <v>幼儿班</v>
      </c>
      <c r="AG288" s="22" t="str">
        <f t="shared" si="64"/>
        <v>幼儿班</v>
      </c>
    </row>
    <row r="289" spans="1:33">
      <c r="A289" s="23" t="s">
        <v>1766</v>
      </c>
      <c r="B289" s="23" t="s">
        <v>3637</v>
      </c>
      <c r="C289" s="23" t="s">
        <v>1766</v>
      </c>
      <c r="D289" s="23" t="s">
        <v>3666</v>
      </c>
      <c r="E289" s="23" t="s">
        <v>14</v>
      </c>
      <c r="F289" s="23" t="s">
        <v>14</v>
      </c>
      <c r="G289" s="23" t="s">
        <v>2735</v>
      </c>
      <c r="H289" s="23" t="s">
        <v>2736</v>
      </c>
      <c r="I289" s="216" t="str">
        <f>VLOOKUP(G289,Sheet1!$B:$T,19,0)</f>
        <v>一年级</v>
      </c>
      <c r="J289" s="23" t="s">
        <v>3574</v>
      </c>
      <c r="K289" s="23">
        <v>0</v>
      </c>
      <c r="L289" s="23" t="s">
        <v>3718</v>
      </c>
      <c r="M289" s="215" t="s">
        <v>4850</v>
      </c>
      <c r="N289" s="216" t="s">
        <v>1000</v>
      </c>
      <c r="O289" s="23" t="s">
        <v>14</v>
      </c>
      <c r="P289" s="23" t="s">
        <v>14</v>
      </c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 t="str">
        <f t="shared" si="55"/>
        <v>广州区域-游学会员（2016年48800元）_沈晓萌_邱雨萱_李依宸_黄淇楠_蔡儒_陈亭燕_龚羽萱_</v>
      </c>
      <c r="T289" s="22" t="str">
        <f t="shared" si="56"/>
        <v/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>重复</v>
      </c>
      <c r="AB289" s="22">
        <f>COUNTIF($G$2:G289,G289)</f>
        <v>2</v>
      </c>
      <c r="AC289" s="22" t="str">
        <f t="shared" si="63"/>
        <v>广州区</v>
      </c>
      <c r="AD289" s="22" t="str">
        <f>VLOOKUP(D289,'2-班级信息'!A:AL,31,0)</f>
        <v/>
      </c>
      <c r="AE289" s="22" t="str">
        <f>VLOOKUP(D289,'2-班级信息'!A:AL,8,0)</f>
        <v/>
      </c>
      <c r="AF289" s="22" t="str">
        <f t="shared" si="53"/>
        <v>小学班</v>
      </c>
      <c r="AG289" s="22" t="str">
        <f t="shared" si="64"/>
        <v>小学平时班</v>
      </c>
    </row>
    <row r="290" spans="1:33">
      <c r="A290" s="23" t="s">
        <v>1766</v>
      </c>
      <c r="B290" s="23" t="s">
        <v>3637</v>
      </c>
      <c r="C290" s="23" t="s">
        <v>1766</v>
      </c>
      <c r="D290" s="23" t="s">
        <v>3666</v>
      </c>
      <c r="E290" s="23" t="s">
        <v>14</v>
      </c>
      <c r="F290" s="23" t="s">
        <v>14</v>
      </c>
      <c r="G290" s="23" t="s">
        <v>2652</v>
      </c>
      <c r="H290" s="23" t="s">
        <v>2653</v>
      </c>
      <c r="I290" s="216" t="str">
        <f>VLOOKUP(G290,Sheet1!$B:$T,19,0)</f>
        <v>四年级</v>
      </c>
      <c r="J290" s="23" t="s">
        <v>3547</v>
      </c>
      <c r="K290" s="23">
        <v>0</v>
      </c>
      <c r="L290" s="23" t="s">
        <v>3736</v>
      </c>
      <c r="M290" s="215" t="s">
        <v>4850</v>
      </c>
      <c r="N290" s="216" t="s">
        <v>1000</v>
      </c>
      <c r="O290" s="23" t="s">
        <v>14</v>
      </c>
      <c r="P290" s="23" t="s">
        <v>14</v>
      </c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 t="str">
        <f t="shared" si="55"/>
        <v>广州区域-游学会员（2016年48800元）_沈晓萌_邱雨萱_李依宸_黄淇楠_蔡儒_陈亭燕_龚羽萱_</v>
      </c>
      <c r="T290" s="22" t="str">
        <f t="shared" si="56"/>
        <v/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>重复</v>
      </c>
      <c r="AB290" s="22">
        <f>COUNTIF($G$2:G290,G290)</f>
        <v>2</v>
      </c>
      <c r="AC290" s="22" t="str">
        <f t="shared" si="63"/>
        <v>广州区</v>
      </c>
      <c r="AD290" s="22" t="str">
        <f>VLOOKUP(D290,'2-班级信息'!A:AL,31,0)</f>
        <v/>
      </c>
      <c r="AE290" s="22" t="str">
        <f>VLOOKUP(D290,'2-班级信息'!A:AL,8,0)</f>
        <v/>
      </c>
      <c r="AF290" s="22" t="str">
        <f t="shared" si="53"/>
        <v>小学班</v>
      </c>
      <c r="AG290" s="22" t="str">
        <f t="shared" si="64"/>
        <v>小学平时班</v>
      </c>
    </row>
    <row r="291" spans="1:33">
      <c r="A291" s="23" t="s">
        <v>1766</v>
      </c>
      <c r="B291" s="23" t="s">
        <v>3637</v>
      </c>
      <c r="C291" s="23" t="s">
        <v>1766</v>
      </c>
      <c r="D291" s="23" t="s">
        <v>3666</v>
      </c>
      <c r="E291" s="23" t="s">
        <v>14</v>
      </c>
      <c r="F291" s="23" t="s">
        <v>14</v>
      </c>
      <c r="G291" s="23" t="s">
        <v>2388</v>
      </c>
      <c r="H291" s="23" t="s">
        <v>2389</v>
      </c>
      <c r="I291" s="216" t="str">
        <f>VLOOKUP(G291,Sheet1!$B:$T,19,0)</f>
        <v>一年级</v>
      </c>
      <c r="J291" s="23" t="s">
        <v>3509</v>
      </c>
      <c r="K291" s="23">
        <v>0</v>
      </c>
      <c r="L291" s="23" t="s">
        <v>3817</v>
      </c>
      <c r="M291" s="215" t="s">
        <v>4850</v>
      </c>
      <c r="N291" s="216" t="s">
        <v>1000</v>
      </c>
      <c r="O291" s="23" t="s">
        <v>14</v>
      </c>
      <c r="P291" s="23" t="s">
        <v>14</v>
      </c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 t="str">
        <f t="shared" si="55"/>
        <v>广州区域-游学会员（2016年48800元）_沈晓萌_邱雨萱_李依宸_黄淇楠_蔡儒_陈亭燕_龚羽萱_</v>
      </c>
      <c r="T291" s="22" t="str">
        <f t="shared" si="56"/>
        <v/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>重复</v>
      </c>
      <c r="AB291" s="22">
        <f>COUNTIF($G$2:G291,G291)</f>
        <v>2</v>
      </c>
      <c r="AC291" s="22" t="str">
        <f t="shared" si="63"/>
        <v>广州区</v>
      </c>
      <c r="AD291" s="22" t="str">
        <f>VLOOKUP(D291,'2-班级信息'!A:AL,31,0)</f>
        <v/>
      </c>
      <c r="AE291" s="22" t="str">
        <f>VLOOKUP(D291,'2-班级信息'!A:AL,8,0)</f>
        <v/>
      </c>
      <c r="AF291" s="22" t="str">
        <f t="shared" si="53"/>
        <v>小学班</v>
      </c>
      <c r="AG291" s="22" t="str">
        <f t="shared" si="64"/>
        <v>小学平时班</v>
      </c>
    </row>
    <row r="292" spans="1:33">
      <c r="A292" s="23" t="s">
        <v>1766</v>
      </c>
      <c r="B292" s="23" t="s">
        <v>3637</v>
      </c>
      <c r="C292" s="23" t="s">
        <v>1766</v>
      </c>
      <c r="D292" s="23" t="s">
        <v>3666</v>
      </c>
      <c r="E292" s="23" t="s">
        <v>14</v>
      </c>
      <c r="F292" s="23" t="s">
        <v>14</v>
      </c>
      <c r="G292" s="23" t="s">
        <v>1908</v>
      </c>
      <c r="H292" s="23" t="s">
        <v>1909</v>
      </c>
      <c r="I292" s="216" t="str">
        <f>VLOOKUP(G292,Sheet1!$B:$T,19,0)</f>
        <v>四年级</v>
      </c>
      <c r="J292" s="23" t="s">
        <v>3522</v>
      </c>
      <c r="K292" s="23">
        <v>0</v>
      </c>
      <c r="L292" s="23" t="s">
        <v>3826</v>
      </c>
      <c r="M292" s="215" t="s">
        <v>4850</v>
      </c>
      <c r="N292" s="216" t="s">
        <v>1002</v>
      </c>
      <c r="O292" s="23" t="s">
        <v>14</v>
      </c>
      <c r="P292" s="23" t="s">
        <v>14</v>
      </c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 t="str">
        <f t="shared" si="55"/>
        <v>广州区域-游学会员（2016年48800元）_沈晓萌_邱雨萱_李依宸_黄淇楠_蔡儒_陈亭燕_龚羽萱_</v>
      </c>
      <c r="T292" s="22" t="str">
        <f t="shared" si="56"/>
        <v/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>重复</v>
      </c>
      <c r="AB292" s="22">
        <f>COUNTIF($G$2:G292,G292)</f>
        <v>2</v>
      </c>
      <c r="AC292" s="22" t="str">
        <f t="shared" si="63"/>
        <v>广州区</v>
      </c>
      <c r="AD292" s="22" t="str">
        <f>VLOOKUP(D292,'2-班级信息'!A:AL,31,0)</f>
        <v/>
      </c>
      <c r="AE292" s="22" t="str">
        <f>VLOOKUP(D292,'2-班级信息'!A:AL,8,0)</f>
        <v/>
      </c>
      <c r="AF292" s="22" t="str">
        <f t="shared" si="53"/>
        <v>小学班</v>
      </c>
      <c r="AG292" s="22" t="str">
        <f t="shared" si="64"/>
        <v>小学平时班</v>
      </c>
    </row>
    <row r="293" spans="1:33">
      <c r="A293" s="23" t="s">
        <v>1766</v>
      </c>
      <c r="B293" s="23" t="s">
        <v>3637</v>
      </c>
      <c r="C293" s="23" t="s">
        <v>1766</v>
      </c>
      <c r="D293" s="23" t="s">
        <v>3666</v>
      </c>
      <c r="E293" s="23" t="s">
        <v>14</v>
      </c>
      <c r="F293" s="23" t="s">
        <v>14</v>
      </c>
      <c r="G293" s="23" t="s">
        <v>2480</v>
      </c>
      <c r="H293" s="23" t="s">
        <v>2481</v>
      </c>
      <c r="I293" s="216" t="str">
        <f>VLOOKUP(G293,Sheet1!$B:$T,19,0)</f>
        <v>初一</v>
      </c>
      <c r="J293" s="23" t="s">
        <v>3100</v>
      </c>
      <c r="K293" s="23">
        <v>0</v>
      </c>
      <c r="L293" s="23" t="s">
        <v>3856</v>
      </c>
      <c r="M293" s="215" t="s">
        <v>4850</v>
      </c>
      <c r="N293" s="216" t="s">
        <v>3857</v>
      </c>
      <c r="O293" s="23" t="s">
        <v>14</v>
      </c>
      <c r="P293" s="23" t="s">
        <v>14</v>
      </c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 t="str">
        <f t="shared" si="55"/>
        <v>广州区域-游学会员（2016年48800元）_沈晓萌_邱雨萱_李依宸_黄淇楠_蔡儒_陈亭燕_龚羽萱_</v>
      </c>
      <c r="T293" s="22" t="str">
        <f t="shared" si="56"/>
        <v/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>重复</v>
      </c>
      <c r="AB293" s="22">
        <f>COUNTIF($G$2:G293,G293)</f>
        <v>2</v>
      </c>
      <c r="AC293" s="22" t="str">
        <f t="shared" si="63"/>
        <v>广州区</v>
      </c>
      <c r="AD293" s="22" t="str">
        <f>VLOOKUP(D293,'2-班级信息'!A:AL,31,0)</f>
        <v/>
      </c>
      <c r="AE293" s="22" t="str">
        <f>VLOOKUP(D293,'2-班级信息'!A:AL,8,0)</f>
        <v/>
      </c>
      <c r="AF293" s="22" t="str">
        <f t="shared" si="53"/>
        <v>中学班</v>
      </c>
      <c r="AG293" s="22" t="str">
        <f t="shared" si="64"/>
        <v>中学班</v>
      </c>
    </row>
    <row r="294" spans="1:33">
      <c r="A294" s="23" t="s">
        <v>1766</v>
      </c>
      <c r="B294" s="23" t="s">
        <v>3637</v>
      </c>
      <c r="C294" s="23" t="s">
        <v>1766</v>
      </c>
      <c r="D294" s="23" t="s">
        <v>3666</v>
      </c>
      <c r="E294" s="23" t="s">
        <v>14</v>
      </c>
      <c r="F294" s="23" t="s">
        <v>14</v>
      </c>
      <c r="G294" s="23" t="s">
        <v>2234</v>
      </c>
      <c r="H294" s="23" t="s">
        <v>2235</v>
      </c>
      <c r="I294" s="216" t="str">
        <f>VLOOKUP(G294,Sheet1!$B:$T,19,0)</f>
        <v>四年级</v>
      </c>
      <c r="J294" s="23" t="s">
        <v>3529</v>
      </c>
      <c r="K294" s="23">
        <v>0</v>
      </c>
      <c r="L294" s="23" t="s">
        <v>3887</v>
      </c>
      <c r="M294" s="215" t="s">
        <v>4850</v>
      </c>
      <c r="N294" s="216" t="s">
        <v>3838</v>
      </c>
      <c r="O294" s="23" t="s">
        <v>14</v>
      </c>
      <c r="P294" s="23" t="s">
        <v>14</v>
      </c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 t="str">
        <f t="shared" si="55"/>
        <v>广州区域-游学会员（2016年48800元）_沈晓萌_邱雨萱_李依宸_黄淇楠_蔡儒_陈亭燕_龚羽萱_</v>
      </c>
      <c r="T294" s="22" t="str">
        <f t="shared" si="56"/>
        <v/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>重复</v>
      </c>
      <c r="AB294" s="22">
        <f>COUNTIF($G$2:G294,G294)</f>
        <v>2</v>
      </c>
      <c r="AC294" s="22" t="str">
        <f t="shared" si="63"/>
        <v>广州区</v>
      </c>
      <c r="AD294" s="22" t="str">
        <f>VLOOKUP(D294,'2-班级信息'!A:AL,31,0)</f>
        <v/>
      </c>
      <c r="AE294" s="22" t="str">
        <f>VLOOKUP(D294,'2-班级信息'!A:AL,8,0)</f>
        <v/>
      </c>
      <c r="AF294" s="22" t="str">
        <f t="shared" si="53"/>
        <v>小学班</v>
      </c>
      <c r="AG294" s="22" t="str">
        <f t="shared" si="64"/>
        <v>小学平时班</v>
      </c>
    </row>
    <row r="295" spans="1:33">
      <c r="A295" s="23" t="s">
        <v>1766</v>
      </c>
      <c r="B295" s="23" t="s">
        <v>3637</v>
      </c>
      <c r="C295" s="23" t="s">
        <v>1766</v>
      </c>
      <c r="D295" s="23" t="s">
        <v>3666</v>
      </c>
      <c r="E295" s="23" t="s">
        <v>14</v>
      </c>
      <c r="F295" s="23" t="s">
        <v>14</v>
      </c>
      <c r="G295" s="23" t="s">
        <v>3284</v>
      </c>
      <c r="H295" s="23" t="s">
        <v>3285</v>
      </c>
      <c r="I295" s="216" t="str">
        <f>VLOOKUP(G295,Sheet1!$B:$T,19,0)</f>
        <v>一年级</v>
      </c>
      <c r="J295" s="23" t="s">
        <v>3286</v>
      </c>
      <c r="K295" s="23">
        <v>0</v>
      </c>
      <c r="L295" s="23" t="s">
        <v>3926</v>
      </c>
      <c r="M295" s="215" t="s">
        <v>4850</v>
      </c>
      <c r="N295" s="216" t="s">
        <v>1000</v>
      </c>
      <c r="O295" s="23" t="s">
        <v>14</v>
      </c>
      <c r="P295" s="23" t="s">
        <v>14</v>
      </c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 t="str">
        <f t="shared" si="55"/>
        <v>广州区域-游学会员（2016年48800元）_沈晓萌_邱雨萱_李依宸_黄淇楠_蔡儒_陈亭燕_龚羽萱_</v>
      </c>
      <c r="T295" s="22" t="str">
        <f t="shared" si="56"/>
        <v/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>重复</v>
      </c>
      <c r="AB295" s="22">
        <f>COUNTIF($G$2:G295,G295)</f>
        <v>2</v>
      </c>
      <c r="AC295" s="22" t="str">
        <f t="shared" si="63"/>
        <v>广州区</v>
      </c>
      <c r="AD295" s="22" t="str">
        <f>VLOOKUP(D295,'2-班级信息'!A:AL,31,0)</f>
        <v/>
      </c>
      <c r="AE295" s="22" t="str">
        <f>VLOOKUP(D295,'2-班级信息'!A:AL,8,0)</f>
        <v/>
      </c>
      <c r="AF295" s="22" t="str">
        <f t="shared" si="53"/>
        <v>小学班</v>
      </c>
      <c r="AG295" s="22" t="str">
        <f t="shared" si="64"/>
        <v>小学平时班</v>
      </c>
    </row>
    <row r="296" spans="1:33">
      <c r="A296" s="23" t="s">
        <v>1766</v>
      </c>
      <c r="B296" s="23" t="s">
        <v>3637</v>
      </c>
      <c r="C296" s="23" t="s">
        <v>1766</v>
      </c>
      <c r="D296" s="23" t="s">
        <v>3666</v>
      </c>
      <c r="E296" s="23" t="s">
        <v>14</v>
      </c>
      <c r="F296" s="23" t="s">
        <v>14</v>
      </c>
      <c r="G296" s="23" t="s">
        <v>2730</v>
      </c>
      <c r="H296" s="23" t="s">
        <v>2731</v>
      </c>
      <c r="I296" s="216" t="str">
        <f>VLOOKUP(G296,Sheet1!$B:$T,19,0)</f>
        <v>一年级</v>
      </c>
      <c r="J296" s="23" t="s">
        <v>3398</v>
      </c>
      <c r="K296" s="23">
        <v>0</v>
      </c>
      <c r="L296" s="23" t="s">
        <v>3931</v>
      </c>
      <c r="M296" s="215" t="s">
        <v>4850</v>
      </c>
      <c r="N296" s="216" t="s">
        <v>3711</v>
      </c>
      <c r="O296" s="23" t="s">
        <v>14</v>
      </c>
      <c r="P296" s="23" t="s">
        <v>3398</v>
      </c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 t="str">
        <f t="shared" si="55"/>
        <v>广州区域-游学会员（2016年48800元）_沈晓萌_邱雨萱_李依宸_黄淇楠_蔡儒_陈亭燕_龚羽萱_</v>
      </c>
      <c r="T296" s="22" t="str">
        <f t="shared" si="56"/>
        <v/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>重复</v>
      </c>
      <c r="AB296" s="22">
        <f>COUNTIF($G$2:G296,G296)</f>
        <v>2</v>
      </c>
      <c r="AC296" s="22" t="str">
        <f t="shared" si="63"/>
        <v>广州区</v>
      </c>
      <c r="AD296" s="22" t="str">
        <f>VLOOKUP(D296,'2-班级信息'!A:AL,31,0)</f>
        <v/>
      </c>
      <c r="AE296" s="22" t="str">
        <f>VLOOKUP(D296,'2-班级信息'!A:AL,8,0)</f>
        <v/>
      </c>
      <c r="AF296" s="22" t="str">
        <f t="shared" si="53"/>
        <v>小学班</v>
      </c>
      <c r="AG296" s="22" t="str">
        <f t="shared" si="64"/>
        <v>小学平时班</v>
      </c>
    </row>
    <row r="297" spans="1:33">
      <c r="A297" s="23" t="s">
        <v>1766</v>
      </c>
      <c r="B297" s="23" t="s">
        <v>3145</v>
      </c>
      <c r="C297" s="23" t="s">
        <v>1766</v>
      </c>
      <c r="D297" s="23" t="s">
        <v>3145</v>
      </c>
      <c r="E297" s="23" t="s">
        <v>14</v>
      </c>
      <c r="F297" s="23" t="s">
        <v>14</v>
      </c>
      <c r="G297" s="23" t="s">
        <v>3023</v>
      </c>
      <c r="H297" s="23" t="s">
        <v>3024</v>
      </c>
      <c r="I297" s="216" t="str">
        <f>VLOOKUP(G297,Sheet1!$B:$T,19,0)</f>
        <v>四年级</v>
      </c>
      <c r="J297" s="23" t="s">
        <v>3025</v>
      </c>
      <c r="K297" s="23">
        <v>0</v>
      </c>
      <c r="L297" s="23" t="s">
        <v>3765</v>
      </c>
      <c r="M297" s="215" t="s">
        <v>4849</v>
      </c>
      <c r="N297" s="216" t="s">
        <v>1000</v>
      </c>
      <c r="O297" s="23" t="s">
        <v>14</v>
      </c>
      <c r="P297" s="23" t="s">
        <v>14</v>
      </c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 t="str">
        <f t="shared" si="55"/>
        <v>广州区域-转金牌学员前国际课程</v>
      </c>
      <c r="T297" s="22" t="str">
        <f t="shared" si="56"/>
        <v/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>重复</v>
      </c>
      <c r="AB297" s="22">
        <f>COUNTIF($G$2:G297,G297)</f>
        <v>1</v>
      </c>
      <c r="AC297" s="22" t="str">
        <f t="shared" si="63"/>
        <v>广州区</v>
      </c>
      <c r="AD297" s="22" t="str">
        <f>VLOOKUP(D297,'2-班级信息'!A:AL,31,0)</f>
        <v/>
      </c>
      <c r="AE297" s="22" t="str">
        <f>VLOOKUP(D297,'2-班级信息'!A:AL,8,0)</f>
        <v/>
      </c>
      <c r="AF297" s="22" t="str">
        <f t="shared" si="53"/>
        <v>小学班</v>
      </c>
      <c r="AG297" s="22" t="str">
        <f t="shared" si="64"/>
        <v>小学平时班</v>
      </c>
    </row>
    <row r="298" spans="1:33">
      <c r="A298" s="23" t="s">
        <v>1766</v>
      </c>
      <c r="B298" s="23" t="s">
        <v>3145</v>
      </c>
      <c r="C298" s="23" t="s">
        <v>1766</v>
      </c>
      <c r="D298" s="23" t="s">
        <v>3145</v>
      </c>
      <c r="E298" s="23" t="s">
        <v>14</v>
      </c>
      <c r="F298" s="23" t="s">
        <v>14</v>
      </c>
      <c r="G298" s="23" t="s">
        <v>2268</v>
      </c>
      <c r="H298" s="23" t="s">
        <v>2269</v>
      </c>
      <c r="I298" s="216" t="str">
        <f>VLOOKUP(G298,Sheet1!$B:$T,19,0)</f>
        <v>四年级</v>
      </c>
      <c r="J298" s="23" t="s">
        <v>3026</v>
      </c>
      <c r="K298" s="23">
        <v>0</v>
      </c>
      <c r="L298" s="23" t="s">
        <v>3808</v>
      </c>
      <c r="M298" s="215" t="s">
        <v>4849</v>
      </c>
      <c r="N298" s="216" t="s">
        <v>3707</v>
      </c>
      <c r="O298" s="23" t="s">
        <v>14</v>
      </c>
      <c r="P298" s="23" t="s">
        <v>14</v>
      </c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 t="str">
        <f t="shared" si="55"/>
        <v>广州区域-转金牌学员前国际课程</v>
      </c>
      <c r="T298" s="22" t="str">
        <f t="shared" si="56"/>
        <v/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>重复</v>
      </c>
      <c r="AB298" s="22">
        <f>COUNTIF($G$2:G298,G298)</f>
        <v>2</v>
      </c>
      <c r="AC298" s="22" t="str">
        <f t="shared" si="63"/>
        <v>广州区</v>
      </c>
      <c r="AD298" s="22" t="str">
        <f>VLOOKUP(D298,'2-班级信息'!A:AL,31,0)</f>
        <v/>
      </c>
      <c r="AE298" s="22" t="str">
        <f>VLOOKUP(D298,'2-班级信息'!A:AL,8,0)</f>
        <v/>
      </c>
      <c r="AF298" s="22" t="str">
        <f t="shared" si="53"/>
        <v>小学班</v>
      </c>
      <c r="AG298" s="22" t="str">
        <f t="shared" si="64"/>
        <v>小学平时班</v>
      </c>
    </row>
    <row r="299" spans="1:33">
      <c r="A299" s="23" t="s">
        <v>1766</v>
      </c>
      <c r="B299" s="23" t="s">
        <v>3145</v>
      </c>
      <c r="C299" s="23" t="s">
        <v>1766</v>
      </c>
      <c r="D299" s="23" t="s">
        <v>3145</v>
      </c>
      <c r="E299" s="23" t="s">
        <v>14</v>
      </c>
      <c r="F299" s="23" t="s">
        <v>14</v>
      </c>
      <c r="G299" s="23" t="s">
        <v>2784</v>
      </c>
      <c r="H299" s="23" t="s">
        <v>2785</v>
      </c>
      <c r="I299" s="216" t="str">
        <f>VLOOKUP(G299,Sheet1!$B:$T,19,0)</f>
        <v>三年级</v>
      </c>
      <c r="J299" s="23" t="s">
        <v>3028</v>
      </c>
      <c r="K299" s="23">
        <v>0</v>
      </c>
      <c r="L299" s="23" t="s">
        <v>3821</v>
      </c>
      <c r="M299" s="215" t="s">
        <v>4849</v>
      </c>
      <c r="N299" s="216" t="s">
        <v>1000</v>
      </c>
      <c r="O299" s="23" t="s">
        <v>14</v>
      </c>
      <c r="P299" s="23" t="s">
        <v>14</v>
      </c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 t="str">
        <f t="shared" si="55"/>
        <v>广州区域-转金牌学员前国际课程</v>
      </c>
      <c r="T299" s="22" t="str">
        <f t="shared" si="56"/>
        <v/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>重复</v>
      </c>
      <c r="AB299" s="22">
        <f>COUNTIF($G$2:G299,G299)</f>
        <v>2</v>
      </c>
      <c r="AC299" s="22" t="str">
        <f t="shared" si="63"/>
        <v>广州区</v>
      </c>
      <c r="AD299" s="22" t="str">
        <f>VLOOKUP(D299,'2-班级信息'!A:AL,31,0)</f>
        <v/>
      </c>
      <c r="AE299" s="22" t="str">
        <f>VLOOKUP(D299,'2-班级信息'!A:AL,8,0)</f>
        <v/>
      </c>
      <c r="AF299" s="22" t="str">
        <f t="shared" si="53"/>
        <v>小学班</v>
      </c>
      <c r="AG299" s="22" t="str">
        <f t="shared" si="64"/>
        <v>小学平时班</v>
      </c>
    </row>
    <row r="300" spans="1:33">
      <c r="A300" s="23" t="s">
        <v>1766</v>
      </c>
      <c r="B300" s="23" t="s">
        <v>3145</v>
      </c>
      <c r="C300" s="23" t="s">
        <v>1766</v>
      </c>
      <c r="D300" s="23" t="s">
        <v>3145</v>
      </c>
      <c r="E300" s="23" t="s">
        <v>14</v>
      </c>
      <c r="F300" s="23" t="s">
        <v>14</v>
      </c>
      <c r="G300" s="23" t="s">
        <v>2768</v>
      </c>
      <c r="H300" s="23" t="s">
        <v>2769</v>
      </c>
      <c r="I300" s="216" t="str">
        <f>VLOOKUP(G300,Sheet1!$B:$T,19,0)</f>
        <v>三年级</v>
      </c>
      <c r="J300" s="23" t="s">
        <v>3027</v>
      </c>
      <c r="K300" s="23">
        <v>0</v>
      </c>
      <c r="L300" s="23" t="s">
        <v>3861</v>
      </c>
      <c r="M300" s="215" t="s">
        <v>4849</v>
      </c>
      <c r="N300" s="216" t="s">
        <v>1000</v>
      </c>
      <c r="O300" s="23" t="s">
        <v>14</v>
      </c>
      <c r="P300" s="23" t="s">
        <v>14</v>
      </c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 t="str">
        <f t="shared" si="55"/>
        <v>广州区域-转金牌学员前国际课程</v>
      </c>
      <c r="T300" s="22" t="str">
        <f t="shared" si="56"/>
        <v/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>重复</v>
      </c>
      <c r="AB300" s="22">
        <f>COUNTIF($G$2:G300,G300)</f>
        <v>2</v>
      </c>
      <c r="AC300" s="22" t="str">
        <f t="shared" si="63"/>
        <v>广州区</v>
      </c>
      <c r="AD300" s="22" t="str">
        <f>VLOOKUP(D300,'2-班级信息'!A:AL,31,0)</f>
        <v/>
      </c>
      <c r="AE300" s="22" t="str">
        <f>VLOOKUP(D300,'2-班级信息'!A:AL,8,0)</f>
        <v/>
      </c>
      <c r="AF300" s="22" t="str">
        <f t="shared" si="53"/>
        <v>小学班</v>
      </c>
      <c r="AG300" s="22" t="str">
        <f t="shared" si="64"/>
        <v>小学平时班</v>
      </c>
    </row>
    <row r="301" spans="1:33">
      <c r="A301" s="216" t="s">
        <v>1766</v>
      </c>
      <c r="B301" s="216" t="s">
        <v>931</v>
      </c>
      <c r="C301" s="216" t="s">
        <v>1766</v>
      </c>
      <c r="D301" s="216" t="s">
        <v>3709</v>
      </c>
      <c r="E301" s="23" t="s">
        <v>14</v>
      </c>
      <c r="F301" s="216" t="s">
        <v>14</v>
      </c>
      <c r="G301" s="216" t="s">
        <v>3023</v>
      </c>
      <c r="H301" s="216" t="s">
        <v>3024</v>
      </c>
      <c r="I301" s="216" t="str">
        <f>VLOOKUP(G301,Sheet1!$B:$T,19,0)</f>
        <v>四年级</v>
      </c>
      <c r="J301" s="216"/>
      <c r="K301" s="216" t="s">
        <v>14</v>
      </c>
      <c r="L301" s="216"/>
      <c r="M301" s="216"/>
      <c r="N301" s="216" t="s">
        <v>1000</v>
      </c>
      <c r="O301" s="23"/>
      <c r="P301" s="23"/>
      <c r="Q301" s="22" t="str">
        <f t="shared" si="54"/>
        <v>停读</v>
      </c>
      <c r="R301" s="22" t="str">
        <f>IF(Q301="在读",IF(IFERROR(FIND("一",D301),0)&gt;0,"一对一",VLOOKUP(LEFT(D301,3),班级编码!A:H,8,0)),Q301)</f>
        <v>停读</v>
      </c>
      <c r="S301" s="22" t="str">
        <f t="shared" si="55"/>
        <v>停读</v>
      </c>
      <c r="T301" s="22" t="str">
        <f t="shared" si="56"/>
        <v/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>重复</v>
      </c>
      <c r="AB301" s="22">
        <f>COUNTIF($G$2:G301,G301)</f>
        <v>2</v>
      </c>
      <c r="AC301" s="22" t="str">
        <f t="shared" si="63"/>
        <v>停读</v>
      </c>
      <c r="AD301" s="22" t="str">
        <f>VLOOKUP(D301,'2-班级信息'!A:AL,31,0)</f>
        <v/>
      </c>
      <c r="AE301" s="22" t="str">
        <f>VLOOKUP(D301,'2-班级信息'!A:AL,8,0)</f>
        <v/>
      </c>
      <c r="AF301" s="22" t="str">
        <f t="shared" si="53"/>
        <v>小学班</v>
      </c>
      <c r="AG301" s="22" t="str">
        <f t="shared" si="64"/>
        <v>小学平时班</v>
      </c>
    </row>
    <row r="302" spans="1:33">
      <c r="A302" s="216" t="s">
        <v>1766</v>
      </c>
      <c r="B302" s="216" t="s">
        <v>494</v>
      </c>
      <c r="C302" s="216" t="s">
        <v>1766</v>
      </c>
      <c r="D302" s="216" t="s">
        <v>3908</v>
      </c>
      <c r="E302" s="23"/>
      <c r="F302" s="216"/>
      <c r="G302" s="216" t="str">
        <f>VLOOKUP(H302,Sheet1!$A:$B,2,0)</f>
        <v>S14741</v>
      </c>
      <c r="H302" s="216" t="s">
        <v>3241</v>
      </c>
      <c r="I302" s="216" t="str">
        <f>VLOOKUP(G302,Sheet1!$B:$T,19,0)</f>
        <v>一年级</v>
      </c>
      <c r="J302" s="216"/>
      <c r="K302" s="216"/>
      <c r="L302" s="216"/>
      <c r="M302" s="216"/>
      <c r="N302" s="216" t="s">
        <v>1000</v>
      </c>
      <c r="O302" s="23"/>
      <c r="P302" s="23"/>
      <c r="Q302" s="22" t="str">
        <f t="shared" si="54"/>
        <v>未进班</v>
      </c>
      <c r="R302" s="22" t="str">
        <f>IF(Q302="在读",IF(IFERROR(FIND("一",D302),0)&gt;0,"一对一",VLOOKUP(LEFT(D302,3),班级编码!A:H,8,0)),Q302)</f>
        <v>未进班</v>
      </c>
      <c r="S302" s="22" t="str">
        <f t="shared" si="55"/>
        <v>未进班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1</v>
      </c>
      <c r="AC302" s="22" t="str">
        <f t="shared" si="63"/>
        <v>未进班</v>
      </c>
      <c r="AD302" s="22" t="str">
        <f>VLOOKUP(D302,'2-班级信息'!A:AL,31,0)</f>
        <v/>
      </c>
      <c r="AE302" s="22" t="str">
        <f>VLOOKUP(D302,'2-班级信息'!A:AL,8,0)</f>
        <v/>
      </c>
      <c r="AF302" s="22" t="str">
        <f t="shared" si="53"/>
        <v>小学班</v>
      </c>
      <c r="AG302" s="22" t="str">
        <f t="shared" si="64"/>
        <v>小学平时班</v>
      </c>
    </row>
    <row r="303" spans="1:33">
      <c r="A303" s="216" t="s">
        <v>1766</v>
      </c>
      <c r="B303" s="216" t="s">
        <v>494</v>
      </c>
      <c r="C303" s="216" t="s">
        <v>1766</v>
      </c>
      <c r="D303" s="216" t="s">
        <v>3908</v>
      </c>
      <c r="E303" s="23"/>
      <c r="F303" s="23"/>
      <c r="G303" s="216" t="str">
        <f>VLOOKUP(H303,Sheet1!$A:$B,2,0)</f>
        <v>S14554</v>
      </c>
      <c r="H303" s="23" t="s">
        <v>3311</v>
      </c>
      <c r="I303" s="216" t="str">
        <f>VLOOKUP(G303,Sheet1!$B:$T,19,0)</f>
        <v>一年级</v>
      </c>
      <c r="J303" s="23"/>
      <c r="K303" s="23"/>
      <c r="L303" s="23"/>
      <c r="M303" s="23"/>
      <c r="N303" s="216" t="s">
        <v>1000</v>
      </c>
      <c r="O303" s="23"/>
      <c r="P303" s="23"/>
      <c r="Q303" s="22" t="str">
        <f t="shared" si="54"/>
        <v>未进班</v>
      </c>
      <c r="R303" s="22" t="str">
        <f>IF(Q303="在读",IF(IFERROR(FIND("一",D303),0)&gt;0,"一对一",VLOOKUP(LEFT(D303,3),班级编码!A:H,8,0)),Q303)</f>
        <v>未进班</v>
      </c>
      <c r="S303" s="22" t="str">
        <f t="shared" si="55"/>
        <v>未进班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1</v>
      </c>
      <c r="AC303" s="22" t="str">
        <f t="shared" si="63"/>
        <v>未进班</v>
      </c>
      <c r="AD303" s="22" t="str">
        <f>VLOOKUP(D303,'2-班级信息'!A:AL,31,0)</f>
        <v/>
      </c>
      <c r="AE303" s="22" t="str">
        <f>VLOOKUP(D303,'2-班级信息'!A:AL,8,0)</f>
        <v/>
      </c>
      <c r="AF303" s="22" t="str">
        <f t="shared" si="53"/>
        <v>小学班</v>
      </c>
      <c r="AG303" s="22" t="str">
        <f t="shared" si="64"/>
        <v>小学平时班</v>
      </c>
    </row>
    <row r="304" spans="1:33">
      <c r="A304" s="216" t="s">
        <v>1766</v>
      </c>
      <c r="B304" s="216" t="s">
        <v>494</v>
      </c>
      <c r="C304" s="216" t="s">
        <v>1766</v>
      </c>
      <c r="D304" s="216" t="s">
        <v>3908</v>
      </c>
      <c r="E304" s="23"/>
      <c r="F304" s="23"/>
      <c r="G304" s="216" t="str">
        <f>VLOOKUP(H304,Sheet1!$A:$B,2,0)</f>
        <v>S14805</v>
      </c>
      <c r="H304" s="23" t="s">
        <v>3194</v>
      </c>
      <c r="I304" s="216" t="str">
        <f>VLOOKUP(G304,Sheet1!$B:$T,19,0)</f>
        <v>一年级</v>
      </c>
      <c r="J304" s="23"/>
      <c r="K304" s="23"/>
      <c r="L304" s="23"/>
      <c r="M304" s="23"/>
      <c r="N304" s="216" t="s">
        <v>1000</v>
      </c>
      <c r="O304" s="23"/>
      <c r="P304" s="23"/>
      <c r="Q304" s="22" t="str">
        <f t="shared" si="54"/>
        <v>未进班</v>
      </c>
      <c r="R304" s="22" t="str">
        <f>IF(Q304="在读",IF(IFERROR(FIND("一",D304),0)&gt;0,"一对一",VLOOKUP(LEFT(D304,3),班级编码!A:H,8,0)),Q304)</f>
        <v>未进班</v>
      </c>
      <c r="S304" s="22" t="str">
        <f t="shared" si="55"/>
        <v>未进班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1</v>
      </c>
      <c r="AC304" s="22" t="str">
        <f t="shared" si="63"/>
        <v>未进班</v>
      </c>
      <c r="AD304" s="22" t="str">
        <f>VLOOKUP(D304,'2-班级信息'!A:AL,31,0)</f>
        <v/>
      </c>
      <c r="AE304" s="22" t="str">
        <f>VLOOKUP(D304,'2-班级信息'!A:AL,8,0)</f>
        <v/>
      </c>
      <c r="AF304" s="22" t="str">
        <f t="shared" si="53"/>
        <v>小学班</v>
      </c>
      <c r="AG304" s="22" t="str">
        <f t="shared" si="64"/>
        <v>小学平时班</v>
      </c>
    </row>
    <row r="305" spans="1:33">
      <c r="A305" s="216" t="s">
        <v>1766</v>
      </c>
      <c r="B305" s="216" t="s">
        <v>494</v>
      </c>
      <c r="C305" s="216" t="s">
        <v>1766</v>
      </c>
      <c r="D305" s="216" t="s">
        <v>3908</v>
      </c>
      <c r="E305" s="23"/>
      <c r="F305" s="23"/>
      <c r="G305" s="216" t="str">
        <f>VLOOKUP(H305,Sheet1!$A:$B,2,0)</f>
        <v>S14568</v>
      </c>
      <c r="H305" s="23" t="s">
        <v>3362</v>
      </c>
      <c r="I305" s="216" t="str">
        <f>VLOOKUP(G305,Sheet1!$B:$T,19,0)</f>
        <v>一年级</v>
      </c>
      <c r="J305" s="23"/>
      <c r="K305" s="23"/>
      <c r="L305" s="23"/>
      <c r="M305" s="23"/>
      <c r="N305" s="216" t="s">
        <v>1000</v>
      </c>
      <c r="O305" s="23"/>
      <c r="P305" s="23"/>
      <c r="Q305" s="22" t="str">
        <f t="shared" si="54"/>
        <v>未进班</v>
      </c>
      <c r="R305" s="22" t="str">
        <f>IF(Q305="在读",IF(IFERROR(FIND("一",D305),0)&gt;0,"一对一",VLOOKUP(LEFT(D305,3),班级编码!A:H,8,0)),Q305)</f>
        <v>未进班</v>
      </c>
      <c r="S305" s="22" t="str">
        <f t="shared" si="55"/>
        <v>未进班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1</v>
      </c>
      <c r="AC305" s="22" t="str">
        <f t="shared" si="63"/>
        <v>未进班</v>
      </c>
      <c r="AD305" s="22" t="str">
        <f>VLOOKUP(D305,'2-班级信息'!A:AL,31,0)</f>
        <v/>
      </c>
      <c r="AE305" s="22" t="str">
        <f>VLOOKUP(D305,'2-班级信息'!A:AL,8,0)</f>
        <v/>
      </c>
      <c r="AF305" s="22" t="str">
        <f t="shared" si="53"/>
        <v>小学班</v>
      </c>
      <c r="AG305" s="22" t="str">
        <f t="shared" si="64"/>
        <v>小学平时班</v>
      </c>
    </row>
    <row r="306" spans="1:33">
      <c r="A306" s="216" t="s">
        <v>1766</v>
      </c>
      <c r="B306" s="216" t="s">
        <v>494</v>
      </c>
      <c r="C306" s="216" t="s">
        <v>1766</v>
      </c>
      <c r="D306" s="216" t="s">
        <v>3908</v>
      </c>
      <c r="E306" s="23"/>
      <c r="F306" s="23"/>
      <c r="G306" s="216" t="str">
        <f>VLOOKUP(H306,Sheet1!$A:$B,2,0)</f>
        <v>S13548</v>
      </c>
      <c r="H306" s="23" t="s">
        <v>3199</v>
      </c>
      <c r="I306" s="216" t="str">
        <f>VLOOKUP(G306,Sheet1!$B:$T,19,0)</f>
        <v>三年级</v>
      </c>
      <c r="J306" s="23"/>
      <c r="K306" s="23"/>
      <c r="L306" s="23"/>
      <c r="M306" s="23"/>
      <c r="N306" s="216" t="s">
        <v>1000</v>
      </c>
      <c r="O306" s="23"/>
      <c r="P306" s="23"/>
      <c r="Q306" s="22" t="str">
        <f t="shared" si="54"/>
        <v>未进班</v>
      </c>
      <c r="R306" s="22" t="str">
        <f>IF(Q306="在读",IF(IFERROR(FIND("一",D306),0)&gt;0,"一对一",VLOOKUP(LEFT(D306,3),班级编码!A:H,8,0)),Q306)</f>
        <v>未进班</v>
      </c>
      <c r="S306" s="22" t="str">
        <f t="shared" si="55"/>
        <v>未进班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1</v>
      </c>
      <c r="AC306" s="22" t="str">
        <f t="shared" si="63"/>
        <v>未进班</v>
      </c>
      <c r="AD306" s="22" t="str">
        <f>VLOOKUP(D306,'2-班级信息'!A:AL,31,0)</f>
        <v/>
      </c>
      <c r="AE306" s="22" t="str">
        <f>VLOOKUP(D306,'2-班级信息'!A:AL,8,0)</f>
        <v/>
      </c>
      <c r="AF306" s="22" t="str">
        <f t="shared" si="53"/>
        <v>小学班</v>
      </c>
      <c r="AG306" s="22" t="str">
        <f t="shared" si="64"/>
        <v>小学平时班</v>
      </c>
    </row>
    <row r="307" spans="1:33">
      <c r="A307" s="216" t="s">
        <v>1766</v>
      </c>
      <c r="B307" s="216" t="s">
        <v>494</v>
      </c>
      <c r="C307" s="216" t="s">
        <v>1766</v>
      </c>
      <c r="D307" s="216" t="s">
        <v>3908</v>
      </c>
      <c r="E307" s="23"/>
      <c r="F307" s="23"/>
      <c r="G307" s="216" t="str">
        <f>VLOOKUP(H307,Sheet1!$A:$B,2,0)</f>
        <v>S13462</v>
      </c>
      <c r="H307" s="23" t="s">
        <v>3415</v>
      </c>
      <c r="I307" s="216" t="str">
        <f>VLOOKUP(G307,Sheet1!$B:$T,19,0)</f>
        <v>大班</v>
      </c>
      <c r="J307" s="23"/>
      <c r="K307" s="23"/>
      <c r="L307" s="23"/>
      <c r="M307" s="23"/>
      <c r="N307" s="216" t="s">
        <v>3686</v>
      </c>
      <c r="O307" s="23"/>
      <c r="P307" s="23"/>
      <c r="Q307" s="22" t="str">
        <f t="shared" si="54"/>
        <v>未进班</v>
      </c>
      <c r="R307" s="22" t="str">
        <f>IF(Q307="在读",IF(IFERROR(FIND("一",D307),0)&gt;0,"一对一",VLOOKUP(LEFT(D307,3),班级编码!A:H,8,0)),Q307)</f>
        <v>未进班</v>
      </c>
      <c r="S307" s="22" t="str">
        <f t="shared" si="55"/>
        <v>未进班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1</v>
      </c>
      <c r="AC307" s="22" t="str">
        <f t="shared" si="63"/>
        <v>未进班</v>
      </c>
      <c r="AD307" s="22" t="str">
        <f>VLOOKUP(D307,'2-班级信息'!A:AL,31,0)</f>
        <v/>
      </c>
      <c r="AE307" s="22" t="str">
        <f>VLOOKUP(D307,'2-班级信息'!A:AL,8,0)</f>
        <v/>
      </c>
      <c r="AF307" s="22" t="str">
        <f t="shared" si="53"/>
        <v>幼儿班</v>
      </c>
      <c r="AG307" s="22" t="str">
        <f t="shared" si="64"/>
        <v>幼儿班</v>
      </c>
    </row>
    <row r="308" spans="1:33">
      <c r="A308" s="216" t="s">
        <v>1766</v>
      </c>
      <c r="B308" s="216" t="s">
        <v>494</v>
      </c>
      <c r="C308" s="216" t="s">
        <v>1766</v>
      </c>
      <c r="D308" s="216" t="s">
        <v>3908</v>
      </c>
      <c r="E308" s="23"/>
      <c r="F308" s="23"/>
      <c r="G308" s="216" t="str">
        <f>VLOOKUP(H308,Sheet1!$A:$B,2,0)</f>
        <v>S13469</v>
      </c>
      <c r="H308" s="23" t="s">
        <v>3467</v>
      </c>
      <c r="I308" s="216" t="str">
        <f>VLOOKUP(G308,Sheet1!$B:$T,19,0)</f>
        <v>小班</v>
      </c>
      <c r="J308" s="23"/>
      <c r="K308" s="23"/>
      <c r="L308" s="23"/>
      <c r="M308" s="23"/>
      <c r="N308" s="216" t="s">
        <v>3683</v>
      </c>
      <c r="O308" s="23"/>
      <c r="P308" s="23"/>
      <c r="Q308" s="22" t="str">
        <f t="shared" si="54"/>
        <v>未进班</v>
      </c>
      <c r="R308" s="22" t="str">
        <f>IF(Q308="在读",IF(IFERROR(FIND("一",D308),0)&gt;0,"一对一",VLOOKUP(LEFT(D308,3),班级编码!A:H,8,0)),Q308)</f>
        <v>未进班</v>
      </c>
      <c r="S308" s="22" t="str">
        <f t="shared" si="55"/>
        <v>未进班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1</v>
      </c>
      <c r="AC308" s="22" t="str">
        <f t="shared" si="63"/>
        <v>未进班</v>
      </c>
      <c r="AD308" s="22" t="str">
        <f>VLOOKUP(D308,'2-班级信息'!A:AL,31,0)</f>
        <v/>
      </c>
      <c r="AE308" s="22" t="str">
        <f>VLOOKUP(D308,'2-班级信息'!A:AL,8,0)</f>
        <v/>
      </c>
      <c r="AF308" s="22" t="str">
        <f t="shared" si="53"/>
        <v>幼儿班</v>
      </c>
      <c r="AG308" s="22" t="str">
        <f t="shared" si="64"/>
        <v>幼儿班</v>
      </c>
    </row>
    <row r="309" spans="1:33">
      <c r="A309" s="216" t="s">
        <v>1766</v>
      </c>
      <c r="B309" s="216" t="s">
        <v>494</v>
      </c>
      <c r="C309" s="216" t="s">
        <v>1766</v>
      </c>
      <c r="D309" s="216" t="s">
        <v>3908</v>
      </c>
      <c r="E309" s="23"/>
      <c r="F309" s="23"/>
      <c r="G309" s="216" t="str">
        <f>VLOOKUP(H309,Sheet1!$A:$B,2,0)</f>
        <v>S13459</v>
      </c>
      <c r="H309" s="23" t="s">
        <v>3228</v>
      </c>
      <c r="I309" s="216" t="str">
        <f>VLOOKUP(G309,Sheet1!$B:$T,19,0)</f>
        <v>一年级</v>
      </c>
      <c r="J309" s="23"/>
      <c r="K309" s="23"/>
      <c r="L309" s="23"/>
      <c r="M309" s="23"/>
      <c r="N309" s="216" t="s">
        <v>1000</v>
      </c>
      <c r="O309" s="23"/>
      <c r="P309" s="23"/>
      <c r="Q309" s="22" t="str">
        <f t="shared" si="54"/>
        <v>未进班</v>
      </c>
      <c r="R309" s="22" t="str">
        <f>IF(Q309="在读",IF(IFERROR(FIND("一",D309),0)&gt;0,"一对一",VLOOKUP(LEFT(D309,3),班级编码!A:H,8,0)),Q309)</f>
        <v>未进班</v>
      </c>
      <c r="S309" s="22" t="str">
        <f t="shared" si="55"/>
        <v>未进班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1</v>
      </c>
      <c r="AC309" s="22" t="str">
        <f t="shared" si="63"/>
        <v>未进班</v>
      </c>
      <c r="AD309" s="22" t="str">
        <f>VLOOKUP(D309,'2-班级信息'!A:AL,31,0)</f>
        <v/>
      </c>
      <c r="AE309" s="22" t="str">
        <f>VLOOKUP(D309,'2-班级信息'!A:AL,8,0)</f>
        <v/>
      </c>
      <c r="AF309" s="22" t="str">
        <f t="shared" si="53"/>
        <v>小学班</v>
      </c>
      <c r="AG309" s="22" t="str">
        <f t="shared" si="64"/>
        <v>小学平时班</v>
      </c>
    </row>
    <row r="310" spans="1:33">
      <c r="A310" s="216" t="s">
        <v>1766</v>
      </c>
      <c r="B310" s="216" t="s">
        <v>494</v>
      </c>
      <c r="C310" s="216" t="s">
        <v>1766</v>
      </c>
      <c r="D310" s="216" t="s">
        <v>3908</v>
      </c>
      <c r="E310" s="23"/>
      <c r="F310" s="23"/>
      <c r="G310" s="216" t="str">
        <f>VLOOKUP(H310,Sheet1!$A:$B,2,0)</f>
        <v>S13479</v>
      </c>
      <c r="H310" s="23" t="s">
        <v>3353</v>
      </c>
      <c r="I310" s="216" t="str">
        <f>VLOOKUP(G310,Sheet1!$B:$T,19,0)</f>
        <v>一年级</v>
      </c>
      <c r="J310" s="23"/>
      <c r="K310" s="23"/>
      <c r="L310" s="23"/>
      <c r="M310" s="23"/>
      <c r="N310" s="216" t="s">
        <v>4520</v>
      </c>
      <c r="O310" s="23"/>
      <c r="P310" s="23"/>
      <c r="Q310" s="22" t="str">
        <f t="shared" si="54"/>
        <v>未进班</v>
      </c>
      <c r="R310" s="22" t="str">
        <f>IF(Q310="在读",IF(IFERROR(FIND("一",D310),0)&gt;0,"一对一",VLOOKUP(LEFT(D310,3),班级编码!A:H,8,0)),Q310)</f>
        <v>未进班</v>
      </c>
      <c r="S310" s="22" t="str">
        <f t="shared" si="55"/>
        <v>未进班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1</v>
      </c>
      <c r="AC310" s="22" t="str">
        <f t="shared" si="63"/>
        <v>未进班</v>
      </c>
      <c r="AD310" s="22" t="str">
        <f>VLOOKUP(D310,'2-班级信息'!A:AL,31,0)</f>
        <v/>
      </c>
      <c r="AE310" s="22" t="str">
        <f>VLOOKUP(D310,'2-班级信息'!A:AL,8,0)</f>
        <v/>
      </c>
      <c r="AF310" s="22" t="str">
        <f t="shared" si="53"/>
        <v>小学班</v>
      </c>
      <c r="AG310" s="22" t="str">
        <f t="shared" si="64"/>
        <v>小学平时班</v>
      </c>
    </row>
    <row r="311" spans="1:33">
      <c r="A311" s="216" t="s">
        <v>1766</v>
      </c>
      <c r="B311" s="216" t="s">
        <v>494</v>
      </c>
      <c r="C311" s="216" t="s">
        <v>1766</v>
      </c>
      <c r="D311" s="216" t="s">
        <v>3908</v>
      </c>
      <c r="E311" s="23"/>
      <c r="F311" s="23"/>
      <c r="G311" s="216" t="str">
        <f>VLOOKUP(H311,Sheet1!$A:$B,2,0)</f>
        <v>S13255</v>
      </c>
      <c r="H311" s="23" t="s">
        <v>3306</v>
      </c>
      <c r="I311" s="216" t="str">
        <f>VLOOKUP(G311,Sheet1!$B:$T,19,0)</f>
        <v>一年级</v>
      </c>
      <c r="J311" s="23"/>
      <c r="K311" s="23"/>
      <c r="L311" s="23"/>
      <c r="M311" s="23"/>
      <c r="N311" s="216" t="s">
        <v>1000</v>
      </c>
      <c r="O311" s="23"/>
      <c r="P311" s="23"/>
      <c r="Q311" s="22" t="str">
        <f t="shared" si="54"/>
        <v>未进班</v>
      </c>
      <c r="R311" s="22" t="str">
        <f>IF(Q311="在读",IF(IFERROR(FIND("一",D311),0)&gt;0,"一对一",VLOOKUP(LEFT(D311,3),班级编码!A:H,8,0)),Q311)</f>
        <v>未进班</v>
      </c>
      <c r="S311" s="22" t="str">
        <f t="shared" si="55"/>
        <v>未进班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1</v>
      </c>
      <c r="AC311" s="22" t="str">
        <f t="shared" si="63"/>
        <v>未进班</v>
      </c>
      <c r="AD311" s="22" t="str">
        <f>VLOOKUP(D311,'2-班级信息'!A:AL,31,0)</f>
        <v/>
      </c>
      <c r="AE311" s="22" t="str">
        <f>VLOOKUP(D311,'2-班级信息'!A:AL,8,0)</f>
        <v/>
      </c>
      <c r="AF311" s="22" t="str">
        <f t="shared" si="53"/>
        <v>小学班</v>
      </c>
      <c r="AG311" s="22" t="str">
        <f t="shared" si="64"/>
        <v>小学平时班</v>
      </c>
    </row>
    <row r="312" spans="1:33">
      <c r="A312" s="216" t="s">
        <v>1766</v>
      </c>
      <c r="B312" s="216" t="s">
        <v>494</v>
      </c>
      <c r="C312" s="216" t="s">
        <v>1766</v>
      </c>
      <c r="D312" s="216" t="s">
        <v>3908</v>
      </c>
      <c r="E312" s="23"/>
      <c r="F312" s="23"/>
      <c r="G312" s="216" t="str">
        <f>VLOOKUP(H312,Sheet1!$A:$B,2,0)</f>
        <v>S13290</v>
      </c>
      <c r="H312" s="23" t="s">
        <v>3303</v>
      </c>
      <c r="I312" s="216" t="str">
        <f>VLOOKUP(G312,Sheet1!$B:$T,19,0)</f>
        <v>小班</v>
      </c>
      <c r="J312" s="23"/>
      <c r="K312" s="23"/>
      <c r="L312" s="23"/>
      <c r="M312" s="23"/>
      <c r="N312" s="216" t="s">
        <v>4118</v>
      </c>
      <c r="O312" s="23"/>
      <c r="P312" s="23"/>
      <c r="Q312" s="22" t="str">
        <f t="shared" si="54"/>
        <v>未进班</v>
      </c>
      <c r="R312" s="22" t="str">
        <f>IF(Q312="在读",IF(IFERROR(FIND("一",D312),0)&gt;0,"一对一",VLOOKUP(LEFT(D312,3),班级编码!A:H,8,0)),Q312)</f>
        <v>未进班</v>
      </c>
      <c r="S312" s="22" t="str">
        <f t="shared" si="55"/>
        <v>未进班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1</v>
      </c>
      <c r="AC312" s="22" t="str">
        <f t="shared" si="63"/>
        <v>未进班</v>
      </c>
      <c r="AD312" s="22" t="str">
        <f>VLOOKUP(D312,'2-班级信息'!A:AL,31,0)</f>
        <v/>
      </c>
      <c r="AE312" s="22" t="str">
        <f>VLOOKUP(D312,'2-班级信息'!A:AL,8,0)</f>
        <v/>
      </c>
      <c r="AF312" s="22" t="str">
        <f t="shared" si="53"/>
        <v>幼儿班</v>
      </c>
      <c r="AG312" s="22" t="str">
        <f t="shared" si="64"/>
        <v>幼儿班</v>
      </c>
    </row>
    <row r="313" spans="1:33">
      <c r="A313" s="216" t="s">
        <v>1766</v>
      </c>
      <c r="B313" s="216" t="s">
        <v>494</v>
      </c>
      <c r="C313" s="216" t="s">
        <v>1766</v>
      </c>
      <c r="D313" s="216" t="s">
        <v>3908</v>
      </c>
      <c r="E313" s="23"/>
      <c r="F313" s="23"/>
      <c r="G313" s="216" t="str">
        <f>VLOOKUP(H313,Sheet1!$A:$B,2,0)</f>
        <v>S13096</v>
      </c>
      <c r="H313" s="23" t="s">
        <v>3469</v>
      </c>
      <c r="I313" s="216" t="str">
        <f>VLOOKUP(G313,Sheet1!$B:$T,19,0)</f>
        <v>小班</v>
      </c>
      <c r="J313" s="23"/>
      <c r="K313" s="23"/>
      <c r="L313" s="23"/>
      <c r="M313" s="23"/>
      <c r="N313" s="216" t="s">
        <v>3924</v>
      </c>
      <c r="O313" s="23"/>
      <c r="P313" s="23"/>
      <c r="Q313" s="22" t="str">
        <f t="shared" si="54"/>
        <v>未进班</v>
      </c>
      <c r="R313" s="22" t="str">
        <f>IF(Q313="在读",IF(IFERROR(FIND("一",D313),0)&gt;0,"一对一",VLOOKUP(LEFT(D313,3),班级编码!A:H,8,0)),Q313)</f>
        <v>未进班</v>
      </c>
      <c r="S313" s="22" t="str">
        <f t="shared" si="55"/>
        <v>未进班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1</v>
      </c>
      <c r="AC313" s="22" t="str">
        <f t="shared" si="63"/>
        <v>未进班</v>
      </c>
      <c r="AD313" s="22" t="str">
        <f>VLOOKUP(D313,'2-班级信息'!A:AL,31,0)</f>
        <v/>
      </c>
      <c r="AE313" s="22" t="str">
        <f>VLOOKUP(D313,'2-班级信息'!A:AL,8,0)</f>
        <v/>
      </c>
      <c r="AF313" s="22" t="str">
        <f t="shared" si="53"/>
        <v>幼儿班</v>
      </c>
      <c r="AG313" s="22" t="str">
        <f t="shared" si="64"/>
        <v>幼儿班</v>
      </c>
    </row>
    <row r="314" spans="1:33">
      <c r="A314" s="216" t="s">
        <v>1766</v>
      </c>
      <c r="B314" s="216" t="s">
        <v>494</v>
      </c>
      <c r="C314" s="216" t="s">
        <v>1766</v>
      </c>
      <c r="D314" s="216" t="s">
        <v>3908</v>
      </c>
      <c r="E314" s="23"/>
      <c r="F314" s="23"/>
      <c r="G314" s="216" t="str">
        <f>VLOOKUP(H314,Sheet1!$A:$B,2,0)</f>
        <v>S13104</v>
      </c>
      <c r="H314" s="23" t="s">
        <v>3417</v>
      </c>
      <c r="I314" s="216" t="str">
        <f>VLOOKUP(G314,Sheet1!$B:$T,19,0)</f>
        <v>小班</v>
      </c>
      <c r="J314" s="23"/>
      <c r="K314" s="23"/>
      <c r="L314" s="23"/>
      <c r="M314" s="23"/>
      <c r="N314" s="216" t="s">
        <v>4118</v>
      </c>
      <c r="O314" s="23"/>
      <c r="P314" s="23"/>
      <c r="Q314" s="22" t="str">
        <f t="shared" si="54"/>
        <v>未进班</v>
      </c>
      <c r="R314" s="22" t="str">
        <f>IF(Q314="在读",IF(IFERROR(FIND("一",D314),0)&gt;0,"一对一",VLOOKUP(LEFT(D314,3),班级编码!A:H,8,0)),Q314)</f>
        <v>未进班</v>
      </c>
      <c r="S314" s="22" t="str">
        <f t="shared" si="55"/>
        <v>未进班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1</v>
      </c>
      <c r="AC314" s="22" t="str">
        <f t="shared" si="63"/>
        <v>未进班</v>
      </c>
      <c r="AD314" s="22" t="str">
        <f>VLOOKUP(D314,'2-班级信息'!A:AL,31,0)</f>
        <v/>
      </c>
      <c r="AE314" s="22" t="str">
        <f>VLOOKUP(D314,'2-班级信息'!A:AL,8,0)</f>
        <v/>
      </c>
      <c r="AF314" s="22" t="str">
        <f t="shared" si="53"/>
        <v>幼儿班</v>
      </c>
      <c r="AG314" s="22" t="str">
        <f t="shared" si="64"/>
        <v>幼儿班</v>
      </c>
    </row>
    <row r="315" spans="1:33">
      <c r="A315" s="216" t="s">
        <v>1766</v>
      </c>
      <c r="B315" s="216" t="s">
        <v>494</v>
      </c>
      <c r="C315" s="216" t="s">
        <v>1766</v>
      </c>
      <c r="D315" s="216" t="s">
        <v>3908</v>
      </c>
      <c r="E315" s="23"/>
      <c r="F315" s="23"/>
      <c r="G315" s="216" t="str">
        <f>VLOOKUP(H315,Sheet1!$A:$B,2,0)</f>
        <v>S13093</v>
      </c>
      <c r="H315" s="23" t="s">
        <v>3247</v>
      </c>
      <c r="I315" s="216" t="str">
        <f>VLOOKUP(G315,Sheet1!$B:$T,19,0)</f>
        <v>二年级</v>
      </c>
      <c r="J315" s="23"/>
      <c r="K315" s="23"/>
      <c r="L315" s="23"/>
      <c r="M315" s="23"/>
      <c r="N315" s="216" t="s">
        <v>1000</v>
      </c>
      <c r="O315" s="23"/>
      <c r="P315" s="23"/>
      <c r="Q315" s="22" t="str">
        <f t="shared" si="54"/>
        <v>未进班</v>
      </c>
      <c r="R315" s="22" t="str">
        <f>IF(Q315="在读",IF(IFERROR(FIND("一",D315),0)&gt;0,"一对一",VLOOKUP(LEFT(D315,3),班级编码!A:H,8,0)),Q315)</f>
        <v>未进班</v>
      </c>
      <c r="S315" s="22" t="str">
        <f t="shared" si="55"/>
        <v>未进班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1</v>
      </c>
      <c r="AC315" s="22" t="str">
        <f t="shared" si="63"/>
        <v>未进班</v>
      </c>
      <c r="AD315" s="22" t="str">
        <f>VLOOKUP(D315,'2-班级信息'!A:AL,31,0)</f>
        <v/>
      </c>
      <c r="AE315" s="22" t="str">
        <f>VLOOKUP(D315,'2-班级信息'!A:AL,8,0)</f>
        <v/>
      </c>
      <c r="AF315" s="22" t="str">
        <f t="shared" si="53"/>
        <v>小学班</v>
      </c>
      <c r="AG315" s="22" t="str">
        <f t="shared" si="64"/>
        <v>小学平时班</v>
      </c>
    </row>
    <row r="316" spans="1:33">
      <c r="A316" s="216" t="s">
        <v>1766</v>
      </c>
      <c r="B316" s="216" t="s">
        <v>494</v>
      </c>
      <c r="C316" s="216" t="s">
        <v>1766</v>
      </c>
      <c r="D316" s="216" t="s">
        <v>3908</v>
      </c>
      <c r="E316" s="23"/>
      <c r="F316" s="23"/>
      <c r="G316" s="216" t="str">
        <f>VLOOKUP(H316,Sheet1!$A:$B,2,0)</f>
        <v>S13133</v>
      </c>
      <c r="H316" s="23" t="s">
        <v>3222</v>
      </c>
      <c r="I316" s="216" t="str">
        <f>VLOOKUP(G316,Sheet1!$B:$T,19,0)</f>
        <v>一年级</v>
      </c>
      <c r="J316" s="23"/>
      <c r="K316" s="23"/>
      <c r="L316" s="23"/>
      <c r="M316" s="23"/>
      <c r="N316" s="216" t="s">
        <v>1000</v>
      </c>
      <c r="O316" s="23"/>
      <c r="P316" s="23"/>
      <c r="Q316" s="22" t="str">
        <f t="shared" si="54"/>
        <v>未进班</v>
      </c>
      <c r="R316" s="22" t="str">
        <f>IF(Q316="在读",IF(IFERROR(FIND("一",D316),0)&gt;0,"一对一",VLOOKUP(LEFT(D316,3),班级编码!A:H,8,0)),Q316)</f>
        <v>未进班</v>
      </c>
      <c r="S316" s="22" t="str">
        <f t="shared" si="55"/>
        <v>未进班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1</v>
      </c>
      <c r="AC316" s="22" t="str">
        <f t="shared" si="63"/>
        <v>未进班</v>
      </c>
      <c r="AD316" s="22" t="str">
        <f>VLOOKUP(D316,'2-班级信息'!A:AL,31,0)</f>
        <v/>
      </c>
      <c r="AE316" s="22" t="str">
        <f>VLOOKUP(D316,'2-班级信息'!A:AL,8,0)</f>
        <v/>
      </c>
      <c r="AF316" s="22" t="str">
        <f t="shared" si="53"/>
        <v>小学班</v>
      </c>
      <c r="AG316" s="22" t="str">
        <f t="shared" si="64"/>
        <v>小学平时班</v>
      </c>
    </row>
    <row r="317" spans="1:33">
      <c r="A317" s="216" t="s">
        <v>1766</v>
      </c>
      <c r="B317" s="216" t="s">
        <v>494</v>
      </c>
      <c r="C317" s="216" t="s">
        <v>1766</v>
      </c>
      <c r="D317" s="216" t="s">
        <v>3908</v>
      </c>
      <c r="E317" s="23"/>
      <c r="F317" s="23"/>
      <c r="G317" s="216" t="str">
        <f>VLOOKUP(H317,Sheet1!$A:$B,2,0)</f>
        <v>S13045</v>
      </c>
      <c r="H317" s="23" t="s">
        <v>3238</v>
      </c>
      <c r="I317" s="216" t="str">
        <f>VLOOKUP(G317,Sheet1!$B:$T,19,0)</f>
        <v>一年级</v>
      </c>
      <c r="J317" s="23"/>
      <c r="K317" s="23"/>
      <c r="L317" s="23"/>
      <c r="M317" s="23"/>
      <c r="N317" s="216" t="s">
        <v>1000</v>
      </c>
      <c r="O317" s="23"/>
      <c r="P317" s="23"/>
      <c r="Q317" s="22" t="str">
        <f t="shared" si="54"/>
        <v>未进班</v>
      </c>
      <c r="R317" s="22" t="str">
        <f>IF(Q317="在读",IF(IFERROR(FIND("一",D317),0)&gt;0,"一对一",VLOOKUP(LEFT(D317,3),班级编码!A:H,8,0)),Q317)</f>
        <v>未进班</v>
      </c>
      <c r="S317" s="22" t="str">
        <f t="shared" si="55"/>
        <v>未进班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1</v>
      </c>
      <c r="AC317" s="22" t="str">
        <f t="shared" si="63"/>
        <v>未进班</v>
      </c>
      <c r="AD317" s="22" t="str">
        <f>VLOOKUP(D317,'2-班级信息'!A:AL,31,0)</f>
        <v/>
      </c>
      <c r="AE317" s="22" t="str">
        <f>VLOOKUP(D317,'2-班级信息'!A:AL,8,0)</f>
        <v/>
      </c>
      <c r="AF317" s="22" t="str">
        <f t="shared" si="53"/>
        <v>小学班</v>
      </c>
      <c r="AG317" s="22" t="str">
        <f t="shared" si="64"/>
        <v>小学平时班</v>
      </c>
    </row>
    <row r="318" spans="1:33">
      <c r="A318" s="216" t="s">
        <v>1766</v>
      </c>
      <c r="B318" s="216" t="s">
        <v>494</v>
      </c>
      <c r="C318" s="216" t="s">
        <v>1766</v>
      </c>
      <c r="D318" s="216" t="s">
        <v>3908</v>
      </c>
      <c r="E318" s="23"/>
      <c r="F318" s="23"/>
      <c r="G318" s="216" t="str">
        <f>VLOOKUP(H318,Sheet1!$A:$B,2,0)</f>
        <v>S13090</v>
      </c>
      <c r="H318" s="23" t="s">
        <v>4460</v>
      </c>
      <c r="I318" s="216" t="str">
        <f>VLOOKUP(G318,Sheet1!$B:$T,19,0)</f>
        <v>二年级</v>
      </c>
      <c r="J318" s="23"/>
      <c r="K318" s="23"/>
      <c r="L318" s="23"/>
      <c r="M318" s="23"/>
      <c r="N318" s="216" t="s">
        <v>1000</v>
      </c>
      <c r="O318" s="23"/>
      <c r="P318" s="23"/>
      <c r="Q318" s="22" t="str">
        <f t="shared" si="54"/>
        <v>未进班</v>
      </c>
      <c r="R318" s="22" t="str">
        <f>IF(Q318="在读",IF(IFERROR(FIND("一",D318),0)&gt;0,"一对一",VLOOKUP(LEFT(D318,3),班级编码!A:H,8,0)),Q318)</f>
        <v>未进班</v>
      </c>
      <c r="S318" s="22" t="str">
        <f t="shared" si="55"/>
        <v>未进班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1</v>
      </c>
      <c r="AC318" s="22" t="str">
        <f t="shared" si="63"/>
        <v>未进班</v>
      </c>
      <c r="AD318" s="22" t="str">
        <f>VLOOKUP(D318,'2-班级信息'!A:AL,31,0)</f>
        <v/>
      </c>
      <c r="AE318" s="22" t="str">
        <f>VLOOKUP(D318,'2-班级信息'!A:AL,8,0)</f>
        <v/>
      </c>
      <c r="AF318" s="22" t="str">
        <f t="shared" si="53"/>
        <v>小学班</v>
      </c>
      <c r="AG318" s="22" t="str">
        <f t="shared" si="64"/>
        <v>小学平时班</v>
      </c>
    </row>
    <row r="319" spans="1:33">
      <c r="A319" s="216" t="s">
        <v>1766</v>
      </c>
      <c r="B319" s="216" t="s">
        <v>494</v>
      </c>
      <c r="C319" s="216" t="s">
        <v>1766</v>
      </c>
      <c r="D319" s="216" t="s">
        <v>3908</v>
      </c>
      <c r="E319" s="23"/>
      <c r="F319" s="23"/>
      <c r="G319" s="216" t="str">
        <f>VLOOKUP(H319,Sheet1!$A:$B,2,0)</f>
        <v>S13091</v>
      </c>
      <c r="H319" s="23" t="s">
        <v>3271</v>
      </c>
      <c r="I319" s="216" t="str">
        <f>VLOOKUP(G319,Sheet1!$B:$T,19,0)</f>
        <v>二年级</v>
      </c>
      <c r="J319" s="23"/>
      <c r="K319" s="23"/>
      <c r="L319" s="23"/>
      <c r="M319" s="23"/>
      <c r="N319" s="216" t="s">
        <v>1000</v>
      </c>
      <c r="O319" s="23"/>
      <c r="P319" s="23"/>
      <c r="Q319" s="22" t="str">
        <f t="shared" si="54"/>
        <v>未进班</v>
      </c>
      <c r="R319" s="22" t="str">
        <f>IF(Q319="在读",IF(IFERROR(FIND("一",D319),0)&gt;0,"一对一",VLOOKUP(LEFT(D319,3),班级编码!A:H,8,0)),Q319)</f>
        <v>未进班</v>
      </c>
      <c r="S319" s="22" t="str">
        <f t="shared" si="55"/>
        <v>未进班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1</v>
      </c>
      <c r="AC319" s="22" t="str">
        <f t="shared" si="63"/>
        <v>未进班</v>
      </c>
      <c r="AD319" s="22" t="str">
        <f>VLOOKUP(D319,'2-班级信息'!A:AL,31,0)</f>
        <v/>
      </c>
      <c r="AE319" s="22" t="str">
        <f>VLOOKUP(D319,'2-班级信息'!A:AL,8,0)</f>
        <v/>
      </c>
      <c r="AF319" s="22" t="str">
        <f t="shared" si="53"/>
        <v>小学班</v>
      </c>
      <c r="AG319" s="22" t="str">
        <f t="shared" si="64"/>
        <v>小学平时班</v>
      </c>
    </row>
    <row r="320" spans="1:33">
      <c r="A320" s="216" t="s">
        <v>1766</v>
      </c>
      <c r="B320" s="216" t="s">
        <v>494</v>
      </c>
      <c r="C320" s="216" t="s">
        <v>1766</v>
      </c>
      <c r="D320" s="216" t="s">
        <v>3908</v>
      </c>
      <c r="E320" s="23"/>
      <c r="F320" s="23"/>
      <c r="G320" s="216" t="str">
        <f>VLOOKUP(H320,Sheet1!$A:$B,2,0)</f>
        <v>S13071</v>
      </c>
      <c r="H320" s="23" t="s">
        <v>3464</v>
      </c>
      <c r="I320" s="216" t="str">
        <f>VLOOKUP(G320,Sheet1!$B:$T,19,0)</f>
        <v>小班</v>
      </c>
      <c r="J320" s="23"/>
      <c r="K320" s="23"/>
      <c r="L320" s="23"/>
      <c r="M320" s="23"/>
      <c r="N320" s="216" t="s">
        <v>3813</v>
      </c>
      <c r="O320" s="23"/>
      <c r="P320" s="23"/>
      <c r="Q320" s="22" t="str">
        <f t="shared" si="54"/>
        <v>未进班</v>
      </c>
      <c r="R320" s="22" t="str">
        <f>IF(Q320="在读",IF(IFERROR(FIND("一",D320),0)&gt;0,"一对一",VLOOKUP(LEFT(D320,3),班级编码!A:H,8,0)),Q320)</f>
        <v>未进班</v>
      </c>
      <c r="S320" s="22" t="str">
        <f t="shared" si="55"/>
        <v>未进班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1</v>
      </c>
      <c r="AC320" s="22" t="str">
        <f t="shared" si="63"/>
        <v>未进班</v>
      </c>
      <c r="AD320" s="22" t="str">
        <f>VLOOKUP(D320,'2-班级信息'!A:AL,31,0)</f>
        <v/>
      </c>
      <c r="AE320" s="22" t="str">
        <f>VLOOKUP(D320,'2-班级信息'!A:AL,8,0)</f>
        <v/>
      </c>
      <c r="AF320" s="22" t="str">
        <f t="shared" si="53"/>
        <v>幼儿班</v>
      </c>
      <c r="AG320" s="22" t="str">
        <f t="shared" si="64"/>
        <v>幼儿班</v>
      </c>
    </row>
    <row r="321" spans="1:33">
      <c r="A321" s="216" t="s">
        <v>1766</v>
      </c>
      <c r="B321" s="216" t="s">
        <v>494</v>
      </c>
      <c r="C321" s="216" t="s">
        <v>1766</v>
      </c>
      <c r="D321" s="216" t="s">
        <v>3908</v>
      </c>
      <c r="E321" s="23"/>
      <c r="F321" s="23"/>
      <c r="G321" s="216" t="str">
        <f>VLOOKUP(H321,Sheet1!$A:$B,2,0)</f>
        <v>S13113</v>
      </c>
      <c r="H321" s="23" t="s">
        <v>3212</v>
      </c>
      <c r="I321" s="216" t="str">
        <f>VLOOKUP(G321,Sheet1!$B:$T,19,0)</f>
        <v>二年级</v>
      </c>
      <c r="J321" s="23"/>
      <c r="K321" s="23"/>
      <c r="L321" s="23"/>
      <c r="M321" s="23"/>
      <c r="N321" s="216" t="s">
        <v>1000</v>
      </c>
      <c r="O321" s="23"/>
      <c r="P321" s="23"/>
      <c r="Q321" s="22" t="str">
        <f t="shared" si="54"/>
        <v>未进班</v>
      </c>
      <c r="R321" s="22" t="str">
        <f>IF(Q321="在读",IF(IFERROR(FIND("一",D321),0)&gt;0,"一对一",VLOOKUP(LEFT(D321,3),班级编码!A:H,8,0)),Q321)</f>
        <v>未进班</v>
      </c>
      <c r="S321" s="22" t="str">
        <f t="shared" si="55"/>
        <v>未进班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1</v>
      </c>
      <c r="AC321" s="22" t="str">
        <f t="shared" si="63"/>
        <v>未进班</v>
      </c>
      <c r="AD321" s="22" t="str">
        <f>VLOOKUP(D321,'2-班级信息'!A:AL,31,0)</f>
        <v/>
      </c>
      <c r="AE321" s="22" t="str">
        <f>VLOOKUP(D321,'2-班级信息'!A:AL,8,0)</f>
        <v/>
      </c>
      <c r="AF321" s="22" t="str">
        <f t="shared" si="53"/>
        <v>小学班</v>
      </c>
      <c r="AG321" s="22" t="str">
        <f t="shared" si="64"/>
        <v>小学平时班</v>
      </c>
    </row>
    <row r="322" spans="1:33">
      <c r="A322" s="216" t="s">
        <v>1766</v>
      </c>
      <c r="B322" s="216" t="s">
        <v>494</v>
      </c>
      <c r="C322" s="216" t="s">
        <v>1766</v>
      </c>
      <c r="D322" s="216" t="s">
        <v>3908</v>
      </c>
      <c r="E322" s="23"/>
      <c r="F322" s="23"/>
      <c r="G322" s="216" t="str">
        <f>VLOOKUP(H322,Sheet1!$A:$B,2,0)</f>
        <v>S13070</v>
      </c>
      <c r="H322" s="23" t="s">
        <v>3422</v>
      </c>
      <c r="I322" s="216" t="str">
        <f>VLOOKUP(G322,Sheet1!$B:$T,19,0)</f>
        <v>小班</v>
      </c>
      <c r="J322" s="23"/>
      <c r="K322" s="23"/>
      <c r="L322" s="23"/>
      <c r="M322" s="23"/>
      <c r="N322" s="216" t="s">
        <v>3686</v>
      </c>
      <c r="O322" s="23"/>
      <c r="P322" s="23"/>
      <c r="Q322" s="22" t="str">
        <f t="shared" si="54"/>
        <v>未进班</v>
      </c>
      <c r="R322" s="22" t="str">
        <f>IF(Q322="在读",IF(IFERROR(FIND("一",D322),0)&gt;0,"一对一",VLOOKUP(LEFT(D322,3),班级编码!A:H,8,0)),Q322)</f>
        <v>未进班</v>
      </c>
      <c r="S322" s="22" t="str">
        <f t="shared" si="55"/>
        <v>未进班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1</v>
      </c>
      <c r="AC322" s="22" t="str">
        <f t="shared" si="63"/>
        <v>未进班</v>
      </c>
      <c r="AD322" s="22" t="str">
        <f>VLOOKUP(D322,'2-班级信息'!A:AL,31,0)</f>
        <v/>
      </c>
      <c r="AE322" s="22" t="str">
        <f>VLOOKUP(D322,'2-班级信息'!A:AL,8,0)</f>
        <v/>
      </c>
      <c r="AF322" s="22" t="str">
        <f t="shared" ref="AF322:AF385" si="66">IF(R322="一对一","一对一",VLOOKUP(I322,AH:AI,2,0))</f>
        <v>幼儿班</v>
      </c>
      <c r="AG322" s="22" t="str">
        <f t="shared" si="64"/>
        <v>幼儿班</v>
      </c>
    </row>
    <row r="323" spans="1:33">
      <c r="A323" s="216" t="s">
        <v>1766</v>
      </c>
      <c r="B323" s="216" t="s">
        <v>494</v>
      </c>
      <c r="C323" s="216" t="s">
        <v>1766</v>
      </c>
      <c r="D323" s="216" t="s">
        <v>3908</v>
      </c>
      <c r="E323" s="23"/>
      <c r="F323" s="23"/>
      <c r="G323" s="216" t="str">
        <f>VLOOKUP(H323,Sheet1!$A:$B,2,0)</f>
        <v>S12316</v>
      </c>
      <c r="H323" s="23" t="s">
        <v>3339</v>
      </c>
      <c r="I323" s="216" t="str">
        <f>VLOOKUP(G323,Sheet1!$B:$T,19,0)</f>
        <v>二年级</v>
      </c>
      <c r="J323" s="23"/>
      <c r="K323" s="23"/>
      <c r="L323" s="23"/>
      <c r="M323" s="23"/>
      <c r="N323" s="216" t="s">
        <v>1000</v>
      </c>
      <c r="O323" s="23"/>
      <c r="P323" s="23"/>
      <c r="Q323" s="22" t="str">
        <f t="shared" ref="Q323:Q386" si="67">IF(D323="停读","停读",IF(D323="未进班","未进班",IF(AND(M323="",G323&lt;&gt;""),"在读"," ")))</f>
        <v>未进班</v>
      </c>
      <c r="R323" s="22" t="str">
        <f>IF(Q323="在读",IF(IFERROR(FIND("一",D323),0)&gt;0,"一对一",VLOOKUP(LEFT(D323,3),班级编码!A:H,8,0)),Q323)</f>
        <v>未进班</v>
      </c>
      <c r="S323" s="22" t="str">
        <f t="shared" ref="S323:S386" si="68">+D323</f>
        <v>未进班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1</v>
      </c>
      <c r="AC323" s="22" t="str">
        <f t="shared" ref="AC323:AC386" si="76">IF(IFERROR(FIND("一",D323),0)&gt;0,"一对一",LEFT(D323,3))</f>
        <v>未进班</v>
      </c>
      <c r="AD323" s="22" t="str">
        <f>VLOOKUP(D323,'2-班级信息'!A:AL,31,0)</f>
        <v/>
      </c>
      <c r="AE323" s="22" t="str">
        <f>VLOOKUP(D323,'2-班级信息'!A:AL,8,0)</f>
        <v/>
      </c>
      <c r="AF323" s="22" t="str">
        <f t="shared" si="66"/>
        <v>小学班</v>
      </c>
      <c r="AG323" s="22" t="str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小学平时班</v>
      </c>
    </row>
    <row r="324" spans="1:33">
      <c r="A324" s="216" t="s">
        <v>1766</v>
      </c>
      <c r="B324" s="216" t="s">
        <v>494</v>
      </c>
      <c r="C324" s="216" t="s">
        <v>1766</v>
      </c>
      <c r="D324" s="216" t="s">
        <v>3908</v>
      </c>
      <c r="E324" s="23"/>
      <c r="F324" s="23"/>
      <c r="G324" s="216" t="str">
        <f>VLOOKUP(H324,Sheet1!$A:$B,2,0)</f>
        <v>S01597</v>
      </c>
      <c r="H324" s="23" t="s">
        <v>3291</v>
      </c>
      <c r="I324" s="216" t="str">
        <f>VLOOKUP(G324,Sheet1!$B:$T,19,0)</f>
        <v>一年级</v>
      </c>
      <c r="J324" s="23"/>
      <c r="K324" s="23"/>
      <c r="L324" s="23"/>
      <c r="M324" s="23"/>
      <c r="N324" s="216" t="s">
        <v>1000</v>
      </c>
      <c r="O324" s="23"/>
      <c r="P324" s="23"/>
      <c r="Q324" s="22" t="str">
        <f t="shared" si="67"/>
        <v>未进班</v>
      </c>
      <c r="R324" s="22" t="str">
        <f>IF(Q324="在读",IF(IFERROR(FIND("一",D324),0)&gt;0,"一对一",VLOOKUP(LEFT(D324,3),班级编码!A:H,8,0)),Q324)</f>
        <v>未进班</v>
      </c>
      <c r="S324" s="22" t="str">
        <f t="shared" si="68"/>
        <v>未进班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1</v>
      </c>
      <c r="AC324" s="22" t="str">
        <f t="shared" si="76"/>
        <v>未进班</v>
      </c>
      <c r="AD324" s="22" t="str">
        <f>VLOOKUP(D324,'2-班级信息'!A:AL,31,0)</f>
        <v/>
      </c>
      <c r="AE324" s="22" t="str">
        <f>VLOOKUP(D324,'2-班级信息'!A:AL,8,0)</f>
        <v/>
      </c>
      <c r="AF324" s="22" t="str">
        <f t="shared" si="66"/>
        <v>小学班</v>
      </c>
      <c r="AG324" s="22" t="str">
        <f t="shared" si="77"/>
        <v>小学平时班</v>
      </c>
    </row>
    <row r="325" spans="1:33">
      <c r="A325" s="216" t="s">
        <v>1766</v>
      </c>
      <c r="B325" s="216" t="s">
        <v>494</v>
      </c>
      <c r="C325" s="216" t="s">
        <v>1766</v>
      </c>
      <c r="D325" s="216" t="s">
        <v>3908</v>
      </c>
      <c r="E325" s="23"/>
      <c r="F325" s="23"/>
      <c r="G325" s="216" t="str">
        <f>VLOOKUP(H325,Sheet1!$A:$B,2,0)</f>
        <v>S12607</v>
      </c>
      <c r="H325" s="23" t="s">
        <v>3400</v>
      </c>
      <c r="I325" s="216" t="str">
        <f>VLOOKUP(G325,Sheet1!$B:$T,19,0)</f>
        <v>中班</v>
      </c>
      <c r="J325" s="23"/>
      <c r="K325" s="23"/>
      <c r="L325" s="23"/>
      <c r="M325" s="23"/>
      <c r="N325" s="216" t="s">
        <v>3924</v>
      </c>
      <c r="O325" s="23"/>
      <c r="P325" s="23"/>
      <c r="Q325" s="22" t="str">
        <f t="shared" si="67"/>
        <v>未进班</v>
      </c>
      <c r="R325" s="22" t="str">
        <f>IF(Q325="在读",IF(IFERROR(FIND("一",D325),0)&gt;0,"一对一",VLOOKUP(LEFT(D325,3),班级编码!A:H,8,0)),Q325)</f>
        <v>未进班</v>
      </c>
      <c r="S325" s="22" t="str">
        <f t="shared" si="68"/>
        <v>未进班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1</v>
      </c>
      <c r="AC325" s="22" t="str">
        <f t="shared" si="76"/>
        <v>未进班</v>
      </c>
      <c r="AD325" s="22" t="str">
        <f>VLOOKUP(D325,'2-班级信息'!A:AL,31,0)</f>
        <v/>
      </c>
      <c r="AE325" s="22" t="str">
        <f>VLOOKUP(D325,'2-班级信息'!A:AL,8,0)</f>
        <v/>
      </c>
      <c r="AF325" s="22" t="str">
        <f t="shared" si="66"/>
        <v>幼儿班</v>
      </c>
      <c r="AG325" s="22" t="str">
        <f t="shared" si="77"/>
        <v>幼儿班</v>
      </c>
    </row>
    <row r="326" spans="1:33">
      <c r="A326" s="216" t="s">
        <v>1766</v>
      </c>
      <c r="B326" s="216" t="s">
        <v>494</v>
      </c>
      <c r="C326" s="216" t="s">
        <v>1766</v>
      </c>
      <c r="D326" s="216" t="s">
        <v>3908</v>
      </c>
      <c r="E326" s="23"/>
      <c r="F326" s="23"/>
      <c r="G326" s="216" t="str">
        <f>VLOOKUP(H326,Sheet1!$A:$B,2,0)</f>
        <v>S12616</v>
      </c>
      <c r="H326" s="23" t="s">
        <v>3412</v>
      </c>
      <c r="I326" s="216" t="str">
        <f>VLOOKUP(G326,Sheet1!$B:$T,19,0)</f>
        <v>小班</v>
      </c>
      <c r="J326" s="23"/>
      <c r="K326" s="23"/>
      <c r="L326" s="23"/>
      <c r="M326" s="23"/>
      <c r="N326" s="216" t="s">
        <v>4118</v>
      </c>
      <c r="O326" s="23"/>
      <c r="P326" s="23"/>
      <c r="Q326" s="22" t="str">
        <f t="shared" si="67"/>
        <v>未进班</v>
      </c>
      <c r="R326" s="22" t="str">
        <f>IF(Q326="在读",IF(IFERROR(FIND("一",D326),0)&gt;0,"一对一",VLOOKUP(LEFT(D326,3),班级编码!A:H,8,0)),Q326)</f>
        <v>未进班</v>
      </c>
      <c r="S326" s="22" t="str">
        <f t="shared" si="68"/>
        <v>未进班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1</v>
      </c>
      <c r="AC326" s="22" t="str">
        <f t="shared" si="76"/>
        <v>未进班</v>
      </c>
      <c r="AD326" s="22" t="str">
        <f>VLOOKUP(D326,'2-班级信息'!A:AL,31,0)</f>
        <v/>
      </c>
      <c r="AE326" s="22" t="str">
        <f>VLOOKUP(D326,'2-班级信息'!A:AL,8,0)</f>
        <v/>
      </c>
      <c r="AF326" s="22" t="str">
        <f t="shared" si="66"/>
        <v>幼儿班</v>
      </c>
      <c r="AG326" s="22" t="str">
        <f t="shared" si="77"/>
        <v>幼儿班</v>
      </c>
    </row>
    <row r="327" spans="1:33">
      <c r="A327" s="216" t="s">
        <v>1766</v>
      </c>
      <c r="B327" s="216" t="s">
        <v>494</v>
      </c>
      <c r="C327" s="216" t="s">
        <v>1766</v>
      </c>
      <c r="D327" s="216" t="s">
        <v>3908</v>
      </c>
      <c r="E327" s="23"/>
      <c r="F327" s="23"/>
      <c r="G327" s="216" t="str">
        <f>VLOOKUP(H327,Sheet1!$A:$B,2,0)</f>
        <v>S12609</v>
      </c>
      <c r="H327" s="23" t="s">
        <v>3441</v>
      </c>
      <c r="I327" s="216" t="str">
        <f>VLOOKUP(G327,Sheet1!$B:$T,19,0)</f>
        <v>小班</v>
      </c>
      <c r="J327" s="23"/>
      <c r="K327" s="23"/>
      <c r="L327" s="23"/>
      <c r="M327" s="23"/>
      <c r="N327" s="216" t="s">
        <v>4118</v>
      </c>
      <c r="O327" s="23"/>
      <c r="P327" s="23"/>
      <c r="Q327" s="22" t="str">
        <f t="shared" si="67"/>
        <v>未进班</v>
      </c>
      <c r="R327" s="22" t="str">
        <f>IF(Q327="在读",IF(IFERROR(FIND("一",D327),0)&gt;0,"一对一",VLOOKUP(LEFT(D327,3),班级编码!A:H,8,0)),Q327)</f>
        <v>未进班</v>
      </c>
      <c r="S327" s="22" t="str">
        <f t="shared" si="68"/>
        <v>未进班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1</v>
      </c>
      <c r="AC327" s="22" t="str">
        <f t="shared" si="76"/>
        <v>未进班</v>
      </c>
      <c r="AD327" s="22" t="str">
        <f>VLOOKUP(D327,'2-班级信息'!A:AL,31,0)</f>
        <v/>
      </c>
      <c r="AE327" s="22" t="str">
        <f>VLOOKUP(D327,'2-班级信息'!A:AL,8,0)</f>
        <v/>
      </c>
      <c r="AF327" s="22" t="str">
        <f t="shared" si="66"/>
        <v>幼儿班</v>
      </c>
      <c r="AG327" s="22" t="str">
        <f t="shared" si="77"/>
        <v>幼儿班</v>
      </c>
    </row>
    <row r="328" spans="1:33">
      <c r="A328" s="216" t="s">
        <v>1766</v>
      </c>
      <c r="B328" s="216" t="s">
        <v>494</v>
      </c>
      <c r="C328" s="216" t="s">
        <v>1766</v>
      </c>
      <c r="D328" s="216" t="s">
        <v>3908</v>
      </c>
      <c r="E328" s="23"/>
      <c r="F328" s="23"/>
      <c r="G328" s="216" t="str">
        <f>VLOOKUP(H328,Sheet1!$A:$B,2,0)</f>
        <v>S12573</v>
      </c>
      <c r="H328" s="23" t="s">
        <v>3419</v>
      </c>
      <c r="I328" s="216" t="str">
        <f>VLOOKUP(G328,Sheet1!$B:$T,19,0)</f>
        <v>中班</v>
      </c>
      <c r="J328" s="23"/>
      <c r="K328" s="23"/>
      <c r="L328" s="23"/>
      <c r="M328" s="23"/>
      <c r="N328" s="216" t="s">
        <v>3924</v>
      </c>
      <c r="O328" s="23"/>
      <c r="P328" s="23"/>
      <c r="Q328" s="22" t="str">
        <f t="shared" si="67"/>
        <v>未进班</v>
      </c>
      <c r="R328" s="22" t="str">
        <f>IF(Q328="在读",IF(IFERROR(FIND("一",D328),0)&gt;0,"一对一",VLOOKUP(LEFT(D328,3),班级编码!A:H,8,0)),Q328)</f>
        <v>未进班</v>
      </c>
      <c r="S328" s="22" t="str">
        <f t="shared" si="68"/>
        <v>未进班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1</v>
      </c>
      <c r="AC328" s="22" t="str">
        <f t="shared" si="76"/>
        <v>未进班</v>
      </c>
      <c r="AD328" s="22" t="str">
        <f>VLOOKUP(D328,'2-班级信息'!A:AL,31,0)</f>
        <v/>
      </c>
      <c r="AE328" s="22" t="str">
        <f>VLOOKUP(D328,'2-班级信息'!A:AL,8,0)</f>
        <v/>
      </c>
      <c r="AF328" s="22" t="str">
        <f t="shared" si="66"/>
        <v>幼儿班</v>
      </c>
      <c r="AG328" s="22" t="str">
        <f t="shared" si="77"/>
        <v>幼儿班</v>
      </c>
    </row>
    <row r="329" spans="1:33">
      <c r="A329" s="216" t="s">
        <v>1766</v>
      </c>
      <c r="B329" s="216" t="s">
        <v>494</v>
      </c>
      <c r="C329" s="216" t="s">
        <v>1766</v>
      </c>
      <c r="D329" s="216" t="s">
        <v>3908</v>
      </c>
      <c r="E329" s="23"/>
      <c r="F329" s="23"/>
      <c r="G329" s="216" t="str">
        <f>VLOOKUP(H329,Sheet1!$A:$B,2,0)</f>
        <v>S12617</v>
      </c>
      <c r="H329" s="23" t="s">
        <v>3253</v>
      </c>
      <c r="I329" s="216" t="str">
        <f>VLOOKUP(G329,Sheet1!$B:$T,19,0)</f>
        <v>二年级</v>
      </c>
      <c r="J329" s="23"/>
      <c r="K329" s="23"/>
      <c r="L329" s="23"/>
      <c r="M329" s="23"/>
      <c r="N329" s="216" t="s">
        <v>1000</v>
      </c>
      <c r="O329" s="23"/>
      <c r="P329" s="23"/>
      <c r="Q329" s="22" t="str">
        <f t="shared" si="67"/>
        <v>未进班</v>
      </c>
      <c r="R329" s="22" t="str">
        <f>IF(Q329="在读",IF(IFERROR(FIND("一",D329),0)&gt;0,"一对一",VLOOKUP(LEFT(D329,3),班级编码!A:H,8,0)),Q329)</f>
        <v>未进班</v>
      </c>
      <c r="S329" s="22" t="str">
        <f t="shared" si="68"/>
        <v>未进班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1</v>
      </c>
      <c r="AC329" s="22" t="str">
        <f t="shared" si="76"/>
        <v>未进班</v>
      </c>
      <c r="AD329" s="22" t="str">
        <f>VLOOKUP(D329,'2-班级信息'!A:AL,31,0)</f>
        <v/>
      </c>
      <c r="AE329" s="22" t="str">
        <f>VLOOKUP(D329,'2-班级信息'!A:AL,8,0)</f>
        <v/>
      </c>
      <c r="AF329" s="22" t="str">
        <f t="shared" si="66"/>
        <v>小学班</v>
      </c>
      <c r="AG329" s="22" t="str">
        <f t="shared" si="77"/>
        <v>小学平时班</v>
      </c>
    </row>
    <row r="330" spans="1:33">
      <c r="A330" s="216" t="s">
        <v>1766</v>
      </c>
      <c r="B330" s="216" t="s">
        <v>494</v>
      </c>
      <c r="C330" s="216" t="s">
        <v>1766</v>
      </c>
      <c r="D330" s="216" t="s">
        <v>3908</v>
      </c>
      <c r="E330" s="23"/>
      <c r="F330" s="23"/>
      <c r="G330" s="216" t="str">
        <f>VLOOKUP(H330,Sheet1!$A:$B,2,0)</f>
        <v>S12618</v>
      </c>
      <c r="H330" s="23" t="s">
        <v>1967</v>
      </c>
      <c r="I330" s="216" t="str">
        <f>VLOOKUP(G330,Sheet1!$B:$T,19,0)</f>
        <v>一年级</v>
      </c>
      <c r="J330" s="23"/>
      <c r="K330" s="23"/>
      <c r="L330" s="23"/>
      <c r="M330" s="23"/>
      <c r="N330" s="216" t="s">
        <v>1000</v>
      </c>
      <c r="O330" s="23"/>
      <c r="P330" s="23"/>
      <c r="Q330" s="22" t="str">
        <f t="shared" si="67"/>
        <v>未进班</v>
      </c>
      <c r="R330" s="22" t="str">
        <f>IF(Q330="在读",IF(IFERROR(FIND("一",D330),0)&gt;0,"一对一",VLOOKUP(LEFT(D330,3),班级编码!A:H,8,0)),Q330)</f>
        <v>未进班</v>
      </c>
      <c r="S330" s="22" t="str">
        <f t="shared" si="68"/>
        <v>未进班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1</v>
      </c>
      <c r="AC330" s="22" t="str">
        <f t="shared" si="76"/>
        <v>未进班</v>
      </c>
      <c r="AD330" s="22" t="str">
        <f>VLOOKUP(D330,'2-班级信息'!A:AL,31,0)</f>
        <v/>
      </c>
      <c r="AE330" s="22" t="str">
        <f>VLOOKUP(D330,'2-班级信息'!A:AL,8,0)</f>
        <v/>
      </c>
      <c r="AF330" s="22" t="str">
        <f t="shared" si="66"/>
        <v>小学班</v>
      </c>
      <c r="AG330" s="22" t="str">
        <f t="shared" si="77"/>
        <v>小学平时班</v>
      </c>
    </row>
    <row r="331" spans="1:33">
      <c r="A331" s="216" t="s">
        <v>1766</v>
      </c>
      <c r="B331" s="216" t="s">
        <v>494</v>
      </c>
      <c r="C331" s="216" t="s">
        <v>1766</v>
      </c>
      <c r="D331" s="216" t="s">
        <v>3908</v>
      </c>
      <c r="E331" s="23"/>
      <c r="F331" s="23"/>
      <c r="G331" s="216" t="str">
        <f>VLOOKUP(H331,Sheet1!$A:$B,2,0)</f>
        <v>S12322</v>
      </c>
      <c r="H331" s="23" t="s">
        <v>3356</v>
      </c>
      <c r="I331" s="216" t="str">
        <f>VLOOKUP(G331,Sheet1!$B:$T,19,0)</f>
        <v>一年级</v>
      </c>
      <c r="J331" s="23"/>
      <c r="K331" s="23"/>
      <c r="L331" s="23"/>
      <c r="M331" s="23"/>
      <c r="N331" s="216" t="s">
        <v>3707</v>
      </c>
      <c r="O331" s="23"/>
      <c r="P331" s="23"/>
      <c r="Q331" s="22" t="str">
        <f t="shared" si="67"/>
        <v>未进班</v>
      </c>
      <c r="R331" s="22" t="str">
        <f>IF(Q331="在读",IF(IFERROR(FIND("一",D331),0)&gt;0,"一对一",VLOOKUP(LEFT(D331,3),班级编码!A:H,8,0)),Q331)</f>
        <v>未进班</v>
      </c>
      <c r="S331" s="22" t="str">
        <f t="shared" si="68"/>
        <v>未进班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1</v>
      </c>
      <c r="AC331" s="22" t="str">
        <f t="shared" si="76"/>
        <v>未进班</v>
      </c>
      <c r="AD331" s="22" t="str">
        <f>VLOOKUP(D331,'2-班级信息'!A:AL,31,0)</f>
        <v/>
      </c>
      <c r="AE331" s="22" t="str">
        <f>VLOOKUP(D331,'2-班级信息'!A:AL,8,0)</f>
        <v/>
      </c>
      <c r="AF331" s="22" t="str">
        <f t="shared" si="66"/>
        <v>小学班</v>
      </c>
      <c r="AG331" s="22" t="str">
        <f t="shared" si="77"/>
        <v>小学平时班</v>
      </c>
    </row>
    <row r="332" spans="1:33">
      <c r="A332" s="216" t="s">
        <v>1766</v>
      </c>
      <c r="B332" s="216" t="s">
        <v>494</v>
      </c>
      <c r="C332" s="216" t="s">
        <v>1766</v>
      </c>
      <c r="D332" s="216" t="s">
        <v>3908</v>
      </c>
      <c r="E332" s="23"/>
      <c r="F332" s="23"/>
      <c r="G332" s="216" t="str">
        <f>VLOOKUP(H332,Sheet1!$A:$B,2,0)</f>
        <v>S12284</v>
      </c>
      <c r="H332" s="23" t="s">
        <v>3647</v>
      </c>
      <c r="I332" s="216" t="str">
        <f>VLOOKUP(G332,Sheet1!$B:$T,19,0)</f>
        <v>四年级</v>
      </c>
      <c r="J332" s="23"/>
      <c r="K332" s="23"/>
      <c r="L332" s="23"/>
      <c r="M332" s="23"/>
      <c r="N332" s="216" t="s">
        <v>4107</v>
      </c>
      <c r="O332" s="23"/>
      <c r="P332" s="23"/>
      <c r="Q332" s="22" t="str">
        <f t="shared" si="67"/>
        <v>未进班</v>
      </c>
      <c r="R332" s="22" t="str">
        <f>IF(Q332="在读",IF(IFERROR(FIND("一",D332),0)&gt;0,"一对一",VLOOKUP(LEFT(D332,3),班级编码!A:H,8,0)),Q332)</f>
        <v>未进班</v>
      </c>
      <c r="S332" s="22" t="str">
        <f t="shared" si="68"/>
        <v>未进班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1</v>
      </c>
      <c r="AC332" s="22" t="str">
        <f t="shared" si="76"/>
        <v>未进班</v>
      </c>
      <c r="AD332" s="22" t="str">
        <f>VLOOKUP(D332,'2-班级信息'!A:AL,31,0)</f>
        <v/>
      </c>
      <c r="AE332" s="22" t="str">
        <f>VLOOKUP(D332,'2-班级信息'!A:AL,8,0)</f>
        <v/>
      </c>
      <c r="AF332" s="22" t="str">
        <f t="shared" si="66"/>
        <v>小学班</v>
      </c>
      <c r="AG332" s="22" t="str">
        <f t="shared" si="77"/>
        <v>小学平时班</v>
      </c>
    </row>
    <row r="333" spans="1:33">
      <c r="A333" s="216" t="s">
        <v>1766</v>
      </c>
      <c r="B333" s="216" t="s">
        <v>494</v>
      </c>
      <c r="C333" s="216" t="s">
        <v>1766</v>
      </c>
      <c r="D333" s="216" t="s">
        <v>3908</v>
      </c>
      <c r="E333" s="23"/>
      <c r="F333" s="23"/>
      <c r="G333" s="216" t="str">
        <f>VLOOKUP(H333,Sheet1!$A:$B,2,0)</f>
        <v>S12389</v>
      </c>
      <c r="H333" s="23" t="s">
        <v>3300</v>
      </c>
      <c r="I333" s="216" t="str">
        <f>VLOOKUP(G333,Sheet1!$B:$T,19,0)</f>
        <v>三年级</v>
      </c>
      <c r="J333" s="23"/>
      <c r="K333" s="23"/>
      <c r="L333" s="23"/>
      <c r="M333" s="23"/>
      <c r="N333" s="216" t="s">
        <v>1000</v>
      </c>
      <c r="O333" s="23"/>
      <c r="P333" s="23"/>
      <c r="Q333" s="22" t="str">
        <f t="shared" si="67"/>
        <v>未进班</v>
      </c>
      <c r="R333" s="22" t="str">
        <f>IF(Q333="在读",IF(IFERROR(FIND("一",D333),0)&gt;0,"一对一",VLOOKUP(LEFT(D333,3),班级编码!A:H,8,0)),Q333)</f>
        <v>未进班</v>
      </c>
      <c r="S333" s="22" t="str">
        <f t="shared" si="68"/>
        <v>未进班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1</v>
      </c>
      <c r="AC333" s="22" t="str">
        <f t="shared" si="76"/>
        <v>未进班</v>
      </c>
      <c r="AD333" s="22" t="str">
        <f>VLOOKUP(D333,'2-班级信息'!A:AL,31,0)</f>
        <v/>
      </c>
      <c r="AE333" s="22" t="str">
        <f>VLOOKUP(D333,'2-班级信息'!A:AL,8,0)</f>
        <v/>
      </c>
      <c r="AF333" s="22" t="str">
        <f t="shared" si="66"/>
        <v>小学班</v>
      </c>
      <c r="AG333" s="22" t="str">
        <f t="shared" si="77"/>
        <v>小学平时班</v>
      </c>
    </row>
    <row r="334" spans="1:33">
      <c r="A334" s="216" t="s">
        <v>1766</v>
      </c>
      <c r="B334" s="216" t="s">
        <v>494</v>
      </c>
      <c r="C334" s="216" t="s">
        <v>1766</v>
      </c>
      <c r="D334" s="216" t="s">
        <v>3908</v>
      </c>
      <c r="E334" s="23"/>
      <c r="F334" s="23"/>
      <c r="G334" s="216" t="str">
        <f>VLOOKUP(H334,Sheet1!$A:$B,2,0)</f>
        <v>S12608</v>
      </c>
      <c r="H334" s="23" t="s">
        <v>3428</v>
      </c>
      <c r="I334" s="216" t="str">
        <f>VLOOKUP(G334,Sheet1!$B:$T,19,0)</f>
        <v>中班</v>
      </c>
      <c r="J334" s="23"/>
      <c r="K334" s="23"/>
      <c r="L334" s="23"/>
      <c r="M334" s="23"/>
      <c r="N334" s="216" t="s">
        <v>4118</v>
      </c>
      <c r="O334" s="23"/>
      <c r="P334" s="23"/>
      <c r="Q334" s="22" t="str">
        <f t="shared" si="67"/>
        <v>未进班</v>
      </c>
      <c r="R334" s="22" t="str">
        <f>IF(Q334="在读",IF(IFERROR(FIND("一",D334),0)&gt;0,"一对一",VLOOKUP(LEFT(D334,3),班级编码!A:H,8,0)),Q334)</f>
        <v>未进班</v>
      </c>
      <c r="S334" s="22" t="str">
        <f t="shared" si="68"/>
        <v>未进班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1</v>
      </c>
      <c r="AC334" s="22" t="str">
        <f t="shared" si="76"/>
        <v>未进班</v>
      </c>
      <c r="AD334" s="22" t="str">
        <f>VLOOKUP(D334,'2-班级信息'!A:AL,31,0)</f>
        <v/>
      </c>
      <c r="AE334" s="22" t="str">
        <f>VLOOKUP(D334,'2-班级信息'!A:AL,8,0)</f>
        <v/>
      </c>
      <c r="AF334" s="22" t="str">
        <f t="shared" si="66"/>
        <v>幼儿班</v>
      </c>
      <c r="AG334" s="22" t="str">
        <f t="shared" si="77"/>
        <v>幼儿班</v>
      </c>
    </row>
    <row r="335" spans="1:33">
      <c r="A335" s="216" t="s">
        <v>1766</v>
      </c>
      <c r="B335" s="216" t="s">
        <v>494</v>
      </c>
      <c r="C335" s="216" t="s">
        <v>1766</v>
      </c>
      <c r="D335" s="216" t="s">
        <v>3908</v>
      </c>
      <c r="E335" s="23"/>
      <c r="F335" s="23"/>
      <c r="G335" s="216" t="str">
        <f>VLOOKUP(H335,Sheet1!$A:$B,2,0)</f>
        <v>S11918</v>
      </c>
      <c r="H335" s="23" t="s">
        <v>3205</v>
      </c>
      <c r="I335" s="216" t="str">
        <f>VLOOKUP(G335,Sheet1!$B:$T,19,0)</f>
        <v>一年级</v>
      </c>
      <c r="J335" s="23"/>
      <c r="K335" s="23"/>
      <c r="L335" s="23"/>
      <c r="M335" s="23"/>
      <c r="N335" s="216" t="s">
        <v>1000</v>
      </c>
      <c r="O335" s="23"/>
      <c r="P335" s="23"/>
      <c r="Q335" s="22" t="str">
        <f t="shared" si="67"/>
        <v>未进班</v>
      </c>
      <c r="R335" s="22" t="str">
        <f>IF(Q335="在读",IF(IFERROR(FIND("一",D335),0)&gt;0,"一对一",VLOOKUP(LEFT(D335,3),班级编码!A:H,8,0)),Q335)</f>
        <v>未进班</v>
      </c>
      <c r="S335" s="22" t="str">
        <f t="shared" si="68"/>
        <v>未进班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1</v>
      </c>
      <c r="AC335" s="22" t="str">
        <f t="shared" si="76"/>
        <v>未进班</v>
      </c>
      <c r="AD335" s="22" t="str">
        <f>VLOOKUP(D335,'2-班级信息'!A:AL,31,0)</f>
        <v/>
      </c>
      <c r="AE335" s="22" t="str">
        <f>VLOOKUP(D335,'2-班级信息'!A:AL,8,0)</f>
        <v/>
      </c>
      <c r="AF335" s="22" t="str">
        <f t="shared" si="66"/>
        <v>小学班</v>
      </c>
      <c r="AG335" s="22" t="str">
        <f t="shared" si="77"/>
        <v>小学平时班</v>
      </c>
    </row>
    <row r="336" spans="1:33">
      <c r="A336" s="216" t="s">
        <v>1766</v>
      </c>
      <c r="B336" s="216" t="s">
        <v>494</v>
      </c>
      <c r="C336" s="216" t="s">
        <v>1766</v>
      </c>
      <c r="D336" s="216" t="s">
        <v>3908</v>
      </c>
      <c r="E336" s="23"/>
      <c r="F336" s="23"/>
      <c r="G336" s="216" t="str">
        <f>VLOOKUP(H336,Sheet1!$A:$B,2,0)</f>
        <v>S10698</v>
      </c>
      <c r="H336" s="23" t="s">
        <v>3329</v>
      </c>
      <c r="I336" s="216" t="str">
        <f>VLOOKUP(G336,Sheet1!$B:$T,19,0)</f>
        <v>大班</v>
      </c>
      <c r="J336" s="23"/>
      <c r="K336" s="23"/>
      <c r="L336" s="23"/>
      <c r="M336" s="23"/>
      <c r="N336" s="216" t="s">
        <v>3813</v>
      </c>
      <c r="O336" s="23"/>
      <c r="P336" s="23"/>
      <c r="Q336" s="22" t="str">
        <f t="shared" si="67"/>
        <v>未进班</v>
      </c>
      <c r="R336" s="22" t="str">
        <f>IF(Q336="在读",IF(IFERROR(FIND("一",D336),0)&gt;0,"一对一",VLOOKUP(LEFT(D336,3),班级编码!A:H,8,0)),Q336)</f>
        <v>未进班</v>
      </c>
      <c r="S336" s="22" t="str">
        <f t="shared" si="68"/>
        <v>未进班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1</v>
      </c>
      <c r="AC336" s="22" t="str">
        <f t="shared" si="76"/>
        <v>未进班</v>
      </c>
      <c r="AD336" s="22" t="str">
        <f>VLOOKUP(D336,'2-班级信息'!A:AL,31,0)</f>
        <v/>
      </c>
      <c r="AE336" s="22" t="str">
        <f>VLOOKUP(D336,'2-班级信息'!A:AL,8,0)</f>
        <v/>
      </c>
      <c r="AF336" s="22" t="str">
        <f t="shared" si="66"/>
        <v>幼儿班</v>
      </c>
      <c r="AG336" s="22" t="str">
        <f t="shared" si="77"/>
        <v>幼儿班</v>
      </c>
    </row>
    <row r="337" spans="1:33">
      <c r="A337" s="216" t="s">
        <v>1766</v>
      </c>
      <c r="B337" s="216" t="s">
        <v>494</v>
      </c>
      <c r="C337" s="216" t="s">
        <v>1766</v>
      </c>
      <c r="D337" s="216" t="s">
        <v>3908</v>
      </c>
      <c r="E337" s="23"/>
      <c r="F337" s="23"/>
      <c r="G337" s="216" t="str">
        <f>VLOOKUP(H337,Sheet1!$A:$B,2,0)</f>
        <v>S11662</v>
      </c>
      <c r="H337" s="23" t="s">
        <v>1993</v>
      </c>
      <c r="I337" s="216" t="str">
        <f>VLOOKUP(G337,Sheet1!$B:$T,19,0)</f>
        <v>一年级</v>
      </c>
      <c r="J337" s="23"/>
      <c r="K337" s="23"/>
      <c r="L337" s="23"/>
      <c r="M337" s="23"/>
      <c r="N337" s="216" t="s">
        <v>1000</v>
      </c>
      <c r="O337" s="23"/>
      <c r="P337" s="23"/>
      <c r="Q337" s="22" t="str">
        <f t="shared" si="67"/>
        <v>未进班</v>
      </c>
      <c r="R337" s="22" t="str">
        <f>IF(Q337="在读",IF(IFERROR(FIND("一",D337),0)&gt;0,"一对一",VLOOKUP(LEFT(D337,3),班级编码!A:H,8,0)),Q337)</f>
        <v>未进班</v>
      </c>
      <c r="S337" s="22" t="str">
        <f t="shared" si="68"/>
        <v>未进班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1</v>
      </c>
      <c r="AC337" s="22" t="str">
        <f t="shared" si="76"/>
        <v>未进班</v>
      </c>
      <c r="AD337" s="22" t="str">
        <f>VLOOKUP(D337,'2-班级信息'!A:AL,31,0)</f>
        <v/>
      </c>
      <c r="AE337" s="22" t="str">
        <f>VLOOKUP(D337,'2-班级信息'!A:AL,8,0)</f>
        <v/>
      </c>
      <c r="AF337" s="22" t="str">
        <f t="shared" si="66"/>
        <v>小学班</v>
      </c>
      <c r="AG337" s="22" t="str">
        <f t="shared" si="77"/>
        <v>小学平时班</v>
      </c>
    </row>
    <row r="338" spans="1:33">
      <c r="A338" s="216" t="s">
        <v>1766</v>
      </c>
      <c r="B338" s="216" t="s">
        <v>494</v>
      </c>
      <c r="C338" s="216" t="s">
        <v>1766</v>
      </c>
      <c r="D338" s="216" t="s">
        <v>3908</v>
      </c>
      <c r="E338" s="23"/>
      <c r="F338" s="23"/>
      <c r="G338" s="216" t="str">
        <f>VLOOKUP(H338,Sheet1!$A:$B,2,0)</f>
        <v>S10639</v>
      </c>
      <c r="H338" s="23" t="s">
        <v>3314</v>
      </c>
      <c r="I338" s="216" t="str">
        <f>VLOOKUP(G338,Sheet1!$B:$T,19,0)</f>
        <v>二年级</v>
      </c>
      <c r="J338" s="23"/>
      <c r="K338" s="23"/>
      <c r="L338" s="23"/>
      <c r="M338" s="23"/>
      <c r="N338" s="216" t="s">
        <v>1000</v>
      </c>
      <c r="O338" s="23"/>
      <c r="P338" s="23"/>
      <c r="Q338" s="22" t="str">
        <f t="shared" si="67"/>
        <v>未进班</v>
      </c>
      <c r="R338" s="22" t="str">
        <f>IF(Q338="在读",IF(IFERROR(FIND("一",D338),0)&gt;0,"一对一",VLOOKUP(LEFT(D338,3),班级编码!A:H,8,0)),Q338)</f>
        <v>未进班</v>
      </c>
      <c r="S338" s="22" t="str">
        <f t="shared" si="68"/>
        <v>未进班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1</v>
      </c>
      <c r="AC338" s="22" t="str">
        <f t="shared" si="76"/>
        <v>未进班</v>
      </c>
      <c r="AD338" s="22" t="str">
        <f>VLOOKUP(D338,'2-班级信息'!A:AL,31,0)</f>
        <v/>
      </c>
      <c r="AE338" s="22" t="str">
        <f>VLOOKUP(D338,'2-班级信息'!A:AL,8,0)</f>
        <v/>
      </c>
      <c r="AF338" s="22" t="str">
        <f t="shared" si="66"/>
        <v>小学班</v>
      </c>
      <c r="AG338" s="22" t="str">
        <f t="shared" si="77"/>
        <v>小学平时班</v>
      </c>
    </row>
    <row r="339" spans="1:33">
      <c r="A339" s="216" t="s">
        <v>1766</v>
      </c>
      <c r="B339" s="216" t="s">
        <v>494</v>
      </c>
      <c r="C339" s="216" t="s">
        <v>1766</v>
      </c>
      <c r="D339" s="216" t="s">
        <v>3908</v>
      </c>
      <c r="E339" s="23"/>
      <c r="F339" s="23"/>
      <c r="G339" s="216" t="str">
        <f>VLOOKUP(H339,Sheet1!$A:$B,2,0)</f>
        <v>S11174</v>
      </c>
      <c r="H339" s="23" t="s">
        <v>3472</v>
      </c>
      <c r="I339" s="216" t="str">
        <f>VLOOKUP(G339,Sheet1!$B:$T,19,0)</f>
        <v>大班</v>
      </c>
      <c r="J339" s="23"/>
      <c r="K339" s="23"/>
      <c r="L339" s="23"/>
      <c r="M339" s="23"/>
      <c r="N339" s="216" t="s">
        <v>3683</v>
      </c>
      <c r="O339" s="23"/>
      <c r="P339" s="23"/>
      <c r="Q339" s="22" t="str">
        <f t="shared" si="67"/>
        <v>未进班</v>
      </c>
      <c r="R339" s="22" t="str">
        <f>IF(Q339="在读",IF(IFERROR(FIND("一",D339),0)&gt;0,"一对一",VLOOKUP(LEFT(D339,3),班级编码!A:H,8,0)),Q339)</f>
        <v>未进班</v>
      </c>
      <c r="S339" s="22" t="str">
        <f t="shared" si="68"/>
        <v>未进班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1</v>
      </c>
      <c r="AC339" s="22" t="str">
        <f t="shared" si="76"/>
        <v>未进班</v>
      </c>
      <c r="AD339" s="22" t="str">
        <f>VLOOKUP(D339,'2-班级信息'!A:AL,31,0)</f>
        <v/>
      </c>
      <c r="AE339" s="22" t="str">
        <f>VLOOKUP(D339,'2-班级信息'!A:AL,8,0)</f>
        <v/>
      </c>
      <c r="AF339" s="22" t="str">
        <f t="shared" si="66"/>
        <v>幼儿班</v>
      </c>
      <c r="AG339" s="22" t="str">
        <f t="shared" si="77"/>
        <v>幼儿班</v>
      </c>
    </row>
    <row r="340" spans="1:33">
      <c r="A340" s="216" t="s">
        <v>1766</v>
      </c>
      <c r="B340" s="216" t="s">
        <v>494</v>
      </c>
      <c r="C340" s="216" t="s">
        <v>1766</v>
      </c>
      <c r="D340" s="216" t="s">
        <v>3908</v>
      </c>
      <c r="E340" s="23"/>
      <c r="F340" s="23"/>
      <c r="G340" s="216" t="str">
        <f>VLOOKUP(H340,Sheet1!$A:$B,2,0)</f>
        <v>S10047</v>
      </c>
      <c r="H340" s="23" t="s">
        <v>3259</v>
      </c>
      <c r="I340" s="216" t="str">
        <f>VLOOKUP(G340,Sheet1!$B:$T,19,0)</f>
        <v>二年级</v>
      </c>
      <c r="J340" s="23"/>
      <c r="K340" s="23"/>
      <c r="L340" s="23"/>
      <c r="M340" s="23"/>
      <c r="N340" s="216" t="s">
        <v>1000</v>
      </c>
      <c r="O340" s="23"/>
      <c r="P340" s="23"/>
      <c r="Q340" s="22" t="str">
        <f t="shared" si="67"/>
        <v>未进班</v>
      </c>
      <c r="R340" s="22" t="str">
        <f>IF(Q340="在读",IF(IFERROR(FIND("一",D340),0)&gt;0,"一对一",VLOOKUP(LEFT(D340,3),班级编码!A:H,8,0)),Q340)</f>
        <v>未进班</v>
      </c>
      <c r="S340" s="22" t="str">
        <f t="shared" si="68"/>
        <v>未进班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1</v>
      </c>
      <c r="AC340" s="22" t="str">
        <f t="shared" si="76"/>
        <v>未进班</v>
      </c>
      <c r="AD340" s="22" t="str">
        <f>VLOOKUP(D340,'2-班级信息'!A:AL,31,0)</f>
        <v/>
      </c>
      <c r="AE340" s="22" t="str">
        <f>VLOOKUP(D340,'2-班级信息'!A:AL,8,0)</f>
        <v/>
      </c>
      <c r="AF340" s="22" t="str">
        <f t="shared" si="66"/>
        <v>小学班</v>
      </c>
      <c r="AG340" s="22" t="str">
        <f t="shared" si="77"/>
        <v>小学平时班</v>
      </c>
    </row>
    <row r="341" spans="1:33">
      <c r="A341" s="216" t="s">
        <v>1766</v>
      </c>
      <c r="B341" s="216" t="s">
        <v>494</v>
      </c>
      <c r="C341" s="216" t="s">
        <v>1766</v>
      </c>
      <c r="D341" s="216" t="s">
        <v>3908</v>
      </c>
      <c r="E341" s="23"/>
      <c r="F341" s="23"/>
      <c r="G341" s="216" t="str">
        <f>VLOOKUP(H341,Sheet1!$A:$B,2,0)</f>
        <v>S10427</v>
      </c>
      <c r="H341" s="23" t="s">
        <v>3450</v>
      </c>
      <c r="I341" s="216" t="str">
        <f>VLOOKUP(G341,Sheet1!$B:$T,19,0)</f>
        <v>小班</v>
      </c>
      <c r="J341" s="23"/>
      <c r="K341" s="23"/>
      <c r="L341" s="23"/>
      <c r="M341" s="23"/>
      <c r="N341" s="216" t="s">
        <v>3813</v>
      </c>
      <c r="O341" s="23"/>
      <c r="P341" s="23"/>
      <c r="Q341" s="22" t="str">
        <f t="shared" si="67"/>
        <v>未进班</v>
      </c>
      <c r="R341" s="22" t="str">
        <f>IF(Q341="在读",IF(IFERROR(FIND("一",D341),0)&gt;0,"一对一",VLOOKUP(LEFT(D341,3),班级编码!A:H,8,0)),Q341)</f>
        <v>未进班</v>
      </c>
      <c r="S341" s="22" t="str">
        <f t="shared" si="68"/>
        <v>未进班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1</v>
      </c>
      <c r="AC341" s="22" t="str">
        <f t="shared" si="76"/>
        <v>未进班</v>
      </c>
      <c r="AD341" s="22" t="str">
        <f>VLOOKUP(D341,'2-班级信息'!A:AL,31,0)</f>
        <v/>
      </c>
      <c r="AE341" s="22" t="str">
        <f>VLOOKUP(D341,'2-班级信息'!A:AL,8,0)</f>
        <v/>
      </c>
      <c r="AF341" s="22" t="str">
        <f t="shared" si="66"/>
        <v>幼儿班</v>
      </c>
      <c r="AG341" s="22" t="str">
        <f t="shared" si="77"/>
        <v>幼儿班</v>
      </c>
    </row>
    <row r="342" spans="1:33">
      <c r="A342" s="216" t="s">
        <v>1766</v>
      </c>
      <c r="B342" s="216" t="s">
        <v>494</v>
      </c>
      <c r="C342" s="216" t="s">
        <v>1766</v>
      </c>
      <c r="D342" s="216" t="s">
        <v>3908</v>
      </c>
      <c r="E342" s="23"/>
      <c r="F342" s="23"/>
      <c r="G342" s="216" t="str">
        <f>VLOOKUP(H342,Sheet1!$A:$B,2,0)</f>
        <v>S11657</v>
      </c>
      <c r="H342" s="23" t="s">
        <v>3475</v>
      </c>
      <c r="I342" s="216" t="str">
        <f>VLOOKUP(G342,Sheet1!$B:$T,19,0)</f>
        <v>小班</v>
      </c>
      <c r="J342" s="23"/>
      <c r="K342" s="23"/>
      <c r="L342" s="23"/>
      <c r="M342" s="23"/>
      <c r="N342" s="216" t="s">
        <v>4118</v>
      </c>
      <c r="O342" s="23"/>
      <c r="P342" s="23"/>
      <c r="Q342" s="22" t="str">
        <f t="shared" si="67"/>
        <v>未进班</v>
      </c>
      <c r="R342" s="22" t="str">
        <f>IF(Q342="在读",IF(IFERROR(FIND("一",D342),0)&gt;0,"一对一",VLOOKUP(LEFT(D342,3),班级编码!A:H,8,0)),Q342)</f>
        <v>未进班</v>
      </c>
      <c r="S342" s="22" t="str">
        <f t="shared" si="68"/>
        <v>未进班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1</v>
      </c>
      <c r="AC342" s="22" t="str">
        <f t="shared" si="76"/>
        <v>未进班</v>
      </c>
      <c r="AD342" s="22" t="str">
        <f>VLOOKUP(D342,'2-班级信息'!A:AL,31,0)</f>
        <v/>
      </c>
      <c r="AE342" s="22" t="str">
        <f>VLOOKUP(D342,'2-班级信息'!A:AL,8,0)</f>
        <v/>
      </c>
      <c r="AF342" s="22" t="str">
        <f t="shared" si="66"/>
        <v>幼儿班</v>
      </c>
      <c r="AG342" s="22" t="str">
        <f t="shared" si="77"/>
        <v>幼儿班</v>
      </c>
    </row>
    <row r="343" spans="1:33">
      <c r="A343" s="216" t="s">
        <v>1766</v>
      </c>
      <c r="B343" s="216" t="s">
        <v>494</v>
      </c>
      <c r="C343" s="216" t="s">
        <v>1766</v>
      </c>
      <c r="D343" s="216" t="s">
        <v>3908</v>
      </c>
      <c r="E343" s="23"/>
      <c r="F343" s="23"/>
      <c r="G343" s="216" t="str">
        <f>VLOOKUP(H343,Sheet1!$A:$B,2,0)</f>
        <v>S11142</v>
      </c>
      <c r="H343" s="23" t="s">
        <v>3368</v>
      </c>
      <c r="I343" s="216" t="str">
        <f>VLOOKUP(G343,Sheet1!$B:$T,19,0)</f>
        <v>小班</v>
      </c>
      <c r="J343" s="23"/>
      <c r="K343" s="23"/>
      <c r="L343" s="23"/>
      <c r="M343" s="23"/>
      <c r="N343" s="216" t="s">
        <v>4118</v>
      </c>
      <c r="O343" s="23"/>
      <c r="P343" s="23"/>
      <c r="Q343" s="22" t="str">
        <f t="shared" si="67"/>
        <v>未进班</v>
      </c>
      <c r="R343" s="22" t="str">
        <f>IF(Q343="在读",IF(IFERROR(FIND("一",D343),0)&gt;0,"一对一",VLOOKUP(LEFT(D343,3),班级编码!A:H,8,0)),Q343)</f>
        <v>未进班</v>
      </c>
      <c r="S343" s="22" t="str">
        <f t="shared" si="68"/>
        <v>未进班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1</v>
      </c>
      <c r="AC343" s="22" t="str">
        <f t="shared" si="76"/>
        <v>未进班</v>
      </c>
      <c r="AD343" s="22" t="str">
        <f>VLOOKUP(D343,'2-班级信息'!A:AL,31,0)</f>
        <v/>
      </c>
      <c r="AE343" s="22" t="str">
        <f>VLOOKUP(D343,'2-班级信息'!A:AL,8,0)</f>
        <v/>
      </c>
      <c r="AF343" s="22" t="str">
        <f t="shared" si="66"/>
        <v>幼儿班</v>
      </c>
      <c r="AG343" s="22" t="str">
        <f t="shared" si="77"/>
        <v>幼儿班</v>
      </c>
    </row>
    <row r="344" spans="1:33">
      <c r="A344" s="216" t="s">
        <v>1766</v>
      </c>
      <c r="B344" s="216" t="s">
        <v>494</v>
      </c>
      <c r="C344" s="216" t="s">
        <v>1766</v>
      </c>
      <c r="D344" s="216" t="s">
        <v>3908</v>
      </c>
      <c r="E344" s="23"/>
      <c r="F344" s="23"/>
      <c r="G344" s="216" t="str">
        <f>VLOOKUP(H344,Sheet1!$A:$B,2,0)</f>
        <v>S10892</v>
      </c>
      <c r="H344" s="23" t="s">
        <v>3309</v>
      </c>
      <c r="I344" s="216" t="str">
        <f>VLOOKUP(G344,Sheet1!$B:$T,19,0)</f>
        <v>一年级</v>
      </c>
      <c r="J344" s="23"/>
      <c r="K344" s="23"/>
      <c r="L344" s="23"/>
      <c r="M344" s="23"/>
      <c r="N344" s="216" t="s">
        <v>1000</v>
      </c>
      <c r="O344" s="23"/>
      <c r="P344" s="23"/>
      <c r="Q344" s="22" t="str">
        <f t="shared" si="67"/>
        <v>未进班</v>
      </c>
      <c r="R344" s="22" t="str">
        <f>IF(Q344="在读",IF(IFERROR(FIND("一",D344),0)&gt;0,"一对一",VLOOKUP(LEFT(D344,3),班级编码!A:H,8,0)),Q344)</f>
        <v>未进班</v>
      </c>
      <c r="S344" s="22" t="str">
        <f t="shared" si="68"/>
        <v>未进班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1</v>
      </c>
      <c r="AC344" s="22" t="str">
        <f t="shared" si="76"/>
        <v>未进班</v>
      </c>
      <c r="AD344" s="22" t="str">
        <f>VLOOKUP(D344,'2-班级信息'!A:AL,31,0)</f>
        <v/>
      </c>
      <c r="AE344" s="22" t="str">
        <f>VLOOKUP(D344,'2-班级信息'!A:AL,8,0)</f>
        <v/>
      </c>
      <c r="AF344" s="22" t="str">
        <f t="shared" si="66"/>
        <v>小学班</v>
      </c>
      <c r="AG344" s="22" t="str">
        <f t="shared" si="77"/>
        <v>小学平时班</v>
      </c>
    </row>
    <row r="345" spans="1:33">
      <c r="A345" s="216" t="s">
        <v>1766</v>
      </c>
      <c r="B345" s="216" t="s">
        <v>494</v>
      </c>
      <c r="C345" s="216" t="s">
        <v>1766</v>
      </c>
      <c r="D345" s="216" t="s">
        <v>3908</v>
      </c>
      <c r="E345" s="23"/>
      <c r="F345" s="23"/>
      <c r="G345" s="216" t="str">
        <f>VLOOKUP(H345,Sheet1!$A:$B,2,0)</f>
        <v>S10465</v>
      </c>
      <c r="H345" s="23" t="s">
        <v>3289</v>
      </c>
      <c r="I345" s="216" t="str">
        <f>VLOOKUP(G345,Sheet1!$B:$T,19,0)</f>
        <v>大班</v>
      </c>
      <c r="J345" s="23"/>
      <c r="K345" s="23"/>
      <c r="L345" s="23"/>
      <c r="M345" s="23"/>
      <c r="N345" s="216" t="s">
        <v>3904</v>
      </c>
      <c r="O345" s="23"/>
      <c r="P345" s="23"/>
      <c r="Q345" s="22" t="str">
        <f t="shared" si="67"/>
        <v>未进班</v>
      </c>
      <c r="R345" s="22" t="str">
        <f>IF(Q345="在读",IF(IFERROR(FIND("一",D345),0)&gt;0,"一对一",VLOOKUP(LEFT(D345,3),班级编码!A:H,8,0)),Q345)</f>
        <v>未进班</v>
      </c>
      <c r="S345" s="22" t="str">
        <f t="shared" si="68"/>
        <v>未进班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1</v>
      </c>
      <c r="AC345" s="22" t="str">
        <f t="shared" si="76"/>
        <v>未进班</v>
      </c>
      <c r="AD345" s="22" t="str">
        <f>VLOOKUP(D345,'2-班级信息'!A:AL,31,0)</f>
        <v/>
      </c>
      <c r="AE345" s="22" t="str">
        <f>VLOOKUP(D345,'2-班级信息'!A:AL,8,0)</f>
        <v/>
      </c>
      <c r="AF345" s="22" t="str">
        <f t="shared" si="66"/>
        <v>幼儿班</v>
      </c>
      <c r="AG345" s="22" t="str">
        <f t="shared" si="77"/>
        <v>幼儿班</v>
      </c>
    </row>
    <row r="346" spans="1:33">
      <c r="A346" s="216" t="s">
        <v>1766</v>
      </c>
      <c r="B346" s="216" t="s">
        <v>494</v>
      </c>
      <c r="C346" s="216" t="s">
        <v>1766</v>
      </c>
      <c r="D346" s="216" t="s">
        <v>3908</v>
      </c>
      <c r="E346" s="23"/>
      <c r="F346" s="23"/>
      <c r="G346" s="216" t="str">
        <f>VLOOKUP(H346,Sheet1!$A:$B,2,0)</f>
        <v>S10802</v>
      </c>
      <c r="H346" s="23" t="s">
        <v>3244</v>
      </c>
      <c r="I346" s="216" t="str">
        <f>VLOOKUP(G346,Sheet1!$B:$T,19,0)</f>
        <v>二年级</v>
      </c>
      <c r="J346" s="23"/>
      <c r="K346" s="23"/>
      <c r="L346" s="23"/>
      <c r="M346" s="23"/>
      <c r="N346" s="216" t="s">
        <v>1000</v>
      </c>
      <c r="O346" s="23"/>
      <c r="P346" s="23"/>
      <c r="Q346" s="22" t="str">
        <f t="shared" si="67"/>
        <v>未进班</v>
      </c>
      <c r="R346" s="22" t="str">
        <f>IF(Q346="在读",IF(IFERROR(FIND("一",D346),0)&gt;0,"一对一",VLOOKUP(LEFT(D346,3),班级编码!A:H,8,0)),Q346)</f>
        <v>未进班</v>
      </c>
      <c r="S346" s="22" t="str">
        <f t="shared" si="68"/>
        <v>未进班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1</v>
      </c>
      <c r="AC346" s="22" t="str">
        <f t="shared" si="76"/>
        <v>未进班</v>
      </c>
      <c r="AD346" s="22" t="str">
        <f>VLOOKUP(D346,'2-班级信息'!A:AL,31,0)</f>
        <v/>
      </c>
      <c r="AE346" s="22" t="str">
        <f>VLOOKUP(D346,'2-班级信息'!A:AL,8,0)</f>
        <v/>
      </c>
      <c r="AF346" s="22" t="str">
        <f t="shared" si="66"/>
        <v>小学班</v>
      </c>
      <c r="AG346" s="22" t="str">
        <f t="shared" si="77"/>
        <v>小学平时班</v>
      </c>
    </row>
    <row r="347" spans="1:33">
      <c r="A347" s="216" t="s">
        <v>1766</v>
      </c>
      <c r="B347" s="216" t="s">
        <v>494</v>
      </c>
      <c r="C347" s="216" t="s">
        <v>1766</v>
      </c>
      <c r="D347" s="216" t="s">
        <v>3908</v>
      </c>
      <c r="E347" s="23"/>
      <c r="F347" s="23"/>
      <c r="G347" s="216" t="str">
        <f>VLOOKUP(H347,Sheet1!$A:$B,2,0)</f>
        <v>S10256</v>
      </c>
      <c r="H347" s="23" t="s">
        <v>3350</v>
      </c>
      <c r="I347" s="216" t="str">
        <f>VLOOKUP(G347,Sheet1!$B:$T,19,0)</f>
        <v>大班</v>
      </c>
      <c r="J347" s="23"/>
      <c r="K347" s="23"/>
      <c r="L347" s="23"/>
      <c r="M347" s="23"/>
      <c r="N347" s="216" t="s">
        <v>3904</v>
      </c>
      <c r="O347" s="23"/>
      <c r="P347" s="23"/>
      <c r="Q347" s="22" t="str">
        <f t="shared" si="67"/>
        <v>未进班</v>
      </c>
      <c r="R347" s="22" t="str">
        <f>IF(Q347="在读",IF(IFERROR(FIND("一",D347),0)&gt;0,"一对一",VLOOKUP(LEFT(D347,3),班级编码!A:H,8,0)),Q347)</f>
        <v>未进班</v>
      </c>
      <c r="S347" s="22" t="str">
        <f t="shared" si="68"/>
        <v>未进班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1</v>
      </c>
      <c r="AC347" s="22" t="str">
        <f t="shared" si="76"/>
        <v>未进班</v>
      </c>
      <c r="AD347" s="22" t="str">
        <f>VLOOKUP(D347,'2-班级信息'!A:AL,31,0)</f>
        <v/>
      </c>
      <c r="AE347" s="22" t="str">
        <f>VLOOKUP(D347,'2-班级信息'!A:AL,8,0)</f>
        <v/>
      </c>
      <c r="AF347" s="22" t="str">
        <f t="shared" si="66"/>
        <v>幼儿班</v>
      </c>
      <c r="AG347" s="22" t="str">
        <f t="shared" si="77"/>
        <v>幼儿班</v>
      </c>
    </row>
    <row r="348" spans="1:33">
      <c r="A348" s="216" t="s">
        <v>1766</v>
      </c>
      <c r="B348" s="216" t="s">
        <v>494</v>
      </c>
      <c r="C348" s="216" t="s">
        <v>1766</v>
      </c>
      <c r="D348" s="216" t="s">
        <v>3908</v>
      </c>
      <c r="E348" s="23"/>
      <c r="F348" s="23"/>
      <c r="G348" s="216" t="str">
        <f>VLOOKUP(H348,Sheet1!$A:$B,2,0)</f>
        <v>S11661</v>
      </c>
      <c r="H348" s="23" t="s">
        <v>3268</v>
      </c>
      <c r="I348" s="216" t="str">
        <f>VLOOKUP(G348,Sheet1!$B:$T,19,0)</f>
        <v>二年级</v>
      </c>
      <c r="J348" s="23"/>
      <c r="K348" s="23"/>
      <c r="L348" s="23"/>
      <c r="M348" s="23"/>
      <c r="N348" s="216" t="s">
        <v>1000</v>
      </c>
      <c r="O348" s="23"/>
      <c r="P348" s="23"/>
      <c r="Q348" s="22" t="str">
        <f t="shared" si="67"/>
        <v>未进班</v>
      </c>
      <c r="R348" s="22" t="str">
        <f>IF(Q348="在读",IF(IFERROR(FIND("一",D348),0)&gt;0,"一对一",VLOOKUP(LEFT(D348,3),班级编码!A:H,8,0)),Q348)</f>
        <v>未进班</v>
      </c>
      <c r="S348" s="22" t="str">
        <f t="shared" si="68"/>
        <v>未进班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1</v>
      </c>
      <c r="AC348" s="22" t="str">
        <f t="shared" si="76"/>
        <v>未进班</v>
      </c>
      <c r="AD348" s="22" t="str">
        <f>VLOOKUP(D348,'2-班级信息'!A:AL,31,0)</f>
        <v/>
      </c>
      <c r="AE348" s="22" t="str">
        <f>VLOOKUP(D348,'2-班级信息'!A:AL,8,0)</f>
        <v/>
      </c>
      <c r="AF348" s="22" t="str">
        <f t="shared" si="66"/>
        <v>小学班</v>
      </c>
      <c r="AG348" s="22" t="str">
        <f t="shared" si="77"/>
        <v>小学平时班</v>
      </c>
    </row>
    <row r="349" spans="1:33">
      <c r="A349" s="216" t="s">
        <v>1766</v>
      </c>
      <c r="B349" s="216" t="s">
        <v>494</v>
      </c>
      <c r="C349" s="216" t="s">
        <v>1766</v>
      </c>
      <c r="D349" s="216" t="s">
        <v>3908</v>
      </c>
      <c r="E349" s="23"/>
      <c r="F349" s="23"/>
      <c r="G349" s="216" t="str">
        <f>VLOOKUP(H349,Sheet1!$A:$B,2,0)</f>
        <v>S11109</v>
      </c>
      <c r="H349" s="23" t="s">
        <v>3276</v>
      </c>
      <c r="I349" s="216" t="str">
        <f>VLOOKUP(G349,Sheet1!$B:$T,19,0)</f>
        <v>二年级</v>
      </c>
      <c r="J349" s="23"/>
      <c r="K349" s="23"/>
      <c r="L349" s="23"/>
      <c r="M349" s="23"/>
      <c r="N349" s="216" t="s">
        <v>1000</v>
      </c>
      <c r="O349" s="23"/>
      <c r="P349" s="23"/>
      <c r="Q349" s="22" t="str">
        <f t="shared" si="67"/>
        <v>未进班</v>
      </c>
      <c r="R349" s="22" t="str">
        <f>IF(Q349="在读",IF(IFERROR(FIND("一",D349),0)&gt;0,"一对一",VLOOKUP(LEFT(D349,3),班级编码!A:H,8,0)),Q349)</f>
        <v>未进班</v>
      </c>
      <c r="S349" s="22" t="str">
        <f t="shared" si="68"/>
        <v>未进班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1</v>
      </c>
      <c r="AC349" s="22" t="str">
        <f t="shared" si="76"/>
        <v>未进班</v>
      </c>
      <c r="AD349" s="22" t="str">
        <f>VLOOKUP(D349,'2-班级信息'!A:AL,31,0)</f>
        <v/>
      </c>
      <c r="AE349" s="22" t="str">
        <f>VLOOKUP(D349,'2-班级信息'!A:AL,8,0)</f>
        <v/>
      </c>
      <c r="AF349" s="22" t="str">
        <f t="shared" si="66"/>
        <v>小学班</v>
      </c>
      <c r="AG349" s="22" t="str">
        <f t="shared" si="77"/>
        <v>小学平时班</v>
      </c>
    </row>
    <row r="350" spans="1:33">
      <c r="A350" s="216" t="s">
        <v>1766</v>
      </c>
      <c r="B350" s="216" t="s">
        <v>494</v>
      </c>
      <c r="C350" s="216" t="s">
        <v>1766</v>
      </c>
      <c r="D350" s="216" t="s">
        <v>3908</v>
      </c>
      <c r="E350" s="23"/>
      <c r="F350" s="23"/>
      <c r="G350" s="216" t="str">
        <f>VLOOKUP(H350,Sheet1!$A:$B,2,0)</f>
        <v>S11492</v>
      </c>
      <c r="H350" s="23" t="s">
        <v>3430</v>
      </c>
      <c r="I350" s="216" t="str">
        <f>VLOOKUP(G350,Sheet1!$B:$T,19,0)</f>
        <v>小班</v>
      </c>
      <c r="J350" s="23"/>
      <c r="K350" s="23"/>
      <c r="L350" s="23"/>
      <c r="M350" s="23"/>
      <c r="N350" s="216" t="s">
        <v>4118</v>
      </c>
      <c r="O350" s="23"/>
      <c r="P350" s="23"/>
      <c r="Q350" s="22" t="str">
        <f t="shared" si="67"/>
        <v>未进班</v>
      </c>
      <c r="R350" s="22" t="str">
        <f>IF(Q350="在读",IF(IFERROR(FIND("一",D350),0)&gt;0,"一对一",VLOOKUP(LEFT(D350,3),班级编码!A:H,8,0)),Q350)</f>
        <v>未进班</v>
      </c>
      <c r="S350" s="22" t="str">
        <f t="shared" si="68"/>
        <v>未进班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1</v>
      </c>
      <c r="AC350" s="22" t="str">
        <f t="shared" si="76"/>
        <v>未进班</v>
      </c>
      <c r="AD350" s="22" t="str">
        <f>VLOOKUP(D350,'2-班级信息'!A:AL,31,0)</f>
        <v/>
      </c>
      <c r="AE350" s="22" t="str">
        <f>VLOOKUP(D350,'2-班级信息'!A:AL,8,0)</f>
        <v/>
      </c>
      <c r="AF350" s="22" t="str">
        <f t="shared" si="66"/>
        <v>幼儿班</v>
      </c>
      <c r="AG350" s="22" t="str">
        <f t="shared" si="77"/>
        <v>幼儿班</v>
      </c>
    </row>
    <row r="351" spans="1:33">
      <c r="A351" s="216" t="s">
        <v>1766</v>
      </c>
      <c r="B351" s="216" t="s">
        <v>494</v>
      </c>
      <c r="C351" s="216" t="s">
        <v>1766</v>
      </c>
      <c r="D351" s="216" t="s">
        <v>3908</v>
      </c>
      <c r="E351" s="23"/>
      <c r="F351" s="23"/>
      <c r="G351" s="216" t="str">
        <f>VLOOKUP(H351,Sheet1!$A:$B,2,0)</f>
        <v>S10927</v>
      </c>
      <c r="H351" s="23" t="s">
        <v>3234</v>
      </c>
      <c r="I351" s="216" t="str">
        <f>VLOOKUP(G351,Sheet1!$B:$T,19,0)</f>
        <v>二年级</v>
      </c>
      <c r="J351" s="23"/>
      <c r="K351" s="23"/>
      <c r="L351" s="23"/>
      <c r="M351" s="23"/>
      <c r="N351" s="216" t="s">
        <v>1000</v>
      </c>
      <c r="O351" s="23"/>
      <c r="P351" s="23"/>
      <c r="Q351" s="22" t="str">
        <f t="shared" si="67"/>
        <v>未进班</v>
      </c>
      <c r="R351" s="22" t="str">
        <f>IF(Q351="在读",IF(IFERROR(FIND("一",D351),0)&gt;0,"一对一",VLOOKUP(LEFT(D351,3),班级编码!A:H,8,0)),Q351)</f>
        <v>未进班</v>
      </c>
      <c r="S351" s="22" t="str">
        <f t="shared" si="68"/>
        <v>未进班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1</v>
      </c>
      <c r="AC351" s="22" t="str">
        <f t="shared" si="76"/>
        <v>未进班</v>
      </c>
      <c r="AD351" s="22" t="str">
        <f>VLOOKUP(D351,'2-班级信息'!A:AL,31,0)</f>
        <v/>
      </c>
      <c r="AE351" s="22" t="str">
        <f>VLOOKUP(D351,'2-班级信息'!A:AL,8,0)</f>
        <v/>
      </c>
      <c r="AF351" s="22" t="str">
        <f t="shared" si="66"/>
        <v>小学班</v>
      </c>
      <c r="AG351" s="22" t="str">
        <f t="shared" si="77"/>
        <v>小学平时班</v>
      </c>
    </row>
    <row r="352" spans="1:33">
      <c r="A352" s="216" t="s">
        <v>1766</v>
      </c>
      <c r="B352" s="216" t="s">
        <v>494</v>
      </c>
      <c r="C352" s="216" t="s">
        <v>1766</v>
      </c>
      <c r="D352" s="216" t="s">
        <v>3908</v>
      </c>
      <c r="E352" s="23"/>
      <c r="F352" s="23"/>
      <c r="G352" s="216" t="str">
        <f>VLOOKUP(H352,Sheet1!$A:$B,2,0)</f>
        <v>S11373</v>
      </c>
      <c r="H352" s="23" t="s">
        <v>3265</v>
      </c>
      <c r="I352" s="216" t="str">
        <f>VLOOKUP(G352,Sheet1!$B:$T,19,0)</f>
        <v>中班</v>
      </c>
      <c r="J352" s="23"/>
      <c r="K352" s="23"/>
      <c r="L352" s="23"/>
      <c r="M352" s="23"/>
      <c r="N352" s="216" t="s">
        <v>3904</v>
      </c>
      <c r="O352" s="23"/>
      <c r="P352" s="23"/>
      <c r="Q352" s="22" t="str">
        <f t="shared" si="67"/>
        <v>未进班</v>
      </c>
      <c r="R352" s="22" t="str">
        <f>IF(Q352="在读",IF(IFERROR(FIND("一",D352),0)&gt;0,"一对一",VLOOKUP(LEFT(D352,3),班级编码!A:H,8,0)),Q352)</f>
        <v>未进班</v>
      </c>
      <c r="S352" s="22" t="str">
        <f t="shared" si="68"/>
        <v>未进班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1</v>
      </c>
      <c r="AC352" s="22" t="str">
        <f t="shared" si="76"/>
        <v>未进班</v>
      </c>
      <c r="AD352" s="22" t="str">
        <f>VLOOKUP(D352,'2-班级信息'!A:AL,31,0)</f>
        <v/>
      </c>
      <c r="AE352" s="22" t="str">
        <f>VLOOKUP(D352,'2-班级信息'!A:AL,8,0)</f>
        <v/>
      </c>
      <c r="AF352" s="22" t="str">
        <f t="shared" si="66"/>
        <v>幼儿班</v>
      </c>
      <c r="AG352" s="22" t="str">
        <f t="shared" si="77"/>
        <v>幼儿班</v>
      </c>
    </row>
    <row r="353" spans="1:33">
      <c r="A353" s="216" t="s">
        <v>1766</v>
      </c>
      <c r="B353" s="216" t="s">
        <v>494</v>
      </c>
      <c r="C353" s="216" t="s">
        <v>1766</v>
      </c>
      <c r="D353" s="216" t="s">
        <v>3908</v>
      </c>
      <c r="E353" s="23"/>
      <c r="F353" s="23"/>
      <c r="G353" s="216" t="str">
        <f>VLOOKUP(H353,Sheet1!$A:$B,2,0)</f>
        <v>S11561</v>
      </c>
      <c r="H353" s="23" t="s">
        <v>3447</v>
      </c>
      <c r="I353" s="216" t="str">
        <f>VLOOKUP(G353,Sheet1!$B:$T,19,0)</f>
        <v>小班</v>
      </c>
      <c r="J353" s="23"/>
      <c r="K353" s="23"/>
      <c r="L353" s="23"/>
      <c r="M353" s="23"/>
      <c r="N353" s="216" t="s">
        <v>4214</v>
      </c>
      <c r="O353" s="23"/>
      <c r="P353" s="23"/>
      <c r="Q353" s="22" t="str">
        <f t="shared" si="67"/>
        <v>未进班</v>
      </c>
      <c r="R353" s="22" t="str">
        <f>IF(Q353="在读",IF(IFERROR(FIND("一",D353),0)&gt;0,"一对一",VLOOKUP(LEFT(D353,3),班级编码!A:H,8,0)),Q353)</f>
        <v>未进班</v>
      </c>
      <c r="S353" s="22" t="str">
        <f t="shared" si="68"/>
        <v>未进班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1</v>
      </c>
      <c r="AC353" s="22" t="str">
        <f t="shared" si="76"/>
        <v>未进班</v>
      </c>
      <c r="AD353" s="22" t="str">
        <f>VLOOKUP(D353,'2-班级信息'!A:AL,31,0)</f>
        <v/>
      </c>
      <c r="AE353" s="22" t="str">
        <f>VLOOKUP(D353,'2-班级信息'!A:AL,8,0)</f>
        <v/>
      </c>
      <c r="AF353" s="22" t="str">
        <f t="shared" si="66"/>
        <v>幼儿班</v>
      </c>
      <c r="AG353" s="22" t="str">
        <f t="shared" si="77"/>
        <v>幼儿班</v>
      </c>
    </row>
    <row r="354" spans="1:33">
      <c r="A354" s="216" t="s">
        <v>1766</v>
      </c>
      <c r="B354" s="216" t="s">
        <v>494</v>
      </c>
      <c r="C354" s="216" t="s">
        <v>1766</v>
      </c>
      <c r="D354" s="216" t="s">
        <v>3908</v>
      </c>
      <c r="E354" s="23"/>
      <c r="F354" s="23"/>
      <c r="G354" s="216" t="str">
        <f>VLOOKUP(H354,Sheet1!$A:$B,2,0)</f>
        <v>S11410</v>
      </c>
      <c r="H354" s="23" t="s">
        <v>3452</v>
      </c>
      <c r="I354" s="216" t="str">
        <f>VLOOKUP(G354,Sheet1!$B:$T,19,0)</f>
        <v>小班</v>
      </c>
      <c r="J354" s="23"/>
      <c r="K354" s="23"/>
      <c r="L354" s="23"/>
      <c r="M354" s="23"/>
      <c r="N354" s="216" t="s">
        <v>4118</v>
      </c>
      <c r="O354" s="23"/>
      <c r="P354" s="23"/>
      <c r="Q354" s="22" t="str">
        <f t="shared" si="67"/>
        <v>未进班</v>
      </c>
      <c r="R354" s="22" t="str">
        <f>IF(Q354="在读",IF(IFERROR(FIND("一",D354),0)&gt;0,"一对一",VLOOKUP(LEFT(D354,3),班级编码!A:H,8,0)),Q354)</f>
        <v>未进班</v>
      </c>
      <c r="S354" s="22" t="str">
        <f t="shared" si="68"/>
        <v>未进班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1</v>
      </c>
      <c r="AC354" s="22" t="str">
        <f t="shared" si="76"/>
        <v>未进班</v>
      </c>
      <c r="AD354" s="22" t="str">
        <f>VLOOKUP(D354,'2-班级信息'!A:AL,31,0)</f>
        <v/>
      </c>
      <c r="AE354" s="22" t="str">
        <f>VLOOKUP(D354,'2-班级信息'!A:AL,8,0)</f>
        <v/>
      </c>
      <c r="AF354" s="22" t="str">
        <f t="shared" si="66"/>
        <v>幼儿班</v>
      </c>
      <c r="AG354" s="22" t="str">
        <f t="shared" si="77"/>
        <v>幼儿班</v>
      </c>
    </row>
    <row r="355" spans="1:33">
      <c r="A355" s="216" t="s">
        <v>1766</v>
      </c>
      <c r="B355" s="216" t="s">
        <v>494</v>
      </c>
      <c r="C355" s="216" t="s">
        <v>1766</v>
      </c>
      <c r="D355" s="216" t="s">
        <v>3908</v>
      </c>
      <c r="E355" s="23"/>
      <c r="F355" s="23"/>
      <c r="G355" s="216" t="str">
        <f>VLOOKUP(H355,Sheet1!$A:$B,2,0)</f>
        <v>S10373</v>
      </c>
      <c r="H355" s="23" t="s">
        <v>3425</v>
      </c>
      <c r="I355" s="216" t="str">
        <f>VLOOKUP(G355,Sheet1!$B:$T,19,0)</f>
        <v>小班</v>
      </c>
      <c r="J355" s="23"/>
      <c r="K355" s="23"/>
      <c r="L355" s="23"/>
      <c r="M355" s="23"/>
      <c r="N355" s="216" t="s">
        <v>4118</v>
      </c>
      <c r="O355" s="23"/>
      <c r="P355" s="23"/>
      <c r="Q355" s="22" t="str">
        <f t="shared" si="67"/>
        <v>未进班</v>
      </c>
      <c r="R355" s="22" t="str">
        <f>IF(Q355="在读",IF(IFERROR(FIND("一",D355),0)&gt;0,"一对一",VLOOKUP(LEFT(D355,3),班级编码!A:H,8,0)),Q355)</f>
        <v>未进班</v>
      </c>
      <c r="S355" s="22" t="str">
        <f t="shared" si="68"/>
        <v>未进班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1</v>
      </c>
      <c r="AC355" s="22" t="str">
        <f t="shared" si="76"/>
        <v>未进班</v>
      </c>
      <c r="AD355" s="22" t="str">
        <f>VLOOKUP(D355,'2-班级信息'!A:AL,31,0)</f>
        <v/>
      </c>
      <c r="AE355" s="22" t="str">
        <f>VLOOKUP(D355,'2-班级信息'!A:AL,8,0)</f>
        <v/>
      </c>
      <c r="AF355" s="22" t="str">
        <f t="shared" si="66"/>
        <v>幼儿班</v>
      </c>
      <c r="AG355" s="22" t="str">
        <f t="shared" si="77"/>
        <v>幼儿班</v>
      </c>
    </row>
    <row r="356" spans="1:33">
      <c r="A356" s="216" t="s">
        <v>1766</v>
      </c>
      <c r="B356" s="216" t="s">
        <v>494</v>
      </c>
      <c r="C356" s="216" t="s">
        <v>1766</v>
      </c>
      <c r="D356" s="216" t="s">
        <v>3908</v>
      </c>
      <c r="E356" s="23"/>
      <c r="F356" s="23"/>
      <c r="G356" s="216" t="str">
        <f>VLOOKUP(H356,Sheet1!$A:$B,2,0)</f>
        <v>S10547</v>
      </c>
      <c r="H356" s="23" t="s">
        <v>3202</v>
      </c>
      <c r="I356" s="216" t="str">
        <f>VLOOKUP(G356,Sheet1!$B:$T,19,0)</f>
        <v>大班</v>
      </c>
      <c r="J356" s="23"/>
      <c r="K356" s="23"/>
      <c r="L356" s="23"/>
      <c r="M356" s="23"/>
      <c r="N356" s="216" t="s">
        <v>3904</v>
      </c>
      <c r="O356" s="23"/>
      <c r="P356" s="23"/>
      <c r="Q356" s="22" t="str">
        <f t="shared" si="67"/>
        <v>未进班</v>
      </c>
      <c r="R356" s="22" t="str">
        <f>IF(Q356="在读",IF(IFERROR(FIND("一",D356),0)&gt;0,"一对一",VLOOKUP(LEFT(D356,3),班级编码!A:H,8,0)),Q356)</f>
        <v>未进班</v>
      </c>
      <c r="S356" s="22" t="str">
        <f t="shared" si="68"/>
        <v>未进班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1</v>
      </c>
      <c r="AC356" s="22" t="str">
        <f t="shared" si="76"/>
        <v>未进班</v>
      </c>
      <c r="AD356" s="22" t="str">
        <f>VLOOKUP(D356,'2-班级信息'!A:AL,31,0)</f>
        <v/>
      </c>
      <c r="AE356" s="22" t="str">
        <f>VLOOKUP(D356,'2-班级信息'!A:AL,8,0)</f>
        <v/>
      </c>
      <c r="AF356" s="22" t="str">
        <f t="shared" si="66"/>
        <v>幼儿班</v>
      </c>
      <c r="AG356" s="22" t="str">
        <f t="shared" si="77"/>
        <v>幼儿班</v>
      </c>
    </row>
    <row r="357" spans="1:33">
      <c r="A357" s="216" t="s">
        <v>1766</v>
      </c>
      <c r="B357" s="216" t="s">
        <v>494</v>
      </c>
      <c r="C357" s="216" t="s">
        <v>1766</v>
      </c>
      <c r="D357" s="216" t="s">
        <v>3908</v>
      </c>
      <c r="E357" s="23"/>
      <c r="F357" s="23"/>
      <c r="G357" s="216" t="str">
        <f>VLOOKUP(H357,Sheet1!$A:$B,2,0)</f>
        <v>S10888</v>
      </c>
      <c r="H357" s="23" t="s">
        <v>3294</v>
      </c>
      <c r="I357" s="216" t="str">
        <f>VLOOKUP(G357,Sheet1!$B:$T,19,0)</f>
        <v>一年级</v>
      </c>
      <c r="J357" s="23"/>
      <c r="K357" s="23"/>
      <c r="L357" s="23"/>
      <c r="M357" s="23"/>
      <c r="N357" s="216" t="s">
        <v>1000</v>
      </c>
      <c r="O357" s="23"/>
      <c r="P357" s="23"/>
      <c r="Q357" s="22" t="str">
        <f t="shared" si="67"/>
        <v>未进班</v>
      </c>
      <c r="R357" s="22" t="str">
        <f>IF(Q357="在读",IF(IFERROR(FIND("一",D357),0)&gt;0,"一对一",VLOOKUP(LEFT(D357,3),班级编码!A:H,8,0)),Q357)</f>
        <v>未进班</v>
      </c>
      <c r="S357" s="22" t="str">
        <f t="shared" si="68"/>
        <v>未进班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1</v>
      </c>
      <c r="AC357" s="22" t="str">
        <f t="shared" si="76"/>
        <v>未进班</v>
      </c>
      <c r="AD357" s="22" t="str">
        <f>VLOOKUP(D357,'2-班级信息'!A:AL,31,0)</f>
        <v/>
      </c>
      <c r="AE357" s="22" t="str">
        <f>VLOOKUP(D357,'2-班级信息'!A:AL,8,0)</f>
        <v/>
      </c>
      <c r="AF357" s="22" t="str">
        <f t="shared" si="66"/>
        <v>小学班</v>
      </c>
      <c r="AG357" s="22" t="str">
        <f t="shared" si="77"/>
        <v>小学平时班</v>
      </c>
    </row>
    <row r="358" spans="1:33">
      <c r="A358" s="216" t="s">
        <v>1766</v>
      </c>
      <c r="B358" s="216" t="s">
        <v>494</v>
      </c>
      <c r="C358" s="216" t="s">
        <v>1766</v>
      </c>
      <c r="D358" s="216" t="s">
        <v>3908</v>
      </c>
      <c r="E358" s="23"/>
      <c r="F358" s="23"/>
      <c r="G358" s="216" t="str">
        <f>VLOOKUP(H358,Sheet1!$A:$B,2,0)</f>
        <v>S11295</v>
      </c>
      <c r="H358" s="23" t="s">
        <v>3403</v>
      </c>
      <c r="I358" s="216" t="str">
        <f>VLOOKUP(G358,Sheet1!$B:$T,19,0)</f>
        <v>小班</v>
      </c>
      <c r="J358" s="23"/>
      <c r="K358" s="23"/>
      <c r="L358" s="23"/>
      <c r="M358" s="23"/>
      <c r="N358" s="216" t="s">
        <v>3686</v>
      </c>
      <c r="O358" s="23"/>
      <c r="P358" s="23"/>
      <c r="Q358" s="22" t="str">
        <f t="shared" si="67"/>
        <v>未进班</v>
      </c>
      <c r="R358" s="22" t="str">
        <f>IF(Q358="在读",IF(IFERROR(FIND("一",D358),0)&gt;0,"一对一",VLOOKUP(LEFT(D358,3),班级编码!A:H,8,0)),Q358)</f>
        <v>未进班</v>
      </c>
      <c r="S358" s="22" t="str">
        <f t="shared" si="68"/>
        <v>未进班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1</v>
      </c>
      <c r="AC358" s="22" t="str">
        <f t="shared" si="76"/>
        <v>未进班</v>
      </c>
      <c r="AD358" s="22" t="str">
        <f>VLOOKUP(D358,'2-班级信息'!A:AL,31,0)</f>
        <v/>
      </c>
      <c r="AE358" s="22" t="str">
        <f>VLOOKUP(D358,'2-班级信息'!A:AL,8,0)</f>
        <v/>
      </c>
      <c r="AF358" s="22" t="str">
        <f t="shared" si="66"/>
        <v>幼儿班</v>
      </c>
      <c r="AG358" s="22" t="str">
        <f t="shared" si="77"/>
        <v>幼儿班</v>
      </c>
    </row>
    <row r="359" spans="1:33">
      <c r="A359" s="216" t="s">
        <v>1766</v>
      </c>
      <c r="B359" s="216" t="s">
        <v>494</v>
      </c>
      <c r="C359" s="216" t="s">
        <v>1766</v>
      </c>
      <c r="D359" s="216" t="s">
        <v>3908</v>
      </c>
      <c r="E359" s="23"/>
      <c r="F359" s="23"/>
      <c r="G359" s="216" t="str">
        <f>VLOOKUP(H359,Sheet1!$A:$B,2,0)</f>
        <v>S10116</v>
      </c>
      <c r="H359" s="23" t="s">
        <v>3347</v>
      </c>
      <c r="I359" s="216" t="str">
        <f>VLOOKUP(G359,Sheet1!$B:$T,19,0)</f>
        <v>一年级</v>
      </c>
      <c r="J359" s="23"/>
      <c r="K359" s="23"/>
      <c r="L359" s="23"/>
      <c r="M359" s="23"/>
      <c r="N359" s="216" t="s">
        <v>1000</v>
      </c>
      <c r="O359" s="23"/>
      <c r="P359" s="23"/>
      <c r="Q359" s="22" t="str">
        <f t="shared" si="67"/>
        <v>未进班</v>
      </c>
      <c r="R359" s="22" t="str">
        <f>IF(Q359="在读",IF(IFERROR(FIND("一",D359),0)&gt;0,"一对一",VLOOKUP(LEFT(D359,3),班级编码!A:H,8,0)),Q359)</f>
        <v>未进班</v>
      </c>
      <c r="S359" s="22" t="str">
        <f t="shared" si="68"/>
        <v>未进班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1</v>
      </c>
      <c r="AC359" s="22" t="str">
        <f t="shared" si="76"/>
        <v>未进班</v>
      </c>
      <c r="AD359" s="22" t="str">
        <f>VLOOKUP(D359,'2-班级信息'!A:AL,31,0)</f>
        <v/>
      </c>
      <c r="AE359" s="22" t="str">
        <f>VLOOKUP(D359,'2-班级信息'!A:AL,8,0)</f>
        <v/>
      </c>
      <c r="AF359" s="22" t="str">
        <f t="shared" si="66"/>
        <v>小学班</v>
      </c>
      <c r="AG359" s="22" t="str">
        <f t="shared" si="77"/>
        <v>小学平时班</v>
      </c>
    </row>
    <row r="360" spans="1:33">
      <c r="A360" s="216" t="s">
        <v>1766</v>
      </c>
      <c r="B360" s="216" t="s">
        <v>494</v>
      </c>
      <c r="C360" s="216" t="s">
        <v>1766</v>
      </c>
      <c r="D360" s="216" t="s">
        <v>3908</v>
      </c>
      <c r="E360" s="23"/>
      <c r="F360" s="23"/>
      <c r="G360" s="216" t="str">
        <f>VLOOKUP(H360,Sheet1!$A:$B,2,0)</f>
        <v>S10656</v>
      </c>
      <c r="H360" s="23" t="s">
        <v>3297</v>
      </c>
      <c r="I360" s="216" t="str">
        <f>VLOOKUP(G360,Sheet1!$B:$T,19,0)</f>
        <v>大班</v>
      </c>
      <c r="J360" s="23"/>
      <c r="K360" s="23"/>
      <c r="L360" s="23"/>
      <c r="M360" s="23"/>
      <c r="N360" s="216" t="s">
        <v>3904</v>
      </c>
      <c r="O360" s="23"/>
      <c r="P360" s="23"/>
      <c r="Q360" s="22" t="str">
        <f t="shared" si="67"/>
        <v>未进班</v>
      </c>
      <c r="R360" s="22" t="str">
        <f>IF(Q360="在读",IF(IFERROR(FIND("一",D360),0)&gt;0,"一对一",VLOOKUP(LEFT(D360,3),班级编码!A:H,8,0)),Q360)</f>
        <v>未进班</v>
      </c>
      <c r="S360" s="22" t="str">
        <f t="shared" si="68"/>
        <v>未进班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1</v>
      </c>
      <c r="AC360" s="22" t="str">
        <f t="shared" si="76"/>
        <v>未进班</v>
      </c>
      <c r="AD360" s="22" t="str">
        <f>VLOOKUP(D360,'2-班级信息'!A:AL,31,0)</f>
        <v/>
      </c>
      <c r="AE360" s="22" t="str">
        <f>VLOOKUP(D360,'2-班级信息'!A:AL,8,0)</f>
        <v/>
      </c>
      <c r="AF360" s="22" t="str">
        <f t="shared" si="66"/>
        <v>幼儿班</v>
      </c>
      <c r="AG360" s="22" t="str">
        <f t="shared" si="77"/>
        <v>幼儿班</v>
      </c>
    </row>
    <row r="361" spans="1:33">
      <c r="A361" s="216" t="s">
        <v>1766</v>
      </c>
      <c r="B361" s="216" t="s">
        <v>494</v>
      </c>
      <c r="C361" s="216" t="s">
        <v>1766</v>
      </c>
      <c r="D361" s="216" t="s">
        <v>3908</v>
      </c>
      <c r="E361" s="23"/>
      <c r="F361" s="23"/>
      <c r="G361" s="216" t="str">
        <f>VLOOKUP(H361,Sheet1!$A:$B,2,0)</f>
        <v>S10958</v>
      </c>
      <c r="H361" s="23" t="s">
        <v>3461</v>
      </c>
      <c r="I361" s="216" t="str">
        <f>VLOOKUP(G361,Sheet1!$B:$T,19,0)</f>
        <v>小班</v>
      </c>
      <c r="J361" s="23"/>
      <c r="K361" s="23"/>
      <c r="L361" s="23"/>
      <c r="M361" s="23"/>
      <c r="N361" s="216" t="s">
        <v>4118</v>
      </c>
      <c r="O361" s="23"/>
      <c r="P361" s="23"/>
      <c r="Q361" s="22" t="str">
        <f t="shared" si="67"/>
        <v>未进班</v>
      </c>
      <c r="R361" s="22" t="str">
        <f>IF(Q361="在读",IF(IFERROR(FIND("一",D361),0)&gt;0,"一对一",VLOOKUP(LEFT(D361,3),班级编码!A:H,8,0)),Q361)</f>
        <v>未进班</v>
      </c>
      <c r="S361" s="22" t="str">
        <f t="shared" si="68"/>
        <v>未进班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1</v>
      </c>
      <c r="AC361" s="22" t="str">
        <f t="shared" si="76"/>
        <v>未进班</v>
      </c>
      <c r="AD361" s="22" t="str">
        <f>VLOOKUP(D361,'2-班级信息'!A:AL,31,0)</f>
        <v/>
      </c>
      <c r="AE361" s="22" t="str">
        <f>VLOOKUP(D361,'2-班级信息'!A:AL,8,0)</f>
        <v/>
      </c>
      <c r="AF361" s="22" t="str">
        <f t="shared" si="66"/>
        <v>幼儿班</v>
      </c>
      <c r="AG361" s="22" t="str">
        <f t="shared" si="77"/>
        <v>幼儿班</v>
      </c>
    </row>
    <row r="362" spans="1:33">
      <c r="A362" s="216" t="s">
        <v>1766</v>
      </c>
      <c r="B362" s="216" t="s">
        <v>494</v>
      </c>
      <c r="C362" s="216" t="s">
        <v>1766</v>
      </c>
      <c r="D362" s="216" t="s">
        <v>3908</v>
      </c>
      <c r="E362" s="23"/>
      <c r="F362" s="23"/>
      <c r="G362" s="216" t="str">
        <f>VLOOKUP(H362,Sheet1!$A:$B,2,0)</f>
        <v>S11670</v>
      </c>
      <c r="H362" s="23" t="s">
        <v>3478</v>
      </c>
      <c r="I362" s="216" t="str">
        <f>VLOOKUP(G362,Sheet1!$B:$T,19,0)</f>
        <v>小班</v>
      </c>
      <c r="J362" s="23"/>
      <c r="K362" s="23"/>
      <c r="L362" s="23"/>
      <c r="M362" s="23"/>
      <c r="N362" s="216" t="s">
        <v>3813</v>
      </c>
      <c r="O362" s="23"/>
      <c r="P362" s="23"/>
      <c r="Q362" s="22" t="str">
        <f t="shared" si="67"/>
        <v>未进班</v>
      </c>
      <c r="R362" s="22" t="str">
        <f>IF(Q362="在读",IF(IFERROR(FIND("一",D362),0)&gt;0,"一对一",VLOOKUP(LEFT(D362,3),班级编码!A:H,8,0)),Q362)</f>
        <v>未进班</v>
      </c>
      <c r="S362" s="22" t="str">
        <f t="shared" si="68"/>
        <v>未进班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1</v>
      </c>
      <c r="AC362" s="22" t="str">
        <f t="shared" si="76"/>
        <v>未进班</v>
      </c>
      <c r="AD362" s="22" t="str">
        <f>VLOOKUP(D362,'2-班级信息'!A:AL,31,0)</f>
        <v/>
      </c>
      <c r="AE362" s="22" t="str">
        <f>VLOOKUP(D362,'2-班级信息'!A:AL,8,0)</f>
        <v/>
      </c>
      <c r="AF362" s="22" t="str">
        <f t="shared" si="66"/>
        <v>幼儿班</v>
      </c>
      <c r="AG362" s="22" t="str">
        <f t="shared" si="77"/>
        <v>幼儿班</v>
      </c>
    </row>
    <row r="363" spans="1:33">
      <c r="A363" s="216" t="s">
        <v>1766</v>
      </c>
      <c r="B363" s="216" t="s">
        <v>494</v>
      </c>
      <c r="C363" s="216" t="s">
        <v>1766</v>
      </c>
      <c r="D363" s="216" t="s">
        <v>3908</v>
      </c>
      <c r="E363" s="23"/>
      <c r="F363" s="23"/>
      <c r="G363" s="216" t="str">
        <f>VLOOKUP(H363,Sheet1!$A:$B,2,0)</f>
        <v>S10596</v>
      </c>
      <c r="H363" s="23" t="s">
        <v>3365</v>
      </c>
      <c r="I363" s="216" t="str">
        <f>VLOOKUP(G363,Sheet1!$B:$T,19,0)</f>
        <v>二年级</v>
      </c>
      <c r="J363" s="23"/>
      <c r="K363" s="23"/>
      <c r="L363" s="23"/>
      <c r="M363" s="23"/>
      <c r="N363" s="216" t="s">
        <v>1000</v>
      </c>
      <c r="O363" s="23"/>
      <c r="P363" s="23"/>
      <c r="Q363" s="22" t="str">
        <f t="shared" si="67"/>
        <v>未进班</v>
      </c>
      <c r="R363" s="22" t="str">
        <f>IF(Q363="在读",IF(IFERROR(FIND("一",D363),0)&gt;0,"一对一",VLOOKUP(LEFT(D363,3),班级编码!A:H,8,0)),Q363)</f>
        <v>未进班</v>
      </c>
      <c r="S363" s="22" t="str">
        <f t="shared" si="68"/>
        <v>未进班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1</v>
      </c>
      <c r="AC363" s="22" t="str">
        <f t="shared" si="76"/>
        <v>未进班</v>
      </c>
      <c r="AD363" s="22" t="str">
        <f>VLOOKUP(D363,'2-班级信息'!A:AL,31,0)</f>
        <v/>
      </c>
      <c r="AE363" s="22" t="str">
        <f>VLOOKUP(D363,'2-班级信息'!A:AL,8,0)</f>
        <v/>
      </c>
      <c r="AF363" s="22" t="str">
        <f t="shared" si="66"/>
        <v>小学班</v>
      </c>
      <c r="AG363" s="22" t="str">
        <f t="shared" si="77"/>
        <v>小学平时班</v>
      </c>
    </row>
    <row r="364" spans="1:33">
      <c r="A364" s="216" t="s">
        <v>1766</v>
      </c>
      <c r="B364" s="216" t="s">
        <v>494</v>
      </c>
      <c r="C364" s="216" t="s">
        <v>1766</v>
      </c>
      <c r="D364" s="216" t="s">
        <v>3908</v>
      </c>
      <c r="E364" s="23"/>
      <c r="F364" s="23"/>
      <c r="G364" s="216" t="str">
        <f>VLOOKUP(H364,Sheet1!$A:$B,2,0)</f>
        <v>S10658</v>
      </c>
      <c r="H364" s="23" t="s">
        <v>3326</v>
      </c>
      <c r="I364" s="216" t="str">
        <f>VLOOKUP(G364,Sheet1!$B:$T,19,0)</f>
        <v>大班</v>
      </c>
      <c r="J364" s="23"/>
      <c r="K364" s="23"/>
      <c r="L364" s="23"/>
      <c r="M364" s="23"/>
      <c r="N364" s="216" t="s">
        <v>3924</v>
      </c>
      <c r="O364" s="23"/>
      <c r="P364" s="23"/>
      <c r="Q364" s="22" t="str">
        <f t="shared" si="67"/>
        <v>未进班</v>
      </c>
      <c r="R364" s="22" t="str">
        <f>IF(Q364="在读",IF(IFERROR(FIND("一",D364),0)&gt;0,"一对一",VLOOKUP(LEFT(D364,3),班级编码!A:H,8,0)),Q364)</f>
        <v>未进班</v>
      </c>
      <c r="S364" s="22" t="str">
        <f t="shared" si="68"/>
        <v>未进班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1</v>
      </c>
      <c r="AC364" s="22" t="str">
        <f t="shared" si="76"/>
        <v>未进班</v>
      </c>
      <c r="AD364" s="22" t="str">
        <f>VLOOKUP(D364,'2-班级信息'!A:AL,31,0)</f>
        <v/>
      </c>
      <c r="AE364" s="22" t="str">
        <f>VLOOKUP(D364,'2-班级信息'!A:AL,8,0)</f>
        <v/>
      </c>
      <c r="AF364" s="22" t="str">
        <f t="shared" si="66"/>
        <v>幼儿班</v>
      </c>
      <c r="AG364" s="22" t="str">
        <f t="shared" si="77"/>
        <v>幼儿班</v>
      </c>
    </row>
    <row r="365" spans="1:33">
      <c r="A365" s="216" t="s">
        <v>1766</v>
      </c>
      <c r="B365" s="216" t="s">
        <v>494</v>
      </c>
      <c r="C365" s="216" t="s">
        <v>1766</v>
      </c>
      <c r="D365" s="216" t="s">
        <v>3908</v>
      </c>
      <c r="E365" s="23"/>
      <c r="F365" s="23"/>
      <c r="G365" s="216" t="str">
        <f>VLOOKUP(H365,Sheet1!$A:$B,2,0)</f>
        <v>S10062</v>
      </c>
      <c r="H365" s="23" t="s">
        <v>3215</v>
      </c>
      <c r="I365" s="216" t="str">
        <f>VLOOKUP(G365,Sheet1!$B:$T,19,0)</f>
        <v>一年级</v>
      </c>
      <c r="J365" s="23"/>
      <c r="K365" s="23"/>
      <c r="L365" s="23"/>
      <c r="M365" s="23"/>
      <c r="N365" s="216" t="s">
        <v>1000</v>
      </c>
      <c r="O365" s="23"/>
      <c r="P365" s="23"/>
      <c r="Q365" s="22" t="str">
        <f t="shared" si="67"/>
        <v>未进班</v>
      </c>
      <c r="R365" s="22" t="str">
        <f>IF(Q365="在读",IF(IFERROR(FIND("一",D365),0)&gt;0,"一对一",VLOOKUP(LEFT(D365,3),班级编码!A:H,8,0)),Q365)</f>
        <v>未进班</v>
      </c>
      <c r="S365" s="22" t="str">
        <f t="shared" si="68"/>
        <v>未进班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1</v>
      </c>
      <c r="AC365" s="22" t="str">
        <f t="shared" si="76"/>
        <v>未进班</v>
      </c>
      <c r="AD365" s="22" t="str">
        <f>VLOOKUP(D365,'2-班级信息'!A:AL,31,0)</f>
        <v/>
      </c>
      <c r="AE365" s="22" t="str">
        <f>VLOOKUP(D365,'2-班级信息'!A:AL,8,0)</f>
        <v/>
      </c>
      <c r="AF365" s="22" t="str">
        <f t="shared" si="66"/>
        <v>小学班</v>
      </c>
      <c r="AG365" s="22" t="str">
        <f t="shared" si="77"/>
        <v>小学平时班</v>
      </c>
    </row>
    <row r="366" spans="1:33">
      <c r="A366" s="216" t="s">
        <v>1766</v>
      </c>
      <c r="B366" s="216" t="s">
        <v>494</v>
      </c>
      <c r="C366" s="216" t="s">
        <v>1766</v>
      </c>
      <c r="D366" s="216" t="s">
        <v>3908</v>
      </c>
      <c r="E366" s="23"/>
      <c r="F366" s="23"/>
      <c r="G366" s="216" t="str">
        <f>VLOOKUP(H366,Sheet1!$A:$B,2,0)</f>
        <v>S10898</v>
      </c>
      <c r="H366" s="23" t="s">
        <v>4124</v>
      </c>
      <c r="I366" s="216" t="str">
        <f>VLOOKUP(G366,Sheet1!$B:$T,19,0)</f>
        <v>小班</v>
      </c>
      <c r="J366" s="23"/>
      <c r="K366" s="23"/>
      <c r="L366" s="23"/>
      <c r="M366" s="23"/>
      <c r="N366" s="216" t="s">
        <v>1000</v>
      </c>
      <c r="O366" s="23"/>
      <c r="P366" s="23"/>
      <c r="Q366" s="22" t="str">
        <f t="shared" si="67"/>
        <v>未进班</v>
      </c>
      <c r="R366" s="22" t="str">
        <f>IF(Q366="在读",IF(IFERROR(FIND("一",D366),0)&gt;0,"一对一",VLOOKUP(LEFT(D366,3),班级编码!A:H,8,0)),Q366)</f>
        <v>未进班</v>
      </c>
      <c r="S366" s="22" t="str">
        <f t="shared" si="68"/>
        <v>未进班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1</v>
      </c>
      <c r="AC366" s="22" t="str">
        <f t="shared" si="76"/>
        <v>未进班</v>
      </c>
      <c r="AD366" s="22" t="str">
        <f>VLOOKUP(D366,'2-班级信息'!A:AL,31,0)</f>
        <v/>
      </c>
      <c r="AE366" s="22" t="str">
        <f>VLOOKUP(D366,'2-班级信息'!A:AL,8,0)</f>
        <v/>
      </c>
      <c r="AF366" s="22" t="str">
        <f t="shared" si="66"/>
        <v>幼儿班</v>
      </c>
      <c r="AG366" s="22" t="str">
        <f t="shared" si="77"/>
        <v>幼儿班</v>
      </c>
    </row>
    <row r="367" spans="1:33">
      <c r="A367" s="216" t="s">
        <v>1766</v>
      </c>
      <c r="B367" s="216" t="s">
        <v>494</v>
      </c>
      <c r="C367" s="216" t="s">
        <v>1766</v>
      </c>
      <c r="D367" s="216" t="s">
        <v>3908</v>
      </c>
      <c r="E367" s="23"/>
      <c r="F367" s="23"/>
      <c r="G367" s="216" t="str">
        <f>VLOOKUP(H367,Sheet1!$A:$B,2,0)</f>
        <v>S10368</v>
      </c>
      <c r="H367" s="23" t="s">
        <v>3273</v>
      </c>
      <c r="I367" s="216" t="str">
        <f>VLOOKUP(G367,Sheet1!$B:$T,19,0)</f>
        <v>小班</v>
      </c>
      <c r="J367" s="23"/>
      <c r="K367" s="23"/>
      <c r="L367" s="23"/>
      <c r="M367" s="23"/>
      <c r="N367" s="216" t="s">
        <v>4118</v>
      </c>
      <c r="O367" s="23"/>
      <c r="P367" s="23"/>
      <c r="Q367" s="22" t="str">
        <f t="shared" si="67"/>
        <v>未进班</v>
      </c>
      <c r="R367" s="22" t="str">
        <f>IF(Q367="在读",IF(IFERROR(FIND("一",D367),0)&gt;0,"一对一",VLOOKUP(LEFT(D367,3),班级编码!A:H,8,0)),Q367)</f>
        <v>未进班</v>
      </c>
      <c r="S367" s="22" t="str">
        <f t="shared" si="68"/>
        <v>未进班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1</v>
      </c>
      <c r="AC367" s="22" t="str">
        <f t="shared" si="76"/>
        <v>未进班</v>
      </c>
      <c r="AD367" s="22" t="str">
        <f>VLOOKUP(D367,'2-班级信息'!A:AL,31,0)</f>
        <v/>
      </c>
      <c r="AE367" s="22" t="str">
        <f>VLOOKUP(D367,'2-班级信息'!A:AL,8,0)</f>
        <v/>
      </c>
      <c r="AF367" s="22" t="str">
        <f t="shared" si="66"/>
        <v>幼儿班</v>
      </c>
      <c r="AG367" s="22" t="str">
        <f t="shared" si="77"/>
        <v>幼儿班</v>
      </c>
    </row>
    <row r="368" spans="1:33">
      <c r="A368" s="216" t="s">
        <v>1766</v>
      </c>
      <c r="B368" s="216" t="s">
        <v>494</v>
      </c>
      <c r="C368" s="216" t="s">
        <v>1766</v>
      </c>
      <c r="D368" s="216" t="s">
        <v>3908</v>
      </c>
      <c r="E368" s="23"/>
      <c r="F368" s="23"/>
      <c r="G368" s="216" t="str">
        <f>VLOOKUP(H368,Sheet1!$A:$B,2,0)</f>
        <v>S11508</v>
      </c>
      <c r="H368" s="23" t="s">
        <v>3279</v>
      </c>
      <c r="I368" s="216" t="str">
        <f>VLOOKUP(G368,Sheet1!$B:$T,19,0)</f>
        <v>二年级</v>
      </c>
      <c r="J368" s="23"/>
      <c r="K368" s="23"/>
      <c r="L368" s="23"/>
      <c r="M368" s="23"/>
      <c r="N368" s="216" t="s">
        <v>1000</v>
      </c>
      <c r="O368" s="23"/>
      <c r="P368" s="23"/>
      <c r="Q368" s="22" t="str">
        <f t="shared" si="67"/>
        <v>未进班</v>
      </c>
      <c r="R368" s="22" t="str">
        <f>IF(Q368="在读",IF(IFERROR(FIND("一",D368),0)&gt;0,"一对一",VLOOKUP(LEFT(D368,3),班级编码!A:H,8,0)),Q368)</f>
        <v>未进班</v>
      </c>
      <c r="S368" s="22" t="str">
        <f t="shared" si="68"/>
        <v>未进班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1</v>
      </c>
      <c r="AC368" s="22" t="str">
        <f t="shared" si="76"/>
        <v>未进班</v>
      </c>
      <c r="AD368" s="22" t="str">
        <f>VLOOKUP(D368,'2-班级信息'!A:AL,31,0)</f>
        <v/>
      </c>
      <c r="AE368" s="22" t="str">
        <f>VLOOKUP(D368,'2-班级信息'!A:AL,8,0)</f>
        <v/>
      </c>
      <c r="AF368" s="22" t="str">
        <f t="shared" si="66"/>
        <v>小学班</v>
      </c>
      <c r="AG368" s="22" t="str">
        <f t="shared" si="77"/>
        <v>小学平时班</v>
      </c>
    </row>
    <row r="369" spans="1:33">
      <c r="A369" s="216" t="s">
        <v>1766</v>
      </c>
      <c r="B369" s="216" t="s">
        <v>494</v>
      </c>
      <c r="C369" s="216" t="s">
        <v>1766</v>
      </c>
      <c r="D369" s="216" t="s">
        <v>3908</v>
      </c>
      <c r="E369" s="23"/>
      <c r="F369" s="23"/>
      <c r="G369" s="216" t="str">
        <f>VLOOKUP(H369,Sheet1!$A:$B,2,0)</f>
        <v>S10569</v>
      </c>
      <c r="H369" s="23" t="s">
        <v>3231</v>
      </c>
      <c r="I369" s="216" t="str">
        <f>VLOOKUP(G369,Sheet1!$B:$T,19,0)</f>
        <v>大班</v>
      </c>
      <c r="J369" s="23"/>
      <c r="K369" s="23"/>
      <c r="L369" s="23"/>
      <c r="M369" s="23"/>
      <c r="N369" s="216" t="s">
        <v>3813</v>
      </c>
      <c r="O369" s="23"/>
      <c r="P369" s="23"/>
      <c r="Q369" s="22" t="str">
        <f t="shared" si="67"/>
        <v>未进班</v>
      </c>
      <c r="R369" s="22" t="str">
        <f>IF(Q369="在读",IF(IFERROR(FIND("一",D369),0)&gt;0,"一对一",VLOOKUP(LEFT(D369,3),班级编码!A:H,8,0)),Q369)</f>
        <v>未进班</v>
      </c>
      <c r="S369" s="22" t="str">
        <f t="shared" si="68"/>
        <v>未进班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1</v>
      </c>
      <c r="AC369" s="22" t="str">
        <f t="shared" si="76"/>
        <v>未进班</v>
      </c>
      <c r="AD369" s="22" t="str">
        <f>VLOOKUP(D369,'2-班级信息'!A:AL,31,0)</f>
        <v/>
      </c>
      <c r="AE369" s="22" t="str">
        <f>VLOOKUP(D369,'2-班级信息'!A:AL,8,0)</f>
        <v/>
      </c>
      <c r="AF369" s="22" t="str">
        <f t="shared" si="66"/>
        <v>幼儿班</v>
      </c>
      <c r="AG369" s="22" t="str">
        <f t="shared" si="77"/>
        <v>幼儿班</v>
      </c>
    </row>
    <row r="370" spans="1:33">
      <c r="A370" s="216" t="s">
        <v>1766</v>
      </c>
      <c r="B370" s="216" t="s">
        <v>494</v>
      </c>
      <c r="C370" s="216" t="s">
        <v>1766</v>
      </c>
      <c r="D370" s="216" t="s">
        <v>3908</v>
      </c>
      <c r="E370" s="23"/>
      <c r="F370" s="23"/>
      <c r="G370" s="216" t="str">
        <f>VLOOKUP(H370,Sheet1!$A:$B,2,0)</f>
        <v>S11417</v>
      </c>
      <c r="H370" s="23" t="s">
        <v>3262</v>
      </c>
      <c r="I370" s="216" t="str">
        <f>VLOOKUP(G370,Sheet1!$B:$T,19,0)</f>
        <v>一年级</v>
      </c>
      <c r="J370" s="23"/>
      <c r="K370" s="23"/>
      <c r="L370" s="23"/>
      <c r="M370" s="23"/>
      <c r="N370" s="216" t="s">
        <v>1000</v>
      </c>
      <c r="O370" s="23"/>
      <c r="P370" s="23"/>
      <c r="Q370" s="22" t="str">
        <f t="shared" si="67"/>
        <v>未进班</v>
      </c>
      <c r="R370" s="22" t="str">
        <f>IF(Q370="在读",IF(IFERROR(FIND("一",D370),0)&gt;0,"一对一",VLOOKUP(LEFT(D370,3),班级编码!A:H,8,0)),Q370)</f>
        <v>未进班</v>
      </c>
      <c r="S370" s="22" t="str">
        <f t="shared" si="68"/>
        <v>未进班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1</v>
      </c>
      <c r="AC370" s="22" t="str">
        <f t="shared" si="76"/>
        <v>未进班</v>
      </c>
      <c r="AD370" s="22" t="str">
        <f>VLOOKUP(D370,'2-班级信息'!A:AL,31,0)</f>
        <v/>
      </c>
      <c r="AE370" s="22" t="str">
        <f>VLOOKUP(D370,'2-班级信息'!A:AL,8,0)</f>
        <v/>
      </c>
      <c r="AF370" s="22" t="str">
        <f t="shared" si="66"/>
        <v>小学班</v>
      </c>
      <c r="AG370" s="22" t="str">
        <f t="shared" si="77"/>
        <v>小学平时班</v>
      </c>
    </row>
    <row r="371" spans="1:33">
      <c r="A371" s="216" t="s">
        <v>1766</v>
      </c>
      <c r="B371" s="216" t="s">
        <v>494</v>
      </c>
      <c r="C371" s="216" t="s">
        <v>1766</v>
      </c>
      <c r="D371" s="216" t="s">
        <v>3908</v>
      </c>
      <c r="E371" s="23"/>
      <c r="F371" s="23"/>
      <c r="G371" s="216" t="str">
        <f>VLOOKUP(H371,Sheet1!$A:$B,2,0)</f>
        <v>S11012</v>
      </c>
      <c r="H371" s="23" t="s">
        <v>3197</v>
      </c>
      <c r="I371" s="216" t="str">
        <f>VLOOKUP(G371,Sheet1!$B:$T,19,0)</f>
        <v>小班</v>
      </c>
      <c r="J371" s="23"/>
      <c r="K371" s="23"/>
      <c r="L371" s="23"/>
      <c r="M371" s="23"/>
      <c r="N371" s="216" t="s">
        <v>4118</v>
      </c>
      <c r="O371" s="23"/>
      <c r="P371" s="23"/>
      <c r="Q371" s="22" t="str">
        <f t="shared" si="67"/>
        <v>未进班</v>
      </c>
      <c r="R371" s="22" t="str">
        <f>IF(Q371="在读",IF(IFERROR(FIND("一",D371),0)&gt;0,"一对一",VLOOKUP(LEFT(D371,3),班级编码!A:H,8,0)),Q371)</f>
        <v>未进班</v>
      </c>
      <c r="S371" s="22" t="str">
        <f t="shared" si="68"/>
        <v>未进班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1</v>
      </c>
      <c r="AC371" s="22" t="str">
        <f t="shared" si="76"/>
        <v>未进班</v>
      </c>
      <c r="AD371" s="22" t="str">
        <f>VLOOKUP(D371,'2-班级信息'!A:AL,31,0)</f>
        <v/>
      </c>
      <c r="AE371" s="22" t="str">
        <f>VLOOKUP(D371,'2-班级信息'!A:AL,8,0)</f>
        <v/>
      </c>
      <c r="AF371" s="22" t="str">
        <f t="shared" si="66"/>
        <v>幼儿班</v>
      </c>
      <c r="AG371" s="22" t="str">
        <f t="shared" si="77"/>
        <v>幼儿班</v>
      </c>
    </row>
    <row r="372" spans="1:33">
      <c r="A372" s="216" t="s">
        <v>1766</v>
      </c>
      <c r="B372" s="216" t="s">
        <v>494</v>
      </c>
      <c r="C372" s="216" t="s">
        <v>1766</v>
      </c>
      <c r="D372" s="216" t="s">
        <v>3908</v>
      </c>
      <c r="E372" s="23"/>
      <c r="F372" s="23"/>
      <c r="G372" s="216" t="str">
        <f>VLOOKUP(H372,Sheet1!$A:$B,2,0)</f>
        <v>S10284</v>
      </c>
      <c r="H372" s="23" t="s">
        <v>3282</v>
      </c>
      <c r="I372" s="216" t="str">
        <f>VLOOKUP(G372,Sheet1!$B:$T,19,0)</f>
        <v>三年级</v>
      </c>
      <c r="J372" s="23"/>
      <c r="K372" s="23"/>
      <c r="L372" s="23"/>
      <c r="M372" s="23"/>
      <c r="N372" s="216" t="s">
        <v>1000</v>
      </c>
      <c r="O372" s="23"/>
      <c r="P372" s="23"/>
      <c r="Q372" s="22" t="str">
        <f t="shared" si="67"/>
        <v>未进班</v>
      </c>
      <c r="R372" s="22" t="str">
        <f>IF(Q372="在读",IF(IFERROR(FIND("一",D372),0)&gt;0,"一对一",VLOOKUP(LEFT(D372,3),班级编码!A:H,8,0)),Q372)</f>
        <v>未进班</v>
      </c>
      <c r="S372" s="22" t="str">
        <f t="shared" si="68"/>
        <v>未进班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1</v>
      </c>
      <c r="AC372" s="22" t="str">
        <f t="shared" si="76"/>
        <v>未进班</v>
      </c>
      <c r="AD372" s="22" t="str">
        <f>VLOOKUP(D372,'2-班级信息'!A:AL,31,0)</f>
        <v/>
      </c>
      <c r="AE372" s="22" t="str">
        <f>VLOOKUP(D372,'2-班级信息'!A:AL,8,0)</f>
        <v/>
      </c>
      <c r="AF372" s="22" t="str">
        <f t="shared" si="66"/>
        <v>小学班</v>
      </c>
      <c r="AG372" s="22" t="str">
        <f t="shared" si="77"/>
        <v>小学平时班</v>
      </c>
    </row>
    <row r="373" spans="1:33">
      <c r="A373" s="216" t="s">
        <v>1766</v>
      </c>
      <c r="B373" s="216" t="s">
        <v>494</v>
      </c>
      <c r="C373" s="216" t="s">
        <v>1766</v>
      </c>
      <c r="D373" s="216" t="s">
        <v>3908</v>
      </c>
      <c r="E373" s="23"/>
      <c r="F373" s="23"/>
      <c r="G373" s="216" t="str">
        <f>VLOOKUP(H373,Sheet1!$A:$B,2,0)</f>
        <v>S10138</v>
      </c>
      <c r="H373" s="23" t="s">
        <v>3250</v>
      </c>
      <c r="I373" s="216" t="str">
        <f>VLOOKUP(G373,Sheet1!$B:$T,19,0)</f>
        <v>五年级</v>
      </c>
      <c r="J373" s="23"/>
      <c r="K373" s="23"/>
      <c r="L373" s="23"/>
      <c r="M373" s="23"/>
      <c r="N373" s="216" t="s">
        <v>3697</v>
      </c>
      <c r="O373" s="23"/>
      <c r="P373" s="23"/>
      <c r="Q373" s="22" t="str">
        <f t="shared" si="67"/>
        <v>未进班</v>
      </c>
      <c r="R373" s="22" t="str">
        <f>IF(Q373="在读",IF(IFERROR(FIND("一",D373),0)&gt;0,"一对一",VLOOKUP(LEFT(D373,3),班级编码!A:H,8,0)),Q373)</f>
        <v>未进班</v>
      </c>
      <c r="S373" s="22" t="str">
        <f t="shared" si="68"/>
        <v>未进班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1</v>
      </c>
      <c r="AC373" s="22" t="str">
        <f t="shared" si="76"/>
        <v>未进班</v>
      </c>
      <c r="AD373" s="22" t="str">
        <f>VLOOKUP(D373,'2-班级信息'!A:AL,31,0)</f>
        <v/>
      </c>
      <c r="AE373" s="22" t="str">
        <f>VLOOKUP(D373,'2-班级信息'!A:AL,8,0)</f>
        <v/>
      </c>
      <c r="AF373" s="22" t="str">
        <f t="shared" si="66"/>
        <v>小学班</v>
      </c>
      <c r="AG373" s="22" t="str">
        <f t="shared" si="77"/>
        <v>小学平时班</v>
      </c>
    </row>
    <row r="374" spans="1:33">
      <c r="A374" s="216" t="s">
        <v>1766</v>
      </c>
      <c r="B374" s="216" t="s">
        <v>494</v>
      </c>
      <c r="C374" s="216" t="s">
        <v>1766</v>
      </c>
      <c r="D374" s="216" t="s">
        <v>3908</v>
      </c>
      <c r="E374" s="23"/>
      <c r="F374" s="23"/>
      <c r="G374" s="216" t="str">
        <f>VLOOKUP(H374,Sheet1!$A:$B,2,0)</f>
        <v>S11487</v>
      </c>
      <c r="H374" s="23" t="s">
        <v>3359</v>
      </c>
      <c r="I374" s="216" t="str">
        <f>VLOOKUP(G374,Sheet1!$B:$T,19,0)</f>
        <v>一年级</v>
      </c>
      <c r="J374" s="23"/>
      <c r="K374" s="23"/>
      <c r="L374" s="23"/>
      <c r="M374" s="23"/>
      <c r="N374" s="216" t="s">
        <v>1000</v>
      </c>
      <c r="O374" s="23"/>
      <c r="P374" s="23"/>
      <c r="Q374" s="22" t="str">
        <f t="shared" si="67"/>
        <v>未进班</v>
      </c>
      <c r="R374" s="22" t="str">
        <f>IF(Q374="在读",IF(IFERROR(FIND("一",D374),0)&gt;0,"一对一",VLOOKUP(LEFT(D374,3),班级编码!A:H,8,0)),Q374)</f>
        <v>未进班</v>
      </c>
      <c r="S374" s="22" t="str">
        <f t="shared" si="68"/>
        <v>未进班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1</v>
      </c>
      <c r="AC374" s="22" t="str">
        <f t="shared" si="76"/>
        <v>未进班</v>
      </c>
      <c r="AD374" s="22" t="str">
        <f>VLOOKUP(D374,'2-班级信息'!A:AL,31,0)</f>
        <v/>
      </c>
      <c r="AE374" s="22" t="str">
        <f>VLOOKUP(D374,'2-班级信息'!A:AL,8,0)</f>
        <v/>
      </c>
      <c r="AF374" s="22" t="str">
        <f t="shared" si="66"/>
        <v>小学班</v>
      </c>
      <c r="AG374" s="22" t="str">
        <f t="shared" si="77"/>
        <v>小学平时班</v>
      </c>
    </row>
    <row r="375" spans="1:33">
      <c r="A375" s="216" t="s">
        <v>1766</v>
      </c>
      <c r="B375" s="216" t="s">
        <v>494</v>
      </c>
      <c r="C375" s="216" t="s">
        <v>1766</v>
      </c>
      <c r="D375" s="216" t="s">
        <v>3908</v>
      </c>
      <c r="E375" s="23"/>
      <c r="F375" s="23"/>
      <c r="G375" s="216" t="str">
        <f>VLOOKUP(H375,Sheet1!$A:$B,2,0)</f>
        <v>S10795</v>
      </c>
      <c r="H375" s="23" t="s">
        <v>3209</v>
      </c>
      <c r="I375" s="216" t="str">
        <f>VLOOKUP(G375,Sheet1!$B:$T,19,0)</f>
        <v>二年级</v>
      </c>
      <c r="J375" s="23"/>
      <c r="K375" s="23"/>
      <c r="L375" s="23"/>
      <c r="M375" s="23"/>
      <c r="N375" s="216" t="s">
        <v>1000</v>
      </c>
      <c r="O375" s="23"/>
      <c r="P375" s="23"/>
      <c r="Q375" s="22" t="str">
        <f t="shared" si="67"/>
        <v>未进班</v>
      </c>
      <c r="R375" s="22" t="str">
        <f>IF(Q375="在读",IF(IFERROR(FIND("一",D375),0)&gt;0,"一对一",VLOOKUP(LEFT(D375,3),班级编码!A:H,8,0)),Q375)</f>
        <v>未进班</v>
      </c>
      <c r="S375" s="22" t="str">
        <f t="shared" si="68"/>
        <v>未进班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1</v>
      </c>
      <c r="AC375" s="22" t="str">
        <f t="shared" si="76"/>
        <v>未进班</v>
      </c>
      <c r="AD375" s="22" t="str">
        <f>VLOOKUP(D375,'2-班级信息'!A:AL,31,0)</f>
        <v/>
      </c>
      <c r="AE375" s="22" t="str">
        <f>VLOOKUP(D375,'2-班级信息'!A:AL,8,0)</f>
        <v/>
      </c>
      <c r="AF375" s="22" t="str">
        <f t="shared" si="66"/>
        <v>小学班</v>
      </c>
      <c r="AG375" s="22" t="str">
        <f t="shared" si="77"/>
        <v>小学平时班</v>
      </c>
    </row>
    <row r="376" spans="1:33">
      <c r="A376" s="216" t="s">
        <v>1766</v>
      </c>
      <c r="B376" s="216" t="s">
        <v>494</v>
      </c>
      <c r="C376" s="216" t="s">
        <v>1766</v>
      </c>
      <c r="D376" s="216" t="s">
        <v>3908</v>
      </c>
      <c r="E376" s="23"/>
      <c r="F376" s="23"/>
      <c r="G376" s="216" t="str">
        <f>VLOOKUP(H376,Sheet1!$A:$B,2,0)</f>
        <v>S10029</v>
      </c>
      <c r="H376" s="23" t="s">
        <v>1986</v>
      </c>
      <c r="I376" s="216" t="str">
        <f>VLOOKUP(G376,Sheet1!$B:$T,19,0)</f>
        <v>小班</v>
      </c>
      <c r="J376" s="23"/>
      <c r="K376" s="23"/>
      <c r="L376" s="23"/>
      <c r="M376" s="23"/>
      <c r="N376" s="216" t="s">
        <v>3969</v>
      </c>
      <c r="O376" s="23"/>
      <c r="P376" s="23"/>
      <c r="Q376" s="22" t="str">
        <f t="shared" si="67"/>
        <v>未进班</v>
      </c>
      <c r="R376" s="22" t="str">
        <f>IF(Q376="在读",IF(IFERROR(FIND("一",D376),0)&gt;0,"一对一",VLOOKUP(LEFT(D376,3),班级编码!A:H,8,0)),Q376)</f>
        <v>未进班</v>
      </c>
      <c r="S376" s="22" t="str">
        <f t="shared" si="68"/>
        <v>未进班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1</v>
      </c>
      <c r="AC376" s="22" t="str">
        <f t="shared" si="76"/>
        <v>未进班</v>
      </c>
      <c r="AD376" s="22" t="str">
        <f>VLOOKUP(D376,'2-班级信息'!A:AL,31,0)</f>
        <v/>
      </c>
      <c r="AE376" s="22" t="str">
        <f>VLOOKUP(D376,'2-班级信息'!A:AL,8,0)</f>
        <v/>
      </c>
      <c r="AF376" s="22" t="str">
        <f t="shared" si="66"/>
        <v>幼儿班</v>
      </c>
      <c r="AG376" s="22" t="str">
        <f t="shared" si="77"/>
        <v>幼儿班</v>
      </c>
    </row>
    <row r="377" spans="1:33">
      <c r="A377" s="216" t="s">
        <v>1766</v>
      </c>
      <c r="B377" s="216" t="s">
        <v>494</v>
      </c>
      <c r="C377" s="216" t="s">
        <v>1766</v>
      </c>
      <c r="D377" s="216" t="s">
        <v>3908</v>
      </c>
      <c r="E377" s="23"/>
      <c r="F377" s="23"/>
      <c r="G377" s="216" t="str">
        <f>VLOOKUP(H377,Sheet1!$A:$B,2,0)</f>
        <v>S11527</v>
      </c>
      <c r="H377" s="23" t="s">
        <v>3438</v>
      </c>
      <c r="I377" s="216" t="str">
        <f>VLOOKUP(G377,Sheet1!$B:$T,19,0)</f>
        <v>小班</v>
      </c>
      <c r="J377" s="23"/>
      <c r="K377" s="23"/>
      <c r="L377" s="23"/>
      <c r="M377" s="23"/>
      <c r="N377" s="216" t="s">
        <v>3683</v>
      </c>
      <c r="O377" s="23"/>
      <c r="P377" s="23"/>
      <c r="Q377" s="22" t="str">
        <f t="shared" si="67"/>
        <v>未进班</v>
      </c>
      <c r="R377" s="22" t="str">
        <f>IF(Q377="在读",IF(IFERROR(FIND("一",D377),0)&gt;0,"一对一",VLOOKUP(LEFT(D377,3),班级编码!A:H,8,0)),Q377)</f>
        <v>未进班</v>
      </c>
      <c r="S377" s="22" t="str">
        <f t="shared" si="68"/>
        <v>未进班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1</v>
      </c>
      <c r="AC377" s="22" t="str">
        <f t="shared" si="76"/>
        <v>未进班</v>
      </c>
      <c r="AD377" s="22" t="str">
        <f>VLOOKUP(D377,'2-班级信息'!A:AL,31,0)</f>
        <v/>
      </c>
      <c r="AE377" s="22" t="str">
        <f>VLOOKUP(D377,'2-班级信息'!A:AL,8,0)</f>
        <v/>
      </c>
      <c r="AF377" s="22" t="str">
        <f t="shared" si="66"/>
        <v>幼儿班</v>
      </c>
      <c r="AG377" s="22" t="str">
        <f t="shared" si="77"/>
        <v>幼儿班</v>
      </c>
    </row>
    <row r="378" spans="1:33">
      <c r="A378" s="216" t="s">
        <v>1766</v>
      </c>
      <c r="B378" s="216" t="s">
        <v>494</v>
      </c>
      <c r="C378" s="216" t="s">
        <v>1766</v>
      </c>
      <c r="D378" s="216" t="s">
        <v>3908</v>
      </c>
      <c r="E378" s="23"/>
      <c r="F378" s="23"/>
      <c r="G378" s="216" t="str">
        <f>VLOOKUP(H378,Sheet1!$A:$B,2,0)</f>
        <v>S10875</v>
      </c>
      <c r="H378" s="23" t="s">
        <v>3342</v>
      </c>
      <c r="I378" s="216" t="str">
        <f>VLOOKUP(G378,Sheet1!$B:$T,19,0)</f>
        <v>一年级</v>
      </c>
      <c r="J378" s="23"/>
      <c r="K378" s="23"/>
      <c r="L378" s="23"/>
      <c r="M378" s="23"/>
      <c r="N378" s="216" t="s">
        <v>1000</v>
      </c>
      <c r="O378" s="23"/>
      <c r="P378" s="23"/>
      <c r="Q378" s="22" t="str">
        <f t="shared" si="67"/>
        <v>未进班</v>
      </c>
      <c r="R378" s="22" t="str">
        <f>IF(Q378="在读",IF(IFERROR(FIND("一",D378),0)&gt;0,"一对一",VLOOKUP(LEFT(D378,3),班级编码!A:H,8,0)),Q378)</f>
        <v>未进班</v>
      </c>
      <c r="S378" s="22" t="str">
        <f t="shared" si="68"/>
        <v>未进班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1</v>
      </c>
      <c r="AC378" s="22" t="str">
        <f t="shared" si="76"/>
        <v>未进班</v>
      </c>
      <c r="AD378" s="22" t="str">
        <f>VLOOKUP(D378,'2-班级信息'!A:AL,31,0)</f>
        <v/>
      </c>
      <c r="AE378" s="22" t="str">
        <f>VLOOKUP(D378,'2-班级信息'!A:AL,8,0)</f>
        <v/>
      </c>
      <c r="AF378" s="22" t="str">
        <f t="shared" si="66"/>
        <v>小学班</v>
      </c>
      <c r="AG378" s="22" t="str">
        <f t="shared" si="77"/>
        <v>小学平时班</v>
      </c>
    </row>
    <row r="379" spans="1:33">
      <c r="A379" s="216" t="s">
        <v>1766</v>
      </c>
      <c r="B379" s="216" t="s">
        <v>494</v>
      </c>
      <c r="C379" s="216" t="s">
        <v>1766</v>
      </c>
      <c r="D379" s="216" t="s">
        <v>3908</v>
      </c>
      <c r="E379" s="23"/>
      <c r="F379" s="23"/>
      <c r="G379" s="216" t="str">
        <f>VLOOKUP(H379,Sheet1!$A:$B,2,0)</f>
        <v>S12620</v>
      </c>
      <c r="H379" s="23" t="s">
        <v>3256</v>
      </c>
      <c r="I379" s="216" t="str">
        <f>VLOOKUP(G379,Sheet1!$B:$T,19,0)</f>
        <v>二年级</v>
      </c>
      <c r="J379" s="23"/>
      <c r="K379" s="23"/>
      <c r="L379" s="23"/>
      <c r="M379" s="23"/>
      <c r="N379" s="216" t="s">
        <v>1000</v>
      </c>
      <c r="O379" s="23"/>
      <c r="P379" s="23"/>
      <c r="Q379" s="22" t="str">
        <f t="shared" si="67"/>
        <v>未进班</v>
      </c>
      <c r="R379" s="22" t="str">
        <f>IF(Q379="在读",IF(IFERROR(FIND("一",D379),0)&gt;0,"一对一",VLOOKUP(LEFT(D379,3),班级编码!A:H,8,0)),Q379)</f>
        <v>未进班</v>
      </c>
      <c r="S379" s="22" t="str">
        <f t="shared" si="68"/>
        <v>未进班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1</v>
      </c>
      <c r="AC379" s="22" t="str">
        <f t="shared" si="76"/>
        <v>未进班</v>
      </c>
      <c r="AD379" s="22" t="str">
        <f>VLOOKUP(D379,'2-班级信息'!A:AL,31,0)</f>
        <v/>
      </c>
      <c r="AE379" s="22" t="str">
        <f>VLOOKUP(D379,'2-班级信息'!A:AL,8,0)</f>
        <v/>
      </c>
      <c r="AF379" s="22" t="str">
        <f t="shared" si="66"/>
        <v>小学班</v>
      </c>
      <c r="AG379" s="22" t="str">
        <f t="shared" si="77"/>
        <v>小学平时班</v>
      </c>
    </row>
    <row r="380" spans="1:33">
      <c r="A380" s="216" t="s">
        <v>1766</v>
      </c>
      <c r="B380" s="216" t="s">
        <v>494</v>
      </c>
      <c r="C380" s="216" t="s">
        <v>1766</v>
      </c>
      <c r="D380" s="216" t="s">
        <v>3908</v>
      </c>
      <c r="E380" s="23"/>
      <c r="F380" s="23"/>
      <c r="G380" s="216" t="str">
        <f>VLOOKUP(H380,Sheet1!$A:$B,2,0)</f>
        <v>S11659</v>
      </c>
      <c r="H380" s="23" t="s">
        <v>3406</v>
      </c>
      <c r="I380" s="216" t="str">
        <f>VLOOKUP(G380,Sheet1!$B:$T,19,0)</f>
        <v>小班</v>
      </c>
      <c r="J380" s="23"/>
      <c r="K380" s="23"/>
      <c r="L380" s="23"/>
      <c r="M380" s="23"/>
      <c r="N380" s="216" t="s">
        <v>3686</v>
      </c>
      <c r="O380" s="23"/>
      <c r="P380" s="23"/>
      <c r="Q380" s="22" t="str">
        <f t="shared" si="67"/>
        <v>未进班</v>
      </c>
      <c r="R380" s="22" t="str">
        <f>IF(Q380="在读",IF(IFERROR(FIND("一",D380),0)&gt;0,"一对一",VLOOKUP(LEFT(D380,3),班级编码!A:H,8,0)),Q380)</f>
        <v>未进班</v>
      </c>
      <c r="S380" s="22" t="str">
        <f t="shared" si="68"/>
        <v>未进班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1</v>
      </c>
      <c r="AC380" s="22" t="str">
        <f t="shared" si="76"/>
        <v>未进班</v>
      </c>
      <c r="AD380" s="22" t="str">
        <f>VLOOKUP(D380,'2-班级信息'!A:AL,31,0)</f>
        <v/>
      </c>
      <c r="AE380" s="22" t="str">
        <f>VLOOKUP(D380,'2-班级信息'!A:AL,8,0)</f>
        <v/>
      </c>
      <c r="AF380" s="22" t="str">
        <f t="shared" si="66"/>
        <v>幼儿班</v>
      </c>
      <c r="AG380" s="22" t="str">
        <f t="shared" si="77"/>
        <v>幼儿班</v>
      </c>
    </row>
    <row r="381" spans="1:33">
      <c r="A381" s="216" t="s">
        <v>1766</v>
      </c>
      <c r="B381" s="216" t="s">
        <v>494</v>
      </c>
      <c r="C381" s="216" t="s">
        <v>1766</v>
      </c>
      <c r="D381" s="216" t="s">
        <v>3908</v>
      </c>
      <c r="E381" s="23"/>
      <c r="F381" s="23"/>
      <c r="G381" s="216" t="str">
        <f>VLOOKUP(H381,Sheet1!$A:$B,2,0)</f>
        <v>S12619</v>
      </c>
      <c r="H381" s="23" t="s">
        <v>3480</v>
      </c>
      <c r="I381" s="216" t="str">
        <f>VLOOKUP(G381,Sheet1!$B:$T,19,0)</f>
        <v>中班</v>
      </c>
      <c r="J381" s="23"/>
      <c r="K381" s="23"/>
      <c r="L381" s="23"/>
      <c r="M381" s="23"/>
      <c r="N381" s="216" t="s">
        <v>3819</v>
      </c>
      <c r="O381" s="23"/>
      <c r="P381" s="23"/>
      <c r="Q381" s="22" t="str">
        <f t="shared" si="67"/>
        <v>未进班</v>
      </c>
      <c r="R381" s="22" t="str">
        <f>IF(Q381="在读",IF(IFERROR(FIND("一",D381),0)&gt;0,"一对一",VLOOKUP(LEFT(D381,3),班级编码!A:H,8,0)),Q381)</f>
        <v>未进班</v>
      </c>
      <c r="S381" s="22" t="str">
        <f t="shared" si="68"/>
        <v>未进班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1</v>
      </c>
      <c r="AC381" s="22" t="str">
        <f t="shared" si="76"/>
        <v>未进班</v>
      </c>
      <c r="AD381" s="22" t="str">
        <f>VLOOKUP(D381,'2-班级信息'!A:AL,31,0)</f>
        <v/>
      </c>
      <c r="AE381" s="22" t="str">
        <f>VLOOKUP(D381,'2-班级信息'!A:AL,8,0)</f>
        <v/>
      </c>
      <c r="AF381" s="22" t="str">
        <f t="shared" si="66"/>
        <v>幼儿班</v>
      </c>
      <c r="AG381" s="22" t="str">
        <f t="shared" si="77"/>
        <v>幼儿班</v>
      </c>
    </row>
    <row r="382" spans="1:33">
      <c r="A382" s="216" t="s">
        <v>1766</v>
      </c>
      <c r="B382" s="216" t="s">
        <v>494</v>
      </c>
      <c r="C382" s="216" t="s">
        <v>1766</v>
      </c>
      <c r="D382" s="216" t="s">
        <v>3908</v>
      </c>
      <c r="E382" s="23"/>
      <c r="F382" s="23"/>
      <c r="G382" s="216" t="str">
        <f>VLOOKUP(H382,Sheet1!$A:$B,2,0)</f>
        <v>S11672</v>
      </c>
      <c r="H382" s="23" t="s">
        <v>3320</v>
      </c>
      <c r="I382" s="216" t="str">
        <f>VLOOKUP(G382,Sheet1!$B:$T,19,0)</f>
        <v>一年级</v>
      </c>
      <c r="J382" s="23"/>
      <c r="K382" s="23"/>
      <c r="L382" s="23"/>
      <c r="M382" s="23"/>
      <c r="N382" s="216" t="s">
        <v>1000</v>
      </c>
      <c r="O382" s="23"/>
      <c r="P382" s="23"/>
      <c r="Q382" s="22" t="str">
        <f t="shared" si="67"/>
        <v>未进班</v>
      </c>
      <c r="R382" s="22" t="str">
        <f>IF(Q382="在读",IF(IFERROR(FIND("一",D382),0)&gt;0,"一对一",VLOOKUP(LEFT(D382,3),班级编码!A:H,8,0)),Q382)</f>
        <v>未进班</v>
      </c>
      <c r="S382" s="22" t="str">
        <f t="shared" si="68"/>
        <v>未进班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1</v>
      </c>
      <c r="AC382" s="22" t="str">
        <f t="shared" si="76"/>
        <v>未进班</v>
      </c>
      <c r="AD382" s="22" t="str">
        <f>VLOOKUP(D382,'2-班级信息'!A:AL,31,0)</f>
        <v/>
      </c>
      <c r="AE382" s="22" t="str">
        <f>VLOOKUP(D382,'2-班级信息'!A:AL,8,0)</f>
        <v/>
      </c>
      <c r="AF382" s="22" t="str">
        <f t="shared" si="66"/>
        <v>小学班</v>
      </c>
      <c r="AG382" s="22" t="str">
        <f t="shared" si="77"/>
        <v>小学平时班</v>
      </c>
    </row>
    <row r="383" spans="1:33">
      <c r="A383" s="216" t="s">
        <v>1766</v>
      </c>
      <c r="B383" s="216" t="s">
        <v>494</v>
      </c>
      <c r="C383" s="216" t="s">
        <v>1766</v>
      </c>
      <c r="D383" s="216" t="s">
        <v>3908</v>
      </c>
      <c r="E383" s="23"/>
      <c r="F383" s="23"/>
      <c r="G383" s="216" t="str">
        <f>VLOOKUP(H383,Sheet1!$A:$B,2,0)</f>
        <v>S11209</v>
      </c>
      <c r="H383" s="23" t="s">
        <v>3444</v>
      </c>
      <c r="I383" s="216" t="str">
        <f>VLOOKUP(G383,Sheet1!$B:$T,19,0)</f>
        <v>小班</v>
      </c>
      <c r="J383" s="23"/>
      <c r="K383" s="23"/>
      <c r="L383" s="23"/>
      <c r="M383" s="23"/>
      <c r="N383" s="216" t="s">
        <v>3683</v>
      </c>
      <c r="O383" s="23"/>
      <c r="P383" s="23"/>
      <c r="Q383" s="22" t="str">
        <f t="shared" si="67"/>
        <v>未进班</v>
      </c>
      <c r="R383" s="22" t="str">
        <f>IF(Q383="在读",IF(IFERROR(FIND("一",D383),0)&gt;0,"一对一",VLOOKUP(LEFT(D383,3),班级编码!A:H,8,0)),Q383)</f>
        <v>未进班</v>
      </c>
      <c r="S383" s="22" t="str">
        <f t="shared" si="68"/>
        <v>未进班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1</v>
      </c>
      <c r="AC383" s="22" t="str">
        <f t="shared" si="76"/>
        <v>未进班</v>
      </c>
      <c r="AD383" s="22" t="str">
        <f>VLOOKUP(D383,'2-班级信息'!A:AL,31,0)</f>
        <v/>
      </c>
      <c r="AE383" s="22" t="str">
        <f>VLOOKUP(D383,'2-班级信息'!A:AL,8,0)</f>
        <v/>
      </c>
      <c r="AF383" s="22" t="str">
        <f t="shared" si="66"/>
        <v>幼儿班</v>
      </c>
      <c r="AG383" s="22" t="str">
        <f t="shared" si="77"/>
        <v>幼儿班</v>
      </c>
    </row>
    <row r="384" spans="1:33">
      <c r="A384" s="216" t="s">
        <v>1766</v>
      </c>
      <c r="B384" s="216" t="s">
        <v>494</v>
      </c>
      <c r="C384" s="216" t="s">
        <v>1766</v>
      </c>
      <c r="D384" s="216" t="s">
        <v>3908</v>
      </c>
      <c r="E384" s="23"/>
      <c r="F384" s="23"/>
      <c r="G384" s="216" t="str">
        <f>VLOOKUP(H384,Sheet1!$A:$B,2,0)</f>
        <v>S11200</v>
      </c>
      <c r="H384" s="23" t="s">
        <v>3219</v>
      </c>
      <c r="I384" s="216" t="str">
        <f>VLOOKUP(G384,Sheet1!$B:$T,19,0)</f>
        <v>二年级</v>
      </c>
      <c r="J384" s="23"/>
      <c r="K384" s="23"/>
      <c r="L384" s="23"/>
      <c r="M384" s="23"/>
      <c r="N384" s="216" t="s">
        <v>1000</v>
      </c>
      <c r="O384" s="23"/>
      <c r="P384" s="23"/>
      <c r="Q384" s="22" t="str">
        <f t="shared" si="67"/>
        <v>未进班</v>
      </c>
      <c r="R384" s="22" t="str">
        <f>IF(Q384="在读",IF(IFERROR(FIND("一",D384),0)&gt;0,"一对一",VLOOKUP(LEFT(D384,3),班级编码!A:H,8,0)),Q384)</f>
        <v>未进班</v>
      </c>
      <c r="S384" s="22" t="str">
        <f t="shared" si="68"/>
        <v>未进班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1</v>
      </c>
      <c r="AC384" s="22" t="str">
        <f t="shared" si="76"/>
        <v>未进班</v>
      </c>
      <c r="AD384" s="22" t="str">
        <f>VLOOKUP(D384,'2-班级信息'!A:AL,31,0)</f>
        <v/>
      </c>
      <c r="AE384" s="22" t="str">
        <f>VLOOKUP(D384,'2-班级信息'!A:AL,8,0)</f>
        <v/>
      </c>
      <c r="AF384" s="22" t="str">
        <f t="shared" si="66"/>
        <v>小学班</v>
      </c>
      <c r="AG384" s="22" t="str">
        <f t="shared" si="77"/>
        <v>小学平时班</v>
      </c>
    </row>
    <row r="385" spans="1:33">
      <c r="A385" s="216" t="s">
        <v>1766</v>
      </c>
      <c r="B385" s="216" t="s">
        <v>494</v>
      </c>
      <c r="C385" s="216" t="s">
        <v>1766</v>
      </c>
      <c r="D385" s="216" t="s">
        <v>3908</v>
      </c>
      <c r="E385" s="23"/>
      <c r="F385" s="23"/>
      <c r="G385" s="23" t="s">
        <v>1926</v>
      </c>
      <c r="H385" s="23" t="s">
        <v>4728</v>
      </c>
      <c r="I385" s="216" t="str">
        <f>VLOOKUP(G385,'1-学员信息表'!$A:$U,21,0)</f>
        <v>小班</v>
      </c>
      <c r="J385" s="23"/>
      <c r="K385" s="23"/>
      <c r="L385" s="23"/>
      <c r="M385" s="23"/>
      <c r="N385" s="216" t="s">
        <v>4118</v>
      </c>
      <c r="O385" s="23"/>
      <c r="P385" s="23"/>
      <c r="Q385" s="22" t="str">
        <f t="shared" si="67"/>
        <v>未进班</v>
      </c>
      <c r="R385" s="22" t="str">
        <f>IF(Q385="在读",IF(IFERROR(FIND("一",D385),0)&gt;0,"一对一",VLOOKUP(LEFT(D385,3),班级编码!A:H,8,0)),Q385)</f>
        <v>未进班</v>
      </c>
      <c r="S385" s="22" t="str">
        <f t="shared" si="68"/>
        <v>未进班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1</v>
      </c>
      <c r="AC385" s="22" t="str">
        <f t="shared" si="76"/>
        <v>未进班</v>
      </c>
      <c r="AD385" s="22" t="str">
        <f>VLOOKUP(D385,'2-班级信息'!A:AL,31,0)</f>
        <v/>
      </c>
      <c r="AE385" s="22" t="str">
        <f>VLOOKUP(D385,'2-班级信息'!A:AL,8,0)</f>
        <v/>
      </c>
      <c r="AF385" s="22" t="str">
        <f t="shared" si="66"/>
        <v>幼儿班</v>
      </c>
      <c r="AG385" s="22" t="str">
        <f t="shared" si="77"/>
        <v>幼儿班</v>
      </c>
    </row>
    <row r="386" spans="1:33">
      <c r="A386" s="216" t="s">
        <v>1766</v>
      </c>
      <c r="B386" s="216" t="s">
        <v>494</v>
      </c>
      <c r="C386" s="216" t="s">
        <v>1766</v>
      </c>
      <c r="D386" s="216" t="s">
        <v>3908</v>
      </c>
      <c r="E386" s="23"/>
      <c r="F386" s="23"/>
      <c r="G386" s="23" t="s">
        <v>1957</v>
      </c>
      <c r="H386" s="23" t="s">
        <v>1958</v>
      </c>
      <c r="I386" s="216" t="str">
        <f>VLOOKUP(G386,'1-学员信息表'!$A:$U,21,0)</f>
        <v>一年级</v>
      </c>
      <c r="J386" s="23"/>
      <c r="K386" s="23"/>
      <c r="L386" s="23"/>
      <c r="M386" s="23"/>
      <c r="N386" s="215" t="s">
        <v>4852</v>
      </c>
      <c r="O386" s="23"/>
      <c r="P386" s="23"/>
      <c r="Q386" s="22" t="str">
        <f t="shared" si="67"/>
        <v>未进班</v>
      </c>
      <c r="R386" s="22" t="str">
        <f>IF(Q386="在读",IF(IFERROR(FIND("一",D386),0)&gt;0,"一对一",VLOOKUP(LEFT(D386,3),班级编码!A:H,8,0)),Q386)</f>
        <v>未进班</v>
      </c>
      <c r="S386" s="22" t="str">
        <f t="shared" si="68"/>
        <v>未进班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1</v>
      </c>
      <c r="AC386" s="22" t="str">
        <f t="shared" si="76"/>
        <v>未进班</v>
      </c>
      <c r="AD386" s="22" t="str">
        <f>VLOOKUP(D386,'2-班级信息'!A:AL,31,0)</f>
        <v/>
      </c>
      <c r="AE386" s="22" t="str">
        <f>VLOOKUP(D386,'2-班级信息'!A:AL,8,0)</f>
        <v/>
      </c>
      <c r="AF386" s="22" t="str">
        <f t="shared" ref="AF386:AF449" si="79">IF(R386="一对一","一对一",VLOOKUP(I386,AH:AI,2,0))</f>
        <v>小学班</v>
      </c>
      <c r="AG386" s="22" t="str">
        <f t="shared" si="77"/>
        <v>小学平时班</v>
      </c>
    </row>
    <row r="387" spans="1:33">
      <c r="A387" s="216" t="s">
        <v>1766</v>
      </c>
      <c r="B387" s="216" t="s">
        <v>494</v>
      </c>
      <c r="C387" s="216" t="s">
        <v>1766</v>
      </c>
      <c r="D387" s="216" t="s">
        <v>3908</v>
      </c>
      <c r="E387" s="23"/>
      <c r="F387" s="23"/>
      <c r="G387" s="23" t="s">
        <v>1972</v>
      </c>
      <c r="H387" s="23" t="s">
        <v>1973</v>
      </c>
      <c r="I387" s="216" t="str">
        <f>VLOOKUP(G387,'1-学员信息表'!$A:$U,21,0)</f>
        <v>二年级</v>
      </c>
      <c r="J387" s="23"/>
      <c r="K387" s="23"/>
      <c r="L387" s="23"/>
      <c r="M387" s="23"/>
      <c r="N387" s="215" t="s">
        <v>4852</v>
      </c>
      <c r="O387" s="23"/>
      <c r="P387" s="23"/>
      <c r="Q387" s="22" t="str">
        <f t="shared" ref="Q387:Q450" si="80">IF(D387="停读","停读",IF(D387="未进班","未进班",IF(AND(M387="",G387&lt;&gt;""),"在读"," ")))</f>
        <v>未进班</v>
      </c>
      <c r="R387" s="22" t="str">
        <f>IF(Q387="在读",IF(IFERROR(FIND("一",D387),0)&gt;0,"一对一",VLOOKUP(LEFT(D387,3),班级编码!A:H,8,0)),Q387)</f>
        <v>未进班</v>
      </c>
      <c r="S387" s="22" t="str">
        <f t="shared" ref="S387:S450" si="81">+D387</f>
        <v>未进班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1</v>
      </c>
      <c r="AC387" s="22" t="str">
        <f t="shared" ref="AC387:AC450" si="89">IF(IFERROR(FIND("一",D387),0)&gt;0,"一对一",LEFT(D387,3))</f>
        <v>未进班</v>
      </c>
      <c r="AD387" s="22" t="str">
        <f>VLOOKUP(D387,'2-班级信息'!A:AL,31,0)</f>
        <v/>
      </c>
      <c r="AE387" s="22" t="str">
        <f>VLOOKUP(D387,'2-班级信息'!A:AL,8,0)</f>
        <v/>
      </c>
      <c r="AF387" s="22" t="str">
        <f t="shared" si="79"/>
        <v>小学班</v>
      </c>
      <c r="AG387" s="22" t="str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小学平时班</v>
      </c>
    </row>
    <row r="388" spans="1:33">
      <c r="A388" s="216" t="s">
        <v>1766</v>
      </c>
      <c r="B388" s="216" t="s">
        <v>494</v>
      </c>
      <c r="C388" s="216" t="s">
        <v>1766</v>
      </c>
      <c r="D388" s="216" t="s">
        <v>3908</v>
      </c>
      <c r="E388" s="23"/>
      <c r="F388" s="23"/>
      <c r="G388" s="23" t="s">
        <v>2040</v>
      </c>
      <c r="H388" s="23" t="s">
        <v>2041</v>
      </c>
      <c r="I388" s="216" t="str">
        <f>VLOOKUP(G388,'1-学员信息表'!$A:$U,21,0)</f>
        <v>小班</v>
      </c>
      <c r="J388" s="23"/>
      <c r="K388" s="23"/>
      <c r="L388" s="23"/>
      <c r="M388" s="23"/>
      <c r="N388" s="216" t="s">
        <v>4118</v>
      </c>
      <c r="O388" s="23"/>
      <c r="P388" s="23"/>
      <c r="Q388" s="22" t="str">
        <f t="shared" si="80"/>
        <v>未进班</v>
      </c>
      <c r="R388" s="22" t="str">
        <f>IF(Q388="在读",IF(IFERROR(FIND("一",D388),0)&gt;0,"一对一",VLOOKUP(LEFT(D388,3),班级编码!A:H,8,0)),Q388)</f>
        <v>未进班</v>
      </c>
      <c r="S388" s="22" t="str">
        <f t="shared" si="81"/>
        <v>未进班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1</v>
      </c>
      <c r="AC388" s="22" t="str">
        <f t="shared" si="89"/>
        <v>未进班</v>
      </c>
      <c r="AD388" s="22" t="str">
        <f>VLOOKUP(D388,'2-班级信息'!A:AL,31,0)</f>
        <v/>
      </c>
      <c r="AE388" s="22" t="str">
        <f>VLOOKUP(D388,'2-班级信息'!A:AL,8,0)</f>
        <v/>
      </c>
      <c r="AF388" s="22" t="str">
        <f t="shared" si="79"/>
        <v>幼儿班</v>
      </c>
      <c r="AG388" s="22" t="str">
        <f t="shared" si="90"/>
        <v>幼儿班</v>
      </c>
    </row>
    <row r="389" spans="1:33">
      <c r="A389" s="216"/>
      <c r="B389" s="216"/>
      <c r="C389" s="216"/>
      <c r="D389" s="216"/>
      <c r="E389" s="23"/>
      <c r="F389" s="23"/>
      <c r="G389" s="23"/>
      <c r="H389" s="23"/>
      <c r="I389" s="216"/>
      <c r="J389" s="23"/>
      <c r="K389" s="23"/>
      <c r="L389" s="23"/>
      <c r="M389" s="23"/>
      <c r="N389" s="216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>
      <c r="A390" s="216" t="s">
        <v>1766</v>
      </c>
      <c r="B390" s="216" t="s">
        <v>494</v>
      </c>
      <c r="C390" s="216" t="s">
        <v>1766</v>
      </c>
      <c r="D390" s="216" t="s">
        <v>3908</v>
      </c>
      <c r="E390" s="23"/>
      <c r="F390" s="23"/>
      <c r="G390" s="23" t="s">
        <v>1215</v>
      </c>
      <c r="H390" s="23" t="s">
        <v>1216</v>
      </c>
      <c r="I390" s="216" t="str">
        <f>VLOOKUP(G390,'1-学员信息表'!$A:$U,21,0)</f>
        <v>二年级</v>
      </c>
      <c r="J390" s="23"/>
      <c r="K390" s="23"/>
      <c r="L390" s="23"/>
      <c r="M390" s="23"/>
      <c r="N390" s="216" t="s">
        <v>4520</v>
      </c>
      <c r="O390" s="23"/>
      <c r="P390" s="23"/>
      <c r="Q390" s="22" t="str">
        <f t="shared" si="80"/>
        <v>未进班</v>
      </c>
      <c r="R390" s="22" t="str">
        <f>IF(Q390="在读",IF(IFERROR(FIND("一",D390),0)&gt;0,"一对一",VLOOKUP(LEFT(D390,3),班级编码!A:H,8,0)),Q390)</f>
        <v>未进班</v>
      </c>
      <c r="S390" s="22" t="str">
        <f t="shared" si="81"/>
        <v>未进班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1</v>
      </c>
      <c r="AC390" s="22" t="str">
        <f t="shared" si="89"/>
        <v>未进班</v>
      </c>
      <c r="AD390" s="22" t="str">
        <f>VLOOKUP(D390,'2-班级信息'!A:AL,31,0)</f>
        <v/>
      </c>
      <c r="AE390" s="22" t="str">
        <f>VLOOKUP(D390,'2-班级信息'!A:AL,8,0)</f>
        <v/>
      </c>
      <c r="AF390" s="22" t="str">
        <f t="shared" si="79"/>
        <v>小学班</v>
      </c>
      <c r="AG390" s="22" t="str">
        <f t="shared" si="90"/>
        <v>小学平时班</v>
      </c>
    </row>
    <row r="391" spans="1:3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>
    <filterColumn colId="2"/>
    <filterColumn colId="16"/>
  </autoFilter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S1199"/>
  <sheetViews>
    <sheetView workbookViewId="0">
      <pane xSplit="13" ySplit="4" topLeftCell="AZ5" activePane="bottomRight" state="frozen"/>
      <selection pane="topRight" activeCell="N1" sqref="N1"/>
      <selection pane="bottomLeft" activeCell="A5" sqref="A5"/>
      <selection pane="bottomRight" activeCell="AM1077" sqref="AM1077"/>
    </sheetView>
  </sheetViews>
  <sheetFormatPr defaultRowHeight="14.25"/>
  <cols>
    <col min="1" max="1" width="9.375" style="29" customWidth="1"/>
    <col min="2" max="2" width="8.5" style="28" customWidth="1"/>
    <col min="3" max="3" width="6" style="28" hidden="1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hidden="1" customWidth="1"/>
    <col min="11" max="11" width="9.375" style="28" hidden="1" customWidth="1"/>
    <col min="12" max="12" width="9.375" style="210" customWidth="1"/>
    <col min="13" max="13" width="8.125" style="210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1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>
      <c r="A1" s="30" t="s">
        <v>141</v>
      </c>
      <c r="B1" s="25" t="s">
        <v>1740</v>
      </c>
      <c r="C1" s="25" t="s">
        <v>1741</v>
      </c>
      <c r="D1" s="25" t="s">
        <v>462</v>
      </c>
      <c r="E1" s="25" t="s">
        <v>6</v>
      </c>
      <c r="F1" s="25" t="s">
        <v>67</v>
      </c>
      <c r="G1" s="25" t="s">
        <v>1742</v>
      </c>
      <c r="H1" s="25" t="s">
        <v>507</v>
      </c>
      <c r="I1" s="25" t="s">
        <v>1743</v>
      </c>
      <c r="J1" s="25" t="s">
        <v>1744</v>
      </c>
      <c r="K1" s="25" t="s">
        <v>1745</v>
      </c>
      <c r="L1" s="208" t="s">
        <v>1746</v>
      </c>
      <c r="M1" s="208" t="s">
        <v>1747</v>
      </c>
      <c r="N1" s="25" t="s">
        <v>1748</v>
      </c>
      <c r="O1" s="25" t="s">
        <v>1749</v>
      </c>
      <c r="P1" s="25" t="s">
        <v>1750</v>
      </c>
      <c r="Q1" s="25" t="s">
        <v>1751</v>
      </c>
      <c r="R1" s="25" t="s">
        <v>1752</v>
      </c>
      <c r="S1" s="25" t="s">
        <v>1753</v>
      </c>
      <c r="T1" s="25" t="s">
        <v>1754</v>
      </c>
      <c r="U1" s="25" t="s">
        <v>1755</v>
      </c>
      <c r="V1" s="25" t="s">
        <v>1756</v>
      </c>
      <c r="W1" s="25" t="s">
        <v>1757</v>
      </c>
      <c r="X1" s="25" t="s">
        <v>1758</v>
      </c>
      <c r="Y1" s="25" t="s">
        <v>1759</v>
      </c>
      <c r="Z1" s="25" t="s">
        <v>474</v>
      </c>
      <c r="AA1" s="25" t="s">
        <v>1760</v>
      </c>
      <c r="AB1" s="25" t="s">
        <v>2</v>
      </c>
      <c r="AC1" s="26" t="s">
        <v>886</v>
      </c>
      <c r="AD1" s="34" t="s">
        <v>887</v>
      </c>
      <c r="AE1" s="26" t="s">
        <v>888</v>
      </c>
      <c r="AF1" s="26" t="s">
        <v>889</v>
      </c>
      <c r="AG1" s="39" t="s">
        <v>890</v>
      </c>
      <c r="AH1" s="34" t="s">
        <v>891</v>
      </c>
      <c r="AI1" s="34" t="s">
        <v>892</v>
      </c>
      <c r="AJ1" s="26" t="s">
        <v>893</v>
      </c>
      <c r="AK1" s="26" t="s">
        <v>894</v>
      </c>
      <c r="AL1" s="26" t="s">
        <v>895</v>
      </c>
      <c r="AM1" s="26" t="s">
        <v>896</v>
      </c>
      <c r="AN1" s="26" t="s">
        <v>897</v>
      </c>
      <c r="AO1" s="26" t="s">
        <v>898</v>
      </c>
      <c r="AP1" s="26" t="s">
        <v>899</v>
      </c>
      <c r="AQ1" s="26" t="s">
        <v>900</v>
      </c>
      <c r="AR1" s="26" t="s">
        <v>901</v>
      </c>
      <c r="AS1" s="26" t="s">
        <v>902</v>
      </c>
      <c r="AT1" s="26" t="s">
        <v>903</v>
      </c>
      <c r="AU1" s="26" t="s">
        <v>904</v>
      </c>
      <c r="AV1" s="26" t="s">
        <v>905</v>
      </c>
      <c r="AW1" s="26" t="s">
        <v>901</v>
      </c>
      <c r="AX1" s="26" t="s">
        <v>906</v>
      </c>
      <c r="AY1" s="26" t="s">
        <v>929</v>
      </c>
      <c r="AZ1" s="26" t="s">
        <v>907</v>
      </c>
      <c r="BA1" s="26" t="s">
        <v>1006</v>
      </c>
      <c r="BB1" s="26" t="s">
        <v>1007</v>
      </c>
      <c r="BC1" s="26" t="s">
        <v>1008</v>
      </c>
      <c r="BD1" s="26" t="s">
        <v>1009</v>
      </c>
      <c r="BE1" s="26"/>
      <c r="BH1" s="27">
        <v>1</v>
      </c>
      <c r="BP1" t="s">
        <v>908</v>
      </c>
      <c r="BQ1" t="s">
        <v>909</v>
      </c>
      <c r="BR1" t="s">
        <v>910</v>
      </c>
      <c r="BS1" t="s">
        <v>2</v>
      </c>
    </row>
    <row r="2" spans="1:71" ht="15" hidden="1" customHeight="1">
      <c r="A2" s="211">
        <v>42917</v>
      </c>
      <c r="B2" s="212" t="s">
        <v>1779</v>
      </c>
      <c r="C2" s="212" t="s">
        <v>14</v>
      </c>
      <c r="D2" s="212" t="s">
        <v>1780</v>
      </c>
      <c r="E2" s="212" t="s">
        <v>1781</v>
      </c>
      <c r="F2" s="212" t="s">
        <v>1782</v>
      </c>
      <c r="G2" s="212" t="s">
        <v>17</v>
      </c>
      <c r="H2" s="212" t="s">
        <v>1778</v>
      </c>
      <c r="I2" s="212" t="s">
        <v>14</v>
      </c>
      <c r="J2" s="212">
        <v>18824</v>
      </c>
      <c r="K2" s="212">
        <v>0</v>
      </c>
      <c r="L2" s="213">
        <v>3316</v>
      </c>
      <c r="M2" s="213">
        <v>0</v>
      </c>
      <c r="N2" s="212">
        <v>0</v>
      </c>
      <c r="O2" s="212">
        <v>-3316</v>
      </c>
      <c r="P2" s="212">
        <v>0</v>
      </c>
      <c r="Q2" s="212">
        <v>0</v>
      </c>
      <c r="R2" s="212">
        <v>0</v>
      </c>
      <c r="S2" s="212">
        <v>0</v>
      </c>
      <c r="T2" s="212" t="s">
        <v>1766</v>
      </c>
      <c r="U2" s="212" t="s">
        <v>1767</v>
      </c>
      <c r="V2" s="212" t="s">
        <v>1768</v>
      </c>
      <c r="W2" s="212" t="s">
        <v>14</v>
      </c>
      <c r="X2" s="212" t="s">
        <v>14</v>
      </c>
      <c r="Y2" s="212" t="s">
        <v>14</v>
      </c>
      <c r="Z2" s="212" t="s">
        <v>1240</v>
      </c>
      <c r="AA2" s="212" t="s">
        <v>1783</v>
      </c>
      <c r="AB2" s="212" t="s">
        <v>14</v>
      </c>
      <c r="AC2" s="35" t="str">
        <f>SUBSTITUTE(SUBSTITUTE(SUBSTITUTE(SUBSTITUTE(SUBSTITUTE(SUBSTITUTE(AA2,"(主签单人)",""),"(03-客户接待员)",""),"（金牌）",""),"（会员学员）",""),"金牌",""),"金牌学员","")</f>
        <v>苏毅</v>
      </c>
      <c r="AD2" s="36">
        <f>IFERROR(VALUE(MID(H2,FIND("(",H2)+1,FIND(")",H2)-FIND("(",H2)-2)),0)</f>
        <v>48</v>
      </c>
      <c r="AE2" s="35" t="str">
        <f>IF(AJ2="","",MID(AB2,FIND("@",SUBSTITUTE(AB2,"／","@",6))+5,FIND("@",SUBSTITUTE(AB2,"／","@",7))-FIND("@",SUBSTITUTE(AB2,"／","@",6))-5))</f>
        <v/>
      </c>
      <c r="AF2" s="24">
        <v>1</v>
      </c>
      <c r="AG2" s="40">
        <f>IFERROR(VALUE(MID(AB2,FIND("@",SUBSTITUTE(AB2,"：","@",1))+1,FIND("@",SUBSTITUTE(AB2,"）","@",1))-FIND("@",SUBSTITUTE(AB2,"：","@",1))-1)),0)</f>
        <v>0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0</v>
      </c>
      <c r="AJ2" s="35" t="str">
        <f>IF(OR(V2="退费",V2="结转",W2="",W2="结转学费",W2="老带新返现"),"",IF(OR(AI2&lt;=0,AND(IFERROR(FIND("预缴定金",AB2),0)=0,H2="")),"",LEFT(AB2,FIND("／",AB2)-1)))</f>
        <v/>
      </c>
      <c r="AK2" s="35" t="str">
        <f>IF(AJ2="","",LEFT(AB2,2))</f>
        <v/>
      </c>
      <c r="AL2" s="35" t="str">
        <f>IF(AJ2="","",MID(AB2,3,2))</f>
        <v/>
      </c>
      <c r="AM2" s="35" t="str">
        <f>IF(AJ2="","",MID(AB2,5,2))</f>
        <v/>
      </c>
      <c r="AN2" s="35" t="str">
        <f>IF(AJ2="","",MIDB(AJ2,SEARCHB("?",AJ2),2*LEN(AJ2)-LENB(AJ2)+2))</f>
        <v/>
      </c>
      <c r="AO2" s="35" t="str">
        <f>IF(AJ2="","",RIGHT(MIDB(AJ2,SEARCHB("?",AJ2),20),LENB(MIDB(AJ2,SEARCHB("?",AJ2),20))-LEN(MIDB(AJ2,SEARCHB("?",AJ2),20))-1))</f>
        <v/>
      </c>
      <c r="AP2" s="35" t="str">
        <f>IF(AJ2="","",VLOOKUP(AN2,[1]Sheet11!E:F,2,0))</f>
        <v/>
      </c>
      <c r="AQ2" s="35" t="str">
        <f>IF(AO2="拼单会员","5年",IF(AJ2="","",VLOOKUP(AM2&amp;AP2,[1]Sheet11!$J$3:$K$17,2)))</f>
        <v/>
      </c>
      <c r="AR2" s="35" t="str">
        <f t="shared" ref="AR2" si="0">IF(AJ2="","",VLOOKUP(AO2,BP:BQ,2,0))</f>
        <v/>
      </c>
      <c r="AS2" s="35" t="str">
        <f>IF(AJ2="","",MID(AB2,FIND("@",SUBSTITUTE(AB2,"／","@",5))+8,10))</f>
        <v/>
      </c>
      <c r="AT2" s="35" t="str">
        <f>IF(AJ2="","",IF(AK2="新生","新生",IF((AS2-$BH$2)&gt;0,"1年追补","老生")))</f>
        <v/>
      </c>
      <c r="AU2" s="35" t="str">
        <f>IF(AJ2="","",IF(OR(AT2="新生",AT2="1年追补"),"新生","老生"))</f>
        <v/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/>
      </c>
      <c r="AW2" s="35" t="str">
        <f t="shared" ref="AW2" si="1">IF(AJ2="","",VLOOKUP(AO2,BP:BR,3,0))</f>
        <v/>
      </c>
      <c r="AX2" s="35" t="str">
        <f>AT2&amp;AW2</f>
        <v/>
      </c>
      <c r="AY2" s="35" t="str">
        <f>IF(SUMIF('7-市场业绩'!F:F,AC2,'7-市场业绩'!I:I)&gt;0,"学习卡","老结算")</f>
        <v>老结算</v>
      </c>
      <c r="AZ2" s="35" t="str">
        <f>IF(AY2="学习卡",AV2,AX2)</f>
        <v/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/>
      </c>
      <c r="BH2" s="27">
        <v>42552</v>
      </c>
      <c r="BP2" t="s">
        <v>911</v>
      </c>
      <c r="BQ2" t="s">
        <v>912</v>
      </c>
      <c r="BR2" t="s">
        <v>912</v>
      </c>
      <c r="BS2" t="s">
        <v>14</v>
      </c>
    </row>
    <row r="3" spans="1:71" ht="15" hidden="1" customHeight="1">
      <c r="A3" s="211">
        <v>42917</v>
      </c>
      <c r="B3" s="212" t="s">
        <v>1784</v>
      </c>
      <c r="C3" s="212" t="s">
        <v>14</v>
      </c>
      <c r="D3" s="212" t="s">
        <v>1780</v>
      </c>
      <c r="E3" s="212" t="s">
        <v>1781</v>
      </c>
      <c r="F3" s="212" t="s">
        <v>1782</v>
      </c>
      <c r="G3" s="212" t="s">
        <v>17</v>
      </c>
      <c r="H3" s="212" t="s">
        <v>1785</v>
      </c>
      <c r="I3" s="212" t="s">
        <v>14</v>
      </c>
      <c r="J3" s="212">
        <v>0</v>
      </c>
      <c r="K3" s="212">
        <v>0</v>
      </c>
      <c r="L3" s="213">
        <v>-3316</v>
      </c>
      <c r="M3" s="213">
        <v>0</v>
      </c>
      <c r="N3" s="212">
        <v>0</v>
      </c>
      <c r="O3" s="212">
        <v>3316</v>
      </c>
      <c r="P3" s="212">
        <v>0</v>
      </c>
      <c r="Q3" s="212">
        <v>0</v>
      </c>
      <c r="R3" s="212">
        <v>0</v>
      </c>
      <c r="S3" s="212">
        <v>0</v>
      </c>
      <c r="T3" s="212" t="s">
        <v>1766</v>
      </c>
      <c r="U3" s="212" t="s">
        <v>1767</v>
      </c>
      <c r="V3" s="212" t="s">
        <v>490</v>
      </c>
      <c r="W3" s="212" t="s">
        <v>14</v>
      </c>
      <c r="X3" s="212" t="s">
        <v>14</v>
      </c>
      <c r="Y3" s="212" t="s">
        <v>14</v>
      </c>
      <c r="Z3" s="212" t="s">
        <v>1786</v>
      </c>
      <c r="AA3" s="212" t="s">
        <v>1783</v>
      </c>
      <c r="AB3" s="212" t="s">
        <v>14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>苏毅</v>
      </c>
      <c r="AD3" s="36">
        <f t="shared" ref="AD3:AD66" si="3">IFERROR(VALUE(MID(H3,FIND("(",H3)+1,FIND(")",H3)-FIND("(",H3)-2)),0)</f>
        <v>-40</v>
      </c>
      <c r="AE3" s="35" t="str">
        <f t="shared" ref="AE3:AE66" si="4">IF(AJ3="","",MID(AB3,FIND("@",SUBSTITUTE(AB3,"／","@",6))+5,FIND("@",SUBSTITUTE(AB3,"／","@",7))-FIND("@",SUBSTITUTE(AB3,"／","@",6))-5))</f>
        <v/>
      </c>
      <c r="AF3" s="24"/>
      <c r="AG3" s="40">
        <f t="shared" ref="AG3:AG66" si="5">IFERROR(VALUE(MID(AB3,FIND("@",SUBSTITUTE(AB3,"：","@",1))+1,FIND("@",SUBSTITUTE(AB3,"）","@",1))-FIND("@",SUBSTITUTE(AB3,"：","@",1))-1)),0)</f>
        <v>0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/>
      </c>
      <c r="AK3" s="35" t="str">
        <f t="shared" ref="AK3:AK66" si="9">IF(AJ3="","",LEFT(AB3,2))</f>
        <v/>
      </c>
      <c r="AL3" s="35" t="str">
        <f t="shared" ref="AL3:AL66" si="10">IF(AJ3="","",MID(AB3,3,2))</f>
        <v/>
      </c>
      <c r="AM3" s="35" t="str">
        <f t="shared" ref="AM3:AM66" si="11">IF(AJ3="","",MID(AB3,5,2))</f>
        <v/>
      </c>
      <c r="AN3" s="35" t="str">
        <f t="shared" ref="AN3:AN66" si="12">IF(AJ3="","",MIDB(AJ3,SEARCHB("?",AJ3),2*LEN(AJ3)-LENB(AJ3)+2))</f>
        <v/>
      </c>
      <c r="AO3" s="35" t="str">
        <f t="shared" ref="AO3:AO66" si="13">IF(AJ3="","",RIGHT(MIDB(AJ3,SEARCHB("?",AJ3),20),LENB(MIDB(AJ3,SEARCHB("?",AJ3),20))-LEN(MIDB(AJ3,SEARCHB("?",AJ3),20))-1))</f>
        <v/>
      </c>
      <c r="AP3" s="35" t="str">
        <f>IF(AJ3="","",VLOOKUP(AN3,[1]Sheet11!E:F,2,0))</f>
        <v/>
      </c>
      <c r="AQ3" s="35" t="str">
        <f>IF(AO3="拼单会员","5年",IF(AJ3="","",VLOOKUP(AM3&amp;AP3,[1]Sheet11!$J$3:$K$17,2)))</f>
        <v/>
      </c>
      <c r="AR3" s="35" t="str">
        <f t="shared" ref="AR3:AR66" si="14">IF(AJ3="","",VLOOKUP(AO3,BP:BQ,2,0))</f>
        <v/>
      </c>
      <c r="AS3" s="35" t="str">
        <f t="shared" ref="AS3:AS66" si="15">IF(AJ3="","",MID(AB3,FIND("@",SUBSTITUTE(AB3,"／","@",5))+8,10))</f>
        <v/>
      </c>
      <c r="AT3" s="35" t="str">
        <f t="shared" ref="AT3:AT66" si="16">IF(AJ3="","",IF(AK3="新生","新生",IF((AS3-$BH$2)&gt;0,"1年追补","老生")))</f>
        <v/>
      </c>
      <c r="AU3" s="35" t="str">
        <f t="shared" ref="AU3:AU66" si="17">IF(AJ3="","",IF(OR(AT3="新生",AT3="1年追补"),"新生","老生"))</f>
        <v/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/>
      </c>
      <c r="AW3" s="35" t="str">
        <f t="shared" ref="AW3:AW66" si="19">IF(AJ3="","",VLOOKUP(AO3,BP:BR,3,0))</f>
        <v/>
      </c>
      <c r="AX3" s="35" t="str">
        <f t="shared" ref="AX3:AX66" si="20">AT3&amp;AW3</f>
        <v/>
      </c>
      <c r="AY3" s="35" t="str">
        <f>IF(SUMIF('7-市场业绩'!F:F,AC3,'7-市场业绩'!I:I)&gt;0,"学习卡","老结算")</f>
        <v>老结算</v>
      </c>
      <c r="AZ3" s="35" t="str">
        <f t="shared" ref="AZ3:AZ66" si="21">IF(AY3="学习卡",AV3,AX3)</f>
        <v/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/>
      </c>
      <c r="BH3" s="27">
        <v>42552</v>
      </c>
      <c r="BP3" t="s">
        <v>913</v>
      </c>
      <c r="BQ3" t="s">
        <v>912</v>
      </c>
      <c r="BR3" t="s">
        <v>912</v>
      </c>
      <c r="BS3" t="s">
        <v>14</v>
      </c>
    </row>
    <row r="4" spans="1:71" ht="15" hidden="1" customHeight="1">
      <c r="A4" s="211">
        <v>42916</v>
      </c>
      <c r="B4" s="212" t="s">
        <v>1416</v>
      </c>
      <c r="C4" s="212" t="s">
        <v>14</v>
      </c>
      <c r="D4" s="212" t="s">
        <v>1417</v>
      </c>
      <c r="E4" s="212" t="s">
        <v>1807</v>
      </c>
      <c r="F4" s="212" t="s">
        <v>14</v>
      </c>
      <c r="G4" s="212" t="s">
        <v>16</v>
      </c>
      <c r="H4" s="212" t="s">
        <v>1808</v>
      </c>
      <c r="I4" s="212" t="s">
        <v>14</v>
      </c>
      <c r="J4" s="212">
        <v>7253.05</v>
      </c>
      <c r="K4" s="212">
        <v>0</v>
      </c>
      <c r="L4" s="213">
        <v>0</v>
      </c>
      <c r="M4" s="213">
        <v>0</v>
      </c>
      <c r="N4" s="212">
        <v>0</v>
      </c>
      <c r="O4" s="212">
        <v>0</v>
      </c>
      <c r="P4" s="212">
        <v>0</v>
      </c>
      <c r="Q4" s="212">
        <v>0</v>
      </c>
      <c r="R4" s="212">
        <v>0</v>
      </c>
      <c r="S4" s="212">
        <v>0</v>
      </c>
      <c r="T4" s="212" t="s">
        <v>1766</v>
      </c>
      <c r="U4" s="212" t="s">
        <v>1767</v>
      </c>
      <c r="V4" s="212" t="s">
        <v>1768</v>
      </c>
      <c r="W4" s="212" t="s">
        <v>14</v>
      </c>
      <c r="X4" s="212" t="s">
        <v>14</v>
      </c>
      <c r="Y4" s="212" t="s">
        <v>14</v>
      </c>
      <c r="Z4" s="212" t="s">
        <v>485</v>
      </c>
      <c r="AA4" s="212" t="s">
        <v>14</v>
      </c>
      <c r="AB4" s="212" t="s">
        <v>1809</v>
      </c>
      <c r="AC4" s="35" t="str">
        <f t="shared" si="2"/>
        <v/>
      </c>
      <c r="AD4" s="36">
        <f t="shared" si="3"/>
        <v>24</v>
      </c>
      <c r="AE4" s="35" t="str">
        <f t="shared" si="4"/>
        <v/>
      </c>
      <c r="AF4" s="24"/>
      <c r="AG4" s="40">
        <f t="shared" si="5"/>
        <v>0</v>
      </c>
      <c r="AH4" s="36">
        <f t="shared" si="6"/>
        <v>0</v>
      </c>
      <c r="AI4" s="36">
        <f t="shared" si="7"/>
        <v>0</v>
      </c>
      <c r="AJ4" s="35" t="str">
        <f t="shared" si="8"/>
        <v/>
      </c>
      <c r="AK4" s="35" t="str">
        <f t="shared" si="9"/>
        <v/>
      </c>
      <c r="AL4" s="35" t="str">
        <f t="shared" si="10"/>
        <v/>
      </c>
      <c r="AM4" s="35" t="str">
        <f t="shared" si="11"/>
        <v/>
      </c>
      <c r="AN4" s="35" t="str">
        <f t="shared" si="12"/>
        <v/>
      </c>
      <c r="AO4" s="35" t="str">
        <f t="shared" si="13"/>
        <v/>
      </c>
      <c r="AP4" s="35" t="str">
        <f>IF(AJ4="","",VLOOKUP(AN4,[1]Sheet11!E:F,2,0))</f>
        <v/>
      </c>
      <c r="AQ4" s="35" t="str">
        <f>IF(AO4="拼单会员","5年",IF(AJ4="","",VLOOKUP(AM4&amp;AP4,[1]Sheet11!$J$3:$K$17,2)))</f>
        <v/>
      </c>
      <c r="AR4" s="35" t="str">
        <f t="shared" si="14"/>
        <v/>
      </c>
      <c r="AS4" s="35" t="str">
        <f t="shared" si="15"/>
        <v/>
      </c>
      <c r="AT4" s="35" t="str">
        <f t="shared" si="16"/>
        <v/>
      </c>
      <c r="AU4" s="35" t="str">
        <f t="shared" si="17"/>
        <v/>
      </c>
      <c r="AV4" s="35" t="str">
        <f t="shared" si="18"/>
        <v/>
      </c>
      <c r="AW4" s="35" t="str">
        <f t="shared" si="19"/>
        <v/>
      </c>
      <c r="AX4" s="35" t="str">
        <f t="shared" si="20"/>
        <v/>
      </c>
      <c r="AY4" s="35" t="str">
        <f>IF(SUMIF('7-市场业绩'!F:F,AC4,'7-市场业绩'!I:I)&gt;0,"学习卡","老结算")</f>
        <v>老结算</v>
      </c>
      <c r="AZ4" s="35" t="str">
        <f t="shared" si="21"/>
        <v/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/>
      </c>
      <c r="BH4" s="27">
        <v>42552</v>
      </c>
      <c r="BP4" t="s">
        <v>914</v>
      </c>
      <c r="BQ4" t="s">
        <v>912</v>
      </c>
      <c r="BR4" t="s">
        <v>915</v>
      </c>
      <c r="BS4" t="s">
        <v>509</v>
      </c>
    </row>
    <row r="5" spans="1:71" ht="15" hidden="1" customHeight="1">
      <c r="A5" s="211">
        <v>42916</v>
      </c>
      <c r="B5" s="212" t="s">
        <v>1428</v>
      </c>
      <c r="C5" s="212" t="s">
        <v>14</v>
      </c>
      <c r="D5" s="212" t="s">
        <v>1429</v>
      </c>
      <c r="E5" s="212" t="s">
        <v>1810</v>
      </c>
      <c r="F5" s="212" t="s">
        <v>1811</v>
      </c>
      <c r="G5" s="212" t="s">
        <v>20</v>
      </c>
      <c r="H5" s="212" t="s">
        <v>14</v>
      </c>
      <c r="I5" s="212" t="s">
        <v>1794</v>
      </c>
      <c r="J5" s="212">
        <v>0</v>
      </c>
      <c r="K5" s="212">
        <v>0</v>
      </c>
      <c r="L5" s="213">
        <v>280</v>
      </c>
      <c r="M5" s="213">
        <v>0</v>
      </c>
      <c r="N5" s="212">
        <v>0</v>
      </c>
      <c r="O5" s="212">
        <v>-280</v>
      </c>
      <c r="P5" s="212">
        <v>0</v>
      </c>
      <c r="Q5" s="212">
        <v>0</v>
      </c>
      <c r="R5" s="212">
        <v>0</v>
      </c>
      <c r="S5" s="212">
        <v>0</v>
      </c>
      <c r="T5" s="212" t="s">
        <v>1766</v>
      </c>
      <c r="U5" s="212" t="s">
        <v>1790</v>
      </c>
      <c r="V5" s="212" t="s">
        <v>1768</v>
      </c>
      <c r="W5" s="212" t="s">
        <v>14</v>
      </c>
      <c r="X5" s="212" t="s">
        <v>14</v>
      </c>
      <c r="Y5" s="212" t="s">
        <v>1775</v>
      </c>
      <c r="Z5" s="212" t="s">
        <v>485</v>
      </c>
      <c r="AA5" s="212" t="s">
        <v>1795</v>
      </c>
      <c r="AB5" s="212" t="s">
        <v>1812</v>
      </c>
      <c r="AC5" s="35" t="str">
        <f t="shared" si="2"/>
        <v>陈健霞</v>
      </c>
      <c r="AD5" s="36">
        <f t="shared" si="3"/>
        <v>0</v>
      </c>
      <c r="AE5" s="35" t="str">
        <f t="shared" si="4"/>
        <v/>
      </c>
      <c r="AF5" s="24"/>
      <c r="AG5" s="40">
        <f t="shared" si="5"/>
        <v>0</v>
      </c>
      <c r="AH5" s="36">
        <f t="shared" si="6"/>
        <v>0</v>
      </c>
      <c r="AI5" s="36">
        <f t="shared" si="7"/>
        <v>0</v>
      </c>
      <c r="AJ5" s="35" t="str">
        <f t="shared" si="8"/>
        <v/>
      </c>
      <c r="AK5" s="35" t="str">
        <f t="shared" si="9"/>
        <v/>
      </c>
      <c r="AL5" s="35" t="str">
        <f t="shared" si="10"/>
        <v/>
      </c>
      <c r="AM5" s="35" t="str">
        <f t="shared" si="11"/>
        <v/>
      </c>
      <c r="AN5" s="35" t="str">
        <f t="shared" si="12"/>
        <v/>
      </c>
      <c r="AO5" s="35" t="str">
        <f t="shared" si="13"/>
        <v/>
      </c>
      <c r="AP5" s="35" t="str">
        <f>IF(AJ5="","",VLOOKUP(AN5,[1]Sheet11!E:F,2,0))</f>
        <v/>
      </c>
      <c r="AQ5" s="35" t="str">
        <f>IF(AO5="拼单会员","5年",IF(AJ5="","",VLOOKUP(AM5&amp;AP5,[1]Sheet11!$J$3:$K$17,2)))</f>
        <v/>
      </c>
      <c r="AR5" s="35" t="str">
        <f t="shared" si="14"/>
        <v/>
      </c>
      <c r="AS5" s="35" t="str">
        <f t="shared" si="15"/>
        <v/>
      </c>
      <c r="AT5" s="35" t="str">
        <f t="shared" si="16"/>
        <v/>
      </c>
      <c r="AU5" s="35" t="str">
        <f t="shared" si="17"/>
        <v/>
      </c>
      <c r="AV5" s="35" t="str">
        <f t="shared" si="18"/>
        <v/>
      </c>
      <c r="AW5" s="35" t="str">
        <f t="shared" si="19"/>
        <v/>
      </c>
      <c r="AX5" s="35" t="str">
        <f t="shared" si="20"/>
        <v/>
      </c>
      <c r="AY5" s="35" t="str">
        <f>IF(SUMIF('7-市场业绩'!F:F,AC5,'7-市场业绩'!I:I)&gt;0,"学习卡","老结算")</f>
        <v>学习卡</v>
      </c>
      <c r="AZ5" s="35" t="str">
        <f t="shared" si="21"/>
        <v/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916</v>
      </c>
      <c r="BQ5" t="s">
        <v>912</v>
      </c>
      <c r="BR5" t="s">
        <v>917</v>
      </c>
      <c r="BS5" t="s">
        <v>510</v>
      </c>
    </row>
    <row r="6" spans="1:71" ht="15" hidden="1" customHeight="1">
      <c r="A6" s="211">
        <v>42916</v>
      </c>
      <c r="B6" s="212" t="s">
        <v>1430</v>
      </c>
      <c r="C6" s="212" t="s">
        <v>14</v>
      </c>
      <c r="D6" s="212" t="s">
        <v>1431</v>
      </c>
      <c r="E6" s="212" t="s">
        <v>1813</v>
      </c>
      <c r="F6" s="212" t="s">
        <v>1811</v>
      </c>
      <c r="G6" s="212" t="s">
        <v>20</v>
      </c>
      <c r="H6" s="212" t="s">
        <v>14</v>
      </c>
      <c r="I6" s="212" t="s">
        <v>1794</v>
      </c>
      <c r="J6" s="212">
        <v>0</v>
      </c>
      <c r="K6" s="212">
        <v>0</v>
      </c>
      <c r="L6" s="213">
        <v>280</v>
      </c>
      <c r="M6" s="213">
        <v>0</v>
      </c>
      <c r="N6" s="212">
        <v>0</v>
      </c>
      <c r="O6" s="212">
        <v>-280</v>
      </c>
      <c r="P6" s="212">
        <v>0</v>
      </c>
      <c r="Q6" s="212">
        <v>0</v>
      </c>
      <c r="R6" s="212">
        <v>0</v>
      </c>
      <c r="S6" s="212">
        <v>0</v>
      </c>
      <c r="T6" s="212" t="s">
        <v>1766</v>
      </c>
      <c r="U6" s="212" t="s">
        <v>1790</v>
      </c>
      <c r="V6" s="212" t="s">
        <v>1768</v>
      </c>
      <c r="W6" s="212" t="s">
        <v>14</v>
      </c>
      <c r="X6" s="212" t="s">
        <v>14</v>
      </c>
      <c r="Y6" s="212" t="s">
        <v>1775</v>
      </c>
      <c r="Z6" s="212" t="s">
        <v>485</v>
      </c>
      <c r="AA6" s="212" t="s">
        <v>1795</v>
      </c>
      <c r="AB6" s="212" t="s">
        <v>1812</v>
      </c>
      <c r="AC6" s="35" t="str">
        <f t="shared" si="2"/>
        <v>陈健霞</v>
      </c>
      <c r="AD6" s="36">
        <f t="shared" si="3"/>
        <v>0</v>
      </c>
      <c r="AE6" s="35" t="str">
        <f t="shared" si="4"/>
        <v/>
      </c>
      <c r="AF6" s="24"/>
      <c r="AG6" s="40">
        <f t="shared" si="5"/>
        <v>0</v>
      </c>
      <c r="AH6" s="36">
        <f t="shared" si="6"/>
        <v>0</v>
      </c>
      <c r="AI6" s="36">
        <f t="shared" si="7"/>
        <v>0</v>
      </c>
      <c r="AJ6" s="35" t="str">
        <f t="shared" si="8"/>
        <v/>
      </c>
      <c r="AK6" s="35" t="str">
        <f t="shared" si="9"/>
        <v/>
      </c>
      <c r="AL6" s="35" t="str">
        <f t="shared" si="10"/>
        <v/>
      </c>
      <c r="AM6" s="35" t="str">
        <f t="shared" si="11"/>
        <v/>
      </c>
      <c r="AN6" s="35" t="str">
        <f t="shared" si="12"/>
        <v/>
      </c>
      <c r="AO6" s="35" t="str">
        <f t="shared" si="13"/>
        <v/>
      </c>
      <c r="AP6" s="35" t="str">
        <f>IF(AJ6="","",VLOOKUP(AN6,[1]Sheet11!E:F,2,0))</f>
        <v/>
      </c>
      <c r="AQ6" s="35" t="str">
        <f>IF(AO6="拼单会员","5年",IF(AJ6="","",VLOOKUP(AM6&amp;AP6,[1]Sheet11!$J$3:$K$17,2)))</f>
        <v/>
      </c>
      <c r="AR6" s="35" t="str">
        <f t="shared" si="14"/>
        <v/>
      </c>
      <c r="AS6" s="35" t="str">
        <f t="shared" si="15"/>
        <v/>
      </c>
      <c r="AT6" s="35" t="str">
        <f t="shared" si="16"/>
        <v/>
      </c>
      <c r="AU6" s="35" t="str">
        <f t="shared" si="17"/>
        <v/>
      </c>
      <c r="AV6" s="35" t="str">
        <f t="shared" si="18"/>
        <v/>
      </c>
      <c r="AW6" s="35" t="str">
        <f t="shared" si="19"/>
        <v/>
      </c>
      <c r="AX6" s="35" t="str">
        <f t="shared" si="20"/>
        <v/>
      </c>
      <c r="AY6" s="35" t="str">
        <f>IF(SUMIF('7-市场业绩'!F:F,AC6,'7-市场业绩'!I:I)&gt;0,"学习卡","老结算")</f>
        <v>学习卡</v>
      </c>
      <c r="AZ6" s="35" t="str">
        <f t="shared" si="21"/>
        <v/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/>
      </c>
      <c r="BH6" s="27">
        <v>42552</v>
      </c>
      <c r="BP6" t="s">
        <v>918</v>
      </c>
      <c r="BQ6" t="s">
        <v>919</v>
      </c>
      <c r="BR6" t="s">
        <v>912</v>
      </c>
      <c r="BS6" t="s">
        <v>511</v>
      </c>
    </row>
    <row r="7" spans="1:71" ht="15" hidden="1" customHeight="1">
      <c r="A7" s="211">
        <v>42916</v>
      </c>
      <c r="B7" s="212" t="s">
        <v>1432</v>
      </c>
      <c r="C7" s="212" t="s">
        <v>14</v>
      </c>
      <c r="D7" s="212" t="s">
        <v>1433</v>
      </c>
      <c r="E7" s="212" t="s">
        <v>1814</v>
      </c>
      <c r="F7" s="212" t="s">
        <v>1789</v>
      </c>
      <c r="G7" s="212" t="s">
        <v>20</v>
      </c>
      <c r="H7" s="212" t="s">
        <v>14</v>
      </c>
      <c r="I7" s="212" t="s">
        <v>1794</v>
      </c>
      <c r="J7" s="212">
        <v>0</v>
      </c>
      <c r="K7" s="212">
        <v>0</v>
      </c>
      <c r="L7" s="213">
        <v>280</v>
      </c>
      <c r="M7" s="213">
        <v>0</v>
      </c>
      <c r="N7" s="212">
        <v>0</v>
      </c>
      <c r="O7" s="212">
        <v>-280</v>
      </c>
      <c r="P7" s="212">
        <v>0</v>
      </c>
      <c r="Q7" s="212">
        <v>0</v>
      </c>
      <c r="R7" s="212">
        <v>0</v>
      </c>
      <c r="S7" s="212">
        <v>0</v>
      </c>
      <c r="T7" s="212" t="s">
        <v>1766</v>
      </c>
      <c r="U7" s="212" t="s">
        <v>1790</v>
      </c>
      <c r="V7" s="212" t="s">
        <v>1768</v>
      </c>
      <c r="W7" s="212" t="s">
        <v>14</v>
      </c>
      <c r="X7" s="212" t="s">
        <v>14</v>
      </c>
      <c r="Y7" s="212" t="s">
        <v>1775</v>
      </c>
      <c r="Z7" s="212" t="s">
        <v>485</v>
      </c>
      <c r="AA7" s="212" t="s">
        <v>1795</v>
      </c>
      <c r="AB7" s="212" t="s">
        <v>1812</v>
      </c>
      <c r="AC7" s="35" t="str">
        <f t="shared" si="2"/>
        <v>陈健霞</v>
      </c>
      <c r="AD7" s="36">
        <f t="shared" si="3"/>
        <v>0</v>
      </c>
      <c r="AE7" s="35" t="str">
        <f t="shared" si="4"/>
        <v/>
      </c>
      <c r="AF7" s="24"/>
      <c r="AG7" s="40">
        <f t="shared" si="5"/>
        <v>0</v>
      </c>
      <c r="AH7" s="36">
        <f t="shared" si="6"/>
        <v>0</v>
      </c>
      <c r="AI7" s="36">
        <f t="shared" si="7"/>
        <v>0</v>
      </c>
      <c r="AJ7" s="35" t="str">
        <f t="shared" si="8"/>
        <v/>
      </c>
      <c r="AK7" s="35" t="str">
        <f t="shared" si="9"/>
        <v/>
      </c>
      <c r="AL7" s="35" t="str">
        <f t="shared" si="10"/>
        <v/>
      </c>
      <c r="AM7" s="35" t="str">
        <f t="shared" si="11"/>
        <v/>
      </c>
      <c r="AN7" s="35" t="str">
        <f t="shared" si="12"/>
        <v/>
      </c>
      <c r="AO7" s="35" t="str">
        <f t="shared" si="13"/>
        <v/>
      </c>
      <c r="AP7" s="35" t="str">
        <f>IF(AJ7="","",VLOOKUP(AN7,[1]Sheet11!E:F,2,0))</f>
        <v/>
      </c>
      <c r="AQ7" s="35" t="str">
        <f>IF(AO7="拼单会员","5年",IF(AJ7="","",VLOOKUP(AM7&amp;AP7,[1]Sheet11!$J$3:$K$17,2)))</f>
        <v/>
      </c>
      <c r="AR7" s="35" t="str">
        <f t="shared" si="14"/>
        <v/>
      </c>
      <c r="AS7" s="35" t="str">
        <f t="shared" si="15"/>
        <v/>
      </c>
      <c r="AT7" s="35" t="str">
        <f t="shared" si="16"/>
        <v/>
      </c>
      <c r="AU7" s="35" t="str">
        <f t="shared" si="17"/>
        <v/>
      </c>
      <c r="AV7" s="35" t="str">
        <f t="shared" si="18"/>
        <v/>
      </c>
      <c r="AW7" s="35" t="str">
        <f t="shared" si="19"/>
        <v/>
      </c>
      <c r="AX7" s="35" t="str">
        <f t="shared" si="20"/>
        <v/>
      </c>
      <c r="AY7" s="35" t="str">
        <f>IF(SUMIF('7-市场业绩'!F:F,AC7,'7-市场业绩'!I:I)&gt;0,"学习卡","老结算")</f>
        <v>学习卡</v>
      </c>
      <c r="AZ7" s="35" t="str">
        <f t="shared" si="21"/>
        <v/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/>
      </c>
      <c r="BH7" s="27">
        <v>42552</v>
      </c>
      <c r="BP7" t="s">
        <v>920</v>
      </c>
      <c r="BQ7" t="s">
        <v>912</v>
      </c>
      <c r="BR7" t="s">
        <v>921</v>
      </c>
      <c r="BS7" t="s">
        <v>512</v>
      </c>
    </row>
    <row r="8" spans="1:71" ht="15" hidden="1" customHeight="1">
      <c r="A8" s="211">
        <v>42916</v>
      </c>
      <c r="B8" s="212" t="s">
        <v>1434</v>
      </c>
      <c r="C8" s="212" t="s">
        <v>14</v>
      </c>
      <c r="D8" s="212" t="s">
        <v>1435</v>
      </c>
      <c r="E8" s="212" t="s">
        <v>1815</v>
      </c>
      <c r="F8" s="212" t="s">
        <v>1789</v>
      </c>
      <c r="G8" s="212" t="s">
        <v>20</v>
      </c>
      <c r="H8" s="212" t="s">
        <v>14</v>
      </c>
      <c r="I8" s="212" t="s">
        <v>1794</v>
      </c>
      <c r="J8" s="212">
        <v>0</v>
      </c>
      <c r="K8" s="212">
        <v>0</v>
      </c>
      <c r="L8" s="213">
        <v>280</v>
      </c>
      <c r="M8" s="213">
        <v>0</v>
      </c>
      <c r="N8" s="212">
        <v>0</v>
      </c>
      <c r="O8" s="212">
        <v>-280</v>
      </c>
      <c r="P8" s="212">
        <v>0</v>
      </c>
      <c r="Q8" s="212">
        <v>0</v>
      </c>
      <c r="R8" s="212">
        <v>0</v>
      </c>
      <c r="S8" s="212">
        <v>0</v>
      </c>
      <c r="T8" s="212" t="s">
        <v>1766</v>
      </c>
      <c r="U8" s="212" t="s">
        <v>1790</v>
      </c>
      <c r="V8" s="212" t="s">
        <v>1768</v>
      </c>
      <c r="W8" s="212" t="s">
        <v>14</v>
      </c>
      <c r="X8" s="212" t="s">
        <v>14</v>
      </c>
      <c r="Y8" s="212" t="s">
        <v>1775</v>
      </c>
      <c r="Z8" s="212" t="s">
        <v>485</v>
      </c>
      <c r="AA8" s="212" t="s">
        <v>1795</v>
      </c>
      <c r="AB8" s="212" t="s">
        <v>1812</v>
      </c>
      <c r="AC8" s="35" t="str">
        <f t="shared" si="2"/>
        <v>陈健霞</v>
      </c>
      <c r="AD8" s="36">
        <f t="shared" si="3"/>
        <v>0</v>
      </c>
      <c r="AE8" s="35" t="str">
        <f t="shared" si="4"/>
        <v/>
      </c>
      <c r="AF8" s="24"/>
      <c r="AG8" s="40">
        <f t="shared" si="5"/>
        <v>0</v>
      </c>
      <c r="AH8" s="36">
        <f t="shared" si="6"/>
        <v>0</v>
      </c>
      <c r="AI8" s="36">
        <f t="shared" si="7"/>
        <v>0</v>
      </c>
      <c r="AJ8" s="35" t="str">
        <f t="shared" si="8"/>
        <v/>
      </c>
      <c r="AK8" s="35" t="str">
        <f t="shared" si="9"/>
        <v/>
      </c>
      <c r="AL8" s="35" t="str">
        <f t="shared" si="10"/>
        <v/>
      </c>
      <c r="AM8" s="35" t="str">
        <f t="shared" si="11"/>
        <v/>
      </c>
      <c r="AN8" s="35" t="str">
        <f t="shared" si="12"/>
        <v/>
      </c>
      <c r="AO8" s="35" t="str">
        <f t="shared" si="13"/>
        <v/>
      </c>
      <c r="AP8" s="35" t="str">
        <f>IF(AJ8="","",VLOOKUP(AN8,[1]Sheet11!E:F,2,0))</f>
        <v/>
      </c>
      <c r="AQ8" s="35" t="str">
        <f>IF(AO8="拼单会员","5年",IF(AJ8="","",VLOOKUP(AM8&amp;AP8,[1]Sheet11!$J$3:$K$17,2)))</f>
        <v/>
      </c>
      <c r="AR8" s="35" t="str">
        <f t="shared" si="14"/>
        <v/>
      </c>
      <c r="AS8" s="35" t="str">
        <f t="shared" si="15"/>
        <v/>
      </c>
      <c r="AT8" s="35" t="str">
        <f t="shared" si="16"/>
        <v/>
      </c>
      <c r="AU8" s="35" t="str">
        <f t="shared" si="17"/>
        <v/>
      </c>
      <c r="AV8" s="35" t="str">
        <f t="shared" si="18"/>
        <v/>
      </c>
      <c r="AW8" s="35" t="str">
        <f t="shared" si="19"/>
        <v/>
      </c>
      <c r="AX8" s="35" t="str">
        <f t="shared" si="20"/>
        <v/>
      </c>
      <c r="AY8" s="35" t="str">
        <f>IF(SUMIF('7-市场业绩'!F:F,AC8,'7-市场业绩'!I:I)&gt;0,"学习卡","老结算")</f>
        <v>学习卡</v>
      </c>
      <c r="AZ8" s="35" t="str">
        <f t="shared" si="21"/>
        <v/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922</v>
      </c>
      <c r="BQ8" t="s">
        <v>922</v>
      </c>
      <c r="BR8" t="s">
        <v>912</v>
      </c>
      <c r="BS8" t="s">
        <v>513</v>
      </c>
    </row>
    <row r="9" spans="1:71" ht="15" hidden="1" customHeight="1">
      <c r="A9" s="211">
        <v>42916</v>
      </c>
      <c r="B9" s="212" t="s">
        <v>1436</v>
      </c>
      <c r="C9" s="212" t="s">
        <v>14</v>
      </c>
      <c r="D9" s="212" t="s">
        <v>1437</v>
      </c>
      <c r="E9" s="212" t="s">
        <v>1816</v>
      </c>
      <c r="F9" s="212" t="s">
        <v>1789</v>
      </c>
      <c r="G9" s="212" t="s">
        <v>20</v>
      </c>
      <c r="H9" s="212" t="s">
        <v>14</v>
      </c>
      <c r="I9" s="212" t="s">
        <v>1794</v>
      </c>
      <c r="J9" s="212">
        <v>0</v>
      </c>
      <c r="K9" s="212">
        <v>0</v>
      </c>
      <c r="L9" s="213">
        <v>280</v>
      </c>
      <c r="M9" s="213">
        <v>0</v>
      </c>
      <c r="N9" s="212">
        <v>0</v>
      </c>
      <c r="O9" s="212">
        <v>-280</v>
      </c>
      <c r="P9" s="212">
        <v>0</v>
      </c>
      <c r="Q9" s="212">
        <v>0</v>
      </c>
      <c r="R9" s="212">
        <v>0</v>
      </c>
      <c r="S9" s="212">
        <v>0</v>
      </c>
      <c r="T9" s="212" t="s">
        <v>1766</v>
      </c>
      <c r="U9" s="212" t="s">
        <v>1790</v>
      </c>
      <c r="V9" s="212" t="s">
        <v>1768</v>
      </c>
      <c r="W9" s="212" t="s">
        <v>14</v>
      </c>
      <c r="X9" s="212" t="s">
        <v>14</v>
      </c>
      <c r="Y9" s="212" t="s">
        <v>1775</v>
      </c>
      <c r="Z9" s="212" t="s">
        <v>485</v>
      </c>
      <c r="AA9" s="212" t="s">
        <v>1770</v>
      </c>
      <c r="AB9" s="212" t="s">
        <v>1812</v>
      </c>
      <c r="AC9" s="35" t="str">
        <f t="shared" si="2"/>
        <v>丁惠媚</v>
      </c>
      <c r="AD9" s="36">
        <f t="shared" si="3"/>
        <v>0</v>
      </c>
      <c r="AE9" s="35" t="str">
        <f t="shared" si="4"/>
        <v/>
      </c>
      <c r="AF9" s="24"/>
      <c r="AG9" s="40">
        <f t="shared" si="5"/>
        <v>0</v>
      </c>
      <c r="AH9" s="36">
        <f t="shared" si="6"/>
        <v>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923</v>
      </c>
      <c r="BQ9" t="s">
        <v>923</v>
      </c>
      <c r="BR9" t="s">
        <v>912</v>
      </c>
      <c r="BS9" t="s">
        <v>514</v>
      </c>
    </row>
    <row r="10" spans="1:71" ht="15" hidden="1" customHeight="1">
      <c r="A10" s="211">
        <v>42916</v>
      </c>
      <c r="B10" s="212" t="s">
        <v>1438</v>
      </c>
      <c r="C10" s="212" t="s">
        <v>14</v>
      </c>
      <c r="D10" s="212" t="s">
        <v>1439</v>
      </c>
      <c r="E10" s="212" t="s">
        <v>1817</v>
      </c>
      <c r="F10" s="212" t="s">
        <v>1773</v>
      </c>
      <c r="G10" s="212" t="s">
        <v>14</v>
      </c>
      <c r="H10" s="212" t="s">
        <v>14</v>
      </c>
      <c r="I10" s="212" t="s">
        <v>1794</v>
      </c>
      <c r="J10" s="212">
        <v>0</v>
      </c>
      <c r="K10" s="212">
        <v>0</v>
      </c>
      <c r="L10" s="213">
        <v>280</v>
      </c>
      <c r="M10" s="213">
        <v>0</v>
      </c>
      <c r="N10" s="212">
        <v>0</v>
      </c>
      <c r="O10" s="212">
        <v>-280</v>
      </c>
      <c r="P10" s="212">
        <v>0</v>
      </c>
      <c r="Q10" s="212">
        <v>0</v>
      </c>
      <c r="R10" s="212">
        <v>0</v>
      </c>
      <c r="S10" s="212">
        <v>0</v>
      </c>
      <c r="T10" s="212" t="s">
        <v>1766</v>
      </c>
      <c r="U10" s="212" t="s">
        <v>1790</v>
      </c>
      <c r="V10" s="212" t="s">
        <v>1768</v>
      </c>
      <c r="W10" s="212" t="s">
        <v>14</v>
      </c>
      <c r="X10" s="212" t="s">
        <v>14</v>
      </c>
      <c r="Y10" s="212" t="s">
        <v>1775</v>
      </c>
      <c r="Z10" s="212" t="s">
        <v>485</v>
      </c>
      <c r="AA10" s="212" t="s">
        <v>1818</v>
      </c>
      <c r="AB10" s="212" t="s">
        <v>1812</v>
      </c>
      <c r="AC10" s="35" t="str">
        <f t="shared" si="2"/>
        <v>吴逸芬</v>
      </c>
      <c r="AD10" s="36">
        <f t="shared" si="3"/>
        <v>0</v>
      </c>
      <c r="AE10" s="35" t="str">
        <f t="shared" si="4"/>
        <v/>
      </c>
      <c r="AF10" s="24"/>
      <c r="AG10" s="40">
        <f t="shared" si="5"/>
        <v>0</v>
      </c>
      <c r="AH10" s="36">
        <f t="shared" si="6"/>
        <v>0</v>
      </c>
      <c r="AI10" s="36">
        <f t="shared" si="7"/>
        <v>0</v>
      </c>
      <c r="AJ10" s="35" t="str">
        <f t="shared" si="8"/>
        <v/>
      </c>
      <c r="AK10" s="35" t="str">
        <f t="shared" si="9"/>
        <v/>
      </c>
      <c r="AL10" s="35" t="str">
        <f t="shared" si="10"/>
        <v/>
      </c>
      <c r="AM10" s="35" t="str">
        <f t="shared" si="11"/>
        <v/>
      </c>
      <c r="AN10" s="35" t="str">
        <f t="shared" si="12"/>
        <v/>
      </c>
      <c r="AO10" s="35" t="str">
        <f t="shared" si="13"/>
        <v/>
      </c>
      <c r="AP10" s="35" t="str">
        <f>IF(AJ10="","",VLOOKUP(AN10,[1]Sheet11!E:F,2,0))</f>
        <v/>
      </c>
      <c r="AQ10" s="35" t="str">
        <f>IF(AO10="拼单会员","5年",IF(AJ10="","",VLOOKUP(AM10&amp;AP10,[1]Sheet11!$J$3:$K$17,2)))</f>
        <v/>
      </c>
      <c r="AR10" s="35" t="str">
        <f t="shared" si="14"/>
        <v/>
      </c>
      <c r="AS10" s="35" t="str">
        <f t="shared" si="15"/>
        <v/>
      </c>
      <c r="AT10" s="35" t="str">
        <f t="shared" si="16"/>
        <v/>
      </c>
      <c r="AU10" s="35" t="str">
        <f t="shared" si="17"/>
        <v/>
      </c>
      <c r="AV10" s="35" t="str">
        <f t="shared" si="18"/>
        <v/>
      </c>
      <c r="AW10" s="35" t="str">
        <f t="shared" si="19"/>
        <v/>
      </c>
      <c r="AX10" s="35" t="str">
        <f t="shared" si="20"/>
        <v/>
      </c>
      <c r="AY10" s="35" t="str">
        <f>IF(SUMIF('7-市场业绩'!F:F,AC10,'7-市场业绩'!I:I)&gt;0,"学习卡","老结算")</f>
        <v>学习卡</v>
      </c>
      <c r="AZ10" s="35" t="str">
        <f t="shared" si="21"/>
        <v/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924</v>
      </c>
      <c r="BQ10" t="s">
        <v>912</v>
      </c>
      <c r="BR10" t="s">
        <v>921</v>
      </c>
      <c r="BS10" t="s">
        <v>515</v>
      </c>
    </row>
    <row r="11" spans="1:71" ht="15" hidden="1" customHeight="1">
      <c r="A11" s="211">
        <v>42916</v>
      </c>
      <c r="B11" s="212" t="s">
        <v>1440</v>
      </c>
      <c r="C11" s="212" t="s">
        <v>14</v>
      </c>
      <c r="D11" s="212" t="s">
        <v>1441</v>
      </c>
      <c r="E11" s="212" t="s">
        <v>1819</v>
      </c>
      <c r="F11" s="212" t="s">
        <v>1773</v>
      </c>
      <c r="G11" s="212" t="s">
        <v>20</v>
      </c>
      <c r="H11" s="212" t="s">
        <v>14</v>
      </c>
      <c r="I11" s="212" t="s">
        <v>1794</v>
      </c>
      <c r="J11" s="212">
        <v>0</v>
      </c>
      <c r="K11" s="212">
        <v>0</v>
      </c>
      <c r="L11" s="213">
        <v>280</v>
      </c>
      <c r="M11" s="213">
        <v>0</v>
      </c>
      <c r="N11" s="212">
        <v>0</v>
      </c>
      <c r="O11" s="212">
        <v>-280</v>
      </c>
      <c r="P11" s="212">
        <v>0</v>
      </c>
      <c r="Q11" s="212">
        <v>0</v>
      </c>
      <c r="R11" s="212">
        <v>0</v>
      </c>
      <c r="S11" s="212">
        <v>0</v>
      </c>
      <c r="T11" s="212" t="s">
        <v>1766</v>
      </c>
      <c r="U11" s="212" t="s">
        <v>1790</v>
      </c>
      <c r="V11" s="212" t="s">
        <v>1768</v>
      </c>
      <c r="W11" s="212" t="s">
        <v>14</v>
      </c>
      <c r="X11" s="212" t="s">
        <v>14</v>
      </c>
      <c r="Y11" s="212" t="s">
        <v>1775</v>
      </c>
      <c r="Z11" s="212" t="s">
        <v>485</v>
      </c>
      <c r="AA11" s="212" t="s">
        <v>1795</v>
      </c>
      <c r="AB11" s="212" t="s">
        <v>1812</v>
      </c>
      <c r="AC11" s="35" t="str">
        <f t="shared" si="2"/>
        <v>陈健霞</v>
      </c>
      <c r="AD11" s="36">
        <f t="shared" si="3"/>
        <v>0</v>
      </c>
      <c r="AE11" s="35" t="str">
        <f t="shared" si="4"/>
        <v/>
      </c>
      <c r="AF11" s="24"/>
      <c r="AG11" s="40">
        <f t="shared" si="5"/>
        <v>0</v>
      </c>
      <c r="AH11" s="36">
        <f t="shared" si="6"/>
        <v>0</v>
      </c>
      <c r="AI11" s="36">
        <f t="shared" si="7"/>
        <v>0</v>
      </c>
      <c r="AJ11" s="35" t="str">
        <f t="shared" si="8"/>
        <v/>
      </c>
      <c r="AK11" s="35" t="str">
        <f t="shared" si="9"/>
        <v/>
      </c>
      <c r="AL11" s="35" t="str">
        <f t="shared" si="10"/>
        <v/>
      </c>
      <c r="AM11" s="35" t="str">
        <f t="shared" si="11"/>
        <v/>
      </c>
      <c r="AN11" s="35" t="str">
        <f t="shared" si="12"/>
        <v/>
      </c>
      <c r="AO11" s="35" t="str">
        <f t="shared" si="13"/>
        <v/>
      </c>
      <c r="AP11" s="35" t="str">
        <f>IF(AJ11="","",VLOOKUP(AN11,[1]Sheet11!E:F,2,0))</f>
        <v/>
      </c>
      <c r="AQ11" s="35" t="str">
        <f>IF(AO11="拼单会员","5年",IF(AJ11="","",VLOOKUP(AM11&amp;AP11,[1]Sheet11!$J$3:$K$17,2)))</f>
        <v/>
      </c>
      <c r="AR11" s="35" t="str">
        <f t="shared" si="14"/>
        <v/>
      </c>
      <c r="AS11" s="35" t="str">
        <f t="shared" si="15"/>
        <v/>
      </c>
      <c r="AT11" s="35" t="str">
        <f t="shared" si="16"/>
        <v/>
      </c>
      <c r="AU11" s="35" t="str">
        <f t="shared" si="17"/>
        <v/>
      </c>
      <c r="AV11" s="35" t="str">
        <f t="shared" si="18"/>
        <v/>
      </c>
      <c r="AW11" s="35" t="str">
        <f t="shared" si="19"/>
        <v/>
      </c>
      <c r="AX11" s="35" t="str">
        <f t="shared" si="20"/>
        <v/>
      </c>
      <c r="AY11" s="35" t="str">
        <f>IF(SUMIF('7-市场业绩'!F:F,AC11,'7-市场业绩'!I:I)&gt;0,"学习卡","老结算")</f>
        <v>学习卡</v>
      </c>
      <c r="AZ11" s="35" t="str">
        <f t="shared" si="21"/>
        <v/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/>
      </c>
      <c r="BH11" s="27">
        <v>42552</v>
      </c>
      <c r="BP11" t="s">
        <v>925</v>
      </c>
      <c r="BQ11" t="s">
        <v>926</v>
      </c>
      <c r="BR11" t="s">
        <v>921</v>
      </c>
      <c r="BS11" t="s">
        <v>516</v>
      </c>
    </row>
    <row r="12" spans="1:71" ht="15" hidden="1" customHeight="1">
      <c r="A12" s="211">
        <v>42916</v>
      </c>
      <c r="B12" s="212" t="s">
        <v>1442</v>
      </c>
      <c r="C12" s="212" t="s">
        <v>14</v>
      </c>
      <c r="D12" s="212" t="s">
        <v>1443</v>
      </c>
      <c r="E12" s="212" t="s">
        <v>1820</v>
      </c>
      <c r="F12" s="212" t="s">
        <v>1811</v>
      </c>
      <c r="G12" s="212" t="s">
        <v>1821</v>
      </c>
      <c r="H12" s="212" t="s">
        <v>14</v>
      </c>
      <c r="I12" s="212" t="s">
        <v>1794</v>
      </c>
      <c r="J12" s="212">
        <v>0</v>
      </c>
      <c r="K12" s="212">
        <v>0</v>
      </c>
      <c r="L12" s="213">
        <v>280</v>
      </c>
      <c r="M12" s="213">
        <v>0</v>
      </c>
      <c r="N12" s="212">
        <v>0</v>
      </c>
      <c r="O12" s="212">
        <v>-280</v>
      </c>
      <c r="P12" s="212">
        <v>0</v>
      </c>
      <c r="Q12" s="212">
        <v>0</v>
      </c>
      <c r="R12" s="212">
        <v>0</v>
      </c>
      <c r="S12" s="212">
        <v>0</v>
      </c>
      <c r="T12" s="212" t="s">
        <v>1766</v>
      </c>
      <c r="U12" s="212" t="s">
        <v>1790</v>
      </c>
      <c r="V12" s="212" t="s">
        <v>1768</v>
      </c>
      <c r="W12" s="212" t="s">
        <v>14</v>
      </c>
      <c r="X12" s="212" t="s">
        <v>14</v>
      </c>
      <c r="Y12" s="212" t="s">
        <v>1775</v>
      </c>
      <c r="Z12" s="212" t="s">
        <v>485</v>
      </c>
      <c r="AA12" s="212" t="s">
        <v>1795</v>
      </c>
      <c r="AB12" s="212" t="s">
        <v>1812</v>
      </c>
      <c r="AC12" s="35" t="str">
        <f t="shared" si="2"/>
        <v>陈健霞</v>
      </c>
      <c r="AD12" s="36">
        <f t="shared" si="3"/>
        <v>0</v>
      </c>
      <c r="AE12" s="35" t="str">
        <f t="shared" si="4"/>
        <v/>
      </c>
      <c r="AF12" s="24"/>
      <c r="AG12" s="40">
        <f t="shared" si="5"/>
        <v>0</v>
      </c>
      <c r="AH12" s="36">
        <f t="shared" si="6"/>
        <v>0</v>
      </c>
      <c r="AI12" s="36">
        <f t="shared" si="7"/>
        <v>0</v>
      </c>
      <c r="AJ12" s="35" t="str">
        <f t="shared" si="8"/>
        <v/>
      </c>
      <c r="AK12" s="35" t="str">
        <f t="shared" si="9"/>
        <v/>
      </c>
      <c r="AL12" s="35" t="str">
        <f t="shared" si="10"/>
        <v/>
      </c>
      <c r="AM12" s="35" t="str">
        <f t="shared" si="11"/>
        <v/>
      </c>
      <c r="AN12" s="35" t="str">
        <f t="shared" si="12"/>
        <v/>
      </c>
      <c r="AO12" s="35" t="str">
        <f t="shared" si="13"/>
        <v/>
      </c>
      <c r="AP12" s="35" t="str">
        <f>IF(AJ12="","",VLOOKUP(AN12,[1]Sheet11!E:F,2,0))</f>
        <v/>
      </c>
      <c r="AQ12" s="35" t="str">
        <f>IF(AO12="拼单会员","5年",IF(AJ12="","",VLOOKUP(AM12&amp;AP12,[1]Sheet11!$J$3:$K$17,2)))</f>
        <v/>
      </c>
      <c r="AR12" s="35" t="str">
        <f t="shared" si="14"/>
        <v/>
      </c>
      <c r="AS12" s="35" t="str">
        <f t="shared" si="15"/>
        <v/>
      </c>
      <c r="AT12" s="35" t="str">
        <f t="shared" si="16"/>
        <v/>
      </c>
      <c r="AU12" s="35" t="str">
        <f t="shared" si="17"/>
        <v/>
      </c>
      <c r="AV12" s="35" t="str">
        <f t="shared" si="18"/>
        <v/>
      </c>
      <c r="AW12" s="35" t="str">
        <f t="shared" si="19"/>
        <v/>
      </c>
      <c r="AX12" s="35" t="str">
        <f t="shared" si="20"/>
        <v/>
      </c>
      <c r="AY12" s="35" t="str">
        <f>IF(SUMIF('7-市场业绩'!F:F,AC12,'7-市场业绩'!I:I)&gt;0,"学习卡","老结算")</f>
        <v>学习卡</v>
      </c>
      <c r="AZ12" s="35" t="str">
        <f t="shared" si="21"/>
        <v/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7">
        <v>42552</v>
      </c>
      <c r="BP12" t="s">
        <v>927</v>
      </c>
      <c r="BQ12" t="s">
        <v>926</v>
      </c>
      <c r="BR12" t="s">
        <v>921</v>
      </c>
      <c r="BS12" t="s">
        <v>517</v>
      </c>
    </row>
    <row r="13" spans="1:71" ht="15" hidden="1" customHeight="1">
      <c r="A13" s="211">
        <v>42916</v>
      </c>
      <c r="B13" s="212" t="s">
        <v>1444</v>
      </c>
      <c r="C13" s="212" t="s">
        <v>14</v>
      </c>
      <c r="D13" s="212" t="s">
        <v>1445</v>
      </c>
      <c r="E13" s="212" t="s">
        <v>1822</v>
      </c>
      <c r="F13" s="212" t="s">
        <v>1789</v>
      </c>
      <c r="G13" s="212" t="s">
        <v>20</v>
      </c>
      <c r="H13" s="212" t="s">
        <v>14</v>
      </c>
      <c r="I13" s="212" t="s">
        <v>1794</v>
      </c>
      <c r="J13" s="212">
        <v>0</v>
      </c>
      <c r="K13" s="212">
        <v>0</v>
      </c>
      <c r="L13" s="213">
        <v>280</v>
      </c>
      <c r="M13" s="213">
        <v>0</v>
      </c>
      <c r="N13" s="212">
        <v>0</v>
      </c>
      <c r="O13" s="212">
        <v>-280</v>
      </c>
      <c r="P13" s="212">
        <v>0</v>
      </c>
      <c r="Q13" s="212">
        <v>0</v>
      </c>
      <c r="R13" s="212">
        <v>0</v>
      </c>
      <c r="S13" s="212">
        <v>0</v>
      </c>
      <c r="T13" s="212" t="s">
        <v>1766</v>
      </c>
      <c r="U13" s="212" t="s">
        <v>1790</v>
      </c>
      <c r="V13" s="212" t="s">
        <v>1768</v>
      </c>
      <c r="W13" s="212" t="s">
        <v>14</v>
      </c>
      <c r="X13" s="212" t="s">
        <v>14</v>
      </c>
      <c r="Y13" s="212" t="s">
        <v>1775</v>
      </c>
      <c r="Z13" s="212" t="s">
        <v>485</v>
      </c>
      <c r="AA13" s="212" t="s">
        <v>1795</v>
      </c>
      <c r="AB13" s="212" t="s">
        <v>1812</v>
      </c>
      <c r="AC13" s="35" t="str">
        <f t="shared" si="2"/>
        <v>陈健霞</v>
      </c>
      <c r="AD13" s="36">
        <f t="shared" si="3"/>
        <v>0</v>
      </c>
      <c r="AE13" s="35" t="str">
        <f t="shared" si="4"/>
        <v/>
      </c>
      <c r="AF13" s="24"/>
      <c r="AG13" s="40">
        <f t="shared" si="5"/>
        <v>0</v>
      </c>
      <c r="AH13" s="36">
        <f t="shared" si="6"/>
        <v>0</v>
      </c>
      <c r="AI13" s="36">
        <f t="shared" si="7"/>
        <v>0</v>
      </c>
      <c r="AJ13" s="35" t="str">
        <f t="shared" si="8"/>
        <v/>
      </c>
      <c r="AK13" s="35" t="str">
        <f t="shared" si="9"/>
        <v/>
      </c>
      <c r="AL13" s="35" t="str">
        <f t="shared" si="10"/>
        <v/>
      </c>
      <c r="AM13" s="35" t="str">
        <f t="shared" si="11"/>
        <v/>
      </c>
      <c r="AN13" s="35" t="str">
        <f t="shared" si="12"/>
        <v/>
      </c>
      <c r="AO13" s="35" t="str">
        <f t="shared" si="13"/>
        <v/>
      </c>
      <c r="AP13" s="35" t="str">
        <f>IF(AJ13="","",VLOOKUP(AN13,[1]Sheet11!E:F,2,0))</f>
        <v/>
      </c>
      <c r="AQ13" s="35" t="str">
        <f>IF(AO13="拼单会员","5年",IF(AJ13="","",VLOOKUP(AM13&amp;AP13,[1]Sheet11!$J$3:$K$17,2)))</f>
        <v/>
      </c>
      <c r="AR13" s="35" t="str">
        <f t="shared" si="14"/>
        <v/>
      </c>
      <c r="AS13" s="35" t="str">
        <f t="shared" si="15"/>
        <v/>
      </c>
      <c r="AT13" s="35" t="str">
        <f t="shared" si="16"/>
        <v/>
      </c>
      <c r="AU13" s="35" t="str">
        <f t="shared" si="17"/>
        <v/>
      </c>
      <c r="AV13" s="35" t="str">
        <f t="shared" si="18"/>
        <v/>
      </c>
      <c r="AW13" s="35" t="str">
        <f t="shared" si="19"/>
        <v/>
      </c>
      <c r="AX13" s="35" t="str">
        <f t="shared" si="20"/>
        <v/>
      </c>
      <c r="AY13" s="35" t="str">
        <f>IF(SUMIF('7-市场业绩'!F:F,AC13,'7-市场业绩'!I:I)&gt;0,"学习卡","老结算")</f>
        <v>学习卡</v>
      </c>
      <c r="AZ13" s="35" t="str">
        <f t="shared" si="21"/>
        <v/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/>
      </c>
      <c r="BH13" s="27">
        <v>42552</v>
      </c>
      <c r="BS13" t="s">
        <v>518</v>
      </c>
    </row>
    <row r="14" spans="1:71" ht="15" hidden="1" customHeight="1">
      <c r="A14" s="211">
        <v>42916</v>
      </c>
      <c r="B14" s="212" t="s">
        <v>1446</v>
      </c>
      <c r="C14" s="212" t="s">
        <v>14</v>
      </c>
      <c r="D14" s="212" t="s">
        <v>1447</v>
      </c>
      <c r="E14" s="212" t="s">
        <v>1823</v>
      </c>
      <c r="F14" s="212" t="s">
        <v>1824</v>
      </c>
      <c r="G14" s="212" t="s">
        <v>1821</v>
      </c>
      <c r="H14" s="212" t="s">
        <v>14</v>
      </c>
      <c r="I14" s="212" t="s">
        <v>1794</v>
      </c>
      <c r="J14" s="212">
        <v>0</v>
      </c>
      <c r="K14" s="212">
        <v>0</v>
      </c>
      <c r="L14" s="213">
        <v>280</v>
      </c>
      <c r="M14" s="213">
        <v>0</v>
      </c>
      <c r="N14" s="212">
        <v>0</v>
      </c>
      <c r="O14" s="212">
        <v>-280</v>
      </c>
      <c r="P14" s="212">
        <v>0</v>
      </c>
      <c r="Q14" s="212">
        <v>0</v>
      </c>
      <c r="R14" s="212">
        <v>0</v>
      </c>
      <c r="S14" s="212">
        <v>0</v>
      </c>
      <c r="T14" s="212" t="s">
        <v>1766</v>
      </c>
      <c r="U14" s="212" t="s">
        <v>1790</v>
      </c>
      <c r="V14" s="212" t="s">
        <v>1768</v>
      </c>
      <c r="W14" s="212" t="s">
        <v>14</v>
      </c>
      <c r="X14" s="212" t="s">
        <v>14</v>
      </c>
      <c r="Y14" s="212" t="s">
        <v>1775</v>
      </c>
      <c r="Z14" s="212" t="s">
        <v>485</v>
      </c>
      <c r="AA14" s="212" t="s">
        <v>1795</v>
      </c>
      <c r="AB14" s="212" t="s">
        <v>1812</v>
      </c>
      <c r="AC14" s="35" t="str">
        <f t="shared" si="2"/>
        <v>陈健霞</v>
      </c>
      <c r="AD14" s="36">
        <f t="shared" si="3"/>
        <v>0</v>
      </c>
      <c r="AE14" s="35" t="str">
        <f t="shared" si="4"/>
        <v/>
      </c>
      <c r="AF14" s="24"/>
      <c r="AG14" s="40">
        <f t="shared" si="5"/>
        <v>0</v>
      </c>
      <c r="AH14" s="36">
        <f t="shared" si="6"/>
        <v>0</v>
      </c>
      <c r="AI14" s="36">
        <f t="shared" si="7"/>
        <v>0</v>
      </c>
      <c r="AJ14" s="35" t="str">
        <f t="shared" si="8"/>
        <v/>
      </c>
      <c r="AK14" s="35" t="str">
        <f t="shared" si="9"/>
        <v/>
      </c>
      <c r="AL14" s="35" t="str">
        <f t="shared" si="10"/>
        <v/>
      </c>
      <c r="AM14" s="35" t="str">
        <f t="shared" si="11"/>
        <v/>
      </c>
      <c r="AN14" s="35" t="str">
        <f t="shared" si="12"/>
        <v/>
      </c>
      <c r="AO14" s="35" t="str">
        <f t="shared" si="13"/>
        <v/>
      </c>
      <c r="AP14" s="35" t="str">
        <f>IF(AJ14="","",VLOOKUP(AN14,[1]Sheet11!E:F,2,0))</f>
        <v/>
      </c>
      <c r="AQ14" s="35" t="str">
        <f>IF(AO14="拼单会员","5年",IF(AJ14="","",VLOOKUP(AM14&amp;AP14,[1]Sheet11!$J$3:$K$17,2)))</f>
        <v/>
      </c>
      <c r="AR14" s="35" t="str">
        <f t="shared" si="14"/>
        <v/>
      </c>
      <c r="AS14" s="35" t="str">
        <f t="shared" si="15"/>
        <v/>
      </c>
      <c r="AT14" s="35" t="str">
        <f t="shared" si="16"/>
        <v/>
      </c>
      <c r="AU14" s="35" t="str">
        <f t="shared" si="17"/>
        <v/>
      </c>
      <c r="AV14" s="35" t="str">
        <f t="shared" si="18"/>
        <v/>
      </c>
      <c r="AW14" s="35" t="str">
        <f t="shared" si="19"/>
        <v/>
      </c>
      <c r="AX14" s="35" t="str">
        <f t="shared" si="20"/>
        <v/>
      </c>
      <c r="AY14" s="35" t="str">
        <f>IF(SUMIF('7-市场业绩'!F:F,AC14,'7-市场业绩'!I:I)&gt;0,"学习卡","老结算")</f>
        <v>学习卡</v>
      </c>
      <c r="AZ14" s="35" t="str">
        <f t="shared" si="21"/>
        <v/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519</v>
      </c>
    </row>
    <row r="15" spans="1:71" ht="15" hidden="1" customHeight="1">
      <c r="A15" s="211">
        <v>42916</v>
      </c>
      <c r="B15" s="212" t="s">
        <v>1448</v>
      </c>
      <c r="C15" s="212" t="s">
        <v>14</v>
      </c>
      <c r="D15" s="212" t="s">
        <v>1449</v>
      </c>
      <c r="E15" s="212" t="s">
        <v>1825</v>
      </c>
      <c r="F15" s="212" t="s">
        <v>14</v>
      </c>
      <c r="G15" s="212" t="s">
        <v>13</v>
      </c>
      <c r="H15" s="212" t="s">
        <v>14</v>
      </c>
      <c r="I15" s="212" t="s">
        <v>1794</v>
      </c>
      <c r="J15" s="212">
        <v>0</v>
      </c>
      <c r="K15" s="212">
        <v>0</v>
      </c>
      <c r="L15" s="213">
        <v>280</v>
      </c>
      <c r="M15" s="213">
        <v>0</v>
      </c>
      <c r="N15" s="212">
        <v>0</v>
      </c>
      <c r="O15" s="212">
        <v>-280</v>
      </c>
      <c r="P15" s="212">
        <v>0</v>
      </c>
      <c r="Q15" s="212">
        <v>0</v>
      </c>
      <c r="R15" s="212">
        <v>0</v>
      </c>
      <c r="S15" s="212">
        <v>0</v>
      </c>
      <c r="T15" s="212" t="s">
        <v>1766</v>
      </c>
      <c r="U15" s="212" t="s">
        <v>1790</v>
      </c>
      <c r="V15" s="212" t="s">
        <v>1768</v>
      </c>
      <c r="W15" s="212" t="s">
        <v>14</v>
      </c>
      <c r="X15" s="212" t="s">
        <v>14</v>
      </c>
      <c r="Y15" s="212" t="s">
        <v>1775</v>
      </c>
      <c r="Z15" s="212" t="s">
        <v>485</v>
      </c>
      <c r="AA15" s="212" t="s">
        <v>14</v>
      </c>
      <c r="AB15" s="212" t="s">
        <v>1812</v>
      </c>
      <c r="AC15" s="35" t="str">
        <f t="shared" si="2"/>
        <v/>
      </c>
      <c r="AD15" s="36">
        <f t="shared" si="3"/>
        <v>0</v>
      </c>
      <c r="AE15" s="35" t="str">
        <f t="shared" si="4"/>
        <v/>
      </c>
      <c r="AF15" s="24"/>
      <c r="AG15" s="40">
        <f t="shared" si="5"/>
        <v>0</v>
      </c>
      <c r="AH15" s="36">
        <f t="shared" si="6"/>
        <v>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老结算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520</v>
      </c>
    </row>
    <row r="16" spans="1:71" ht="15" hidden="1" customHeight="1">
      <c r="A16" s="211">
        <v>42916</v>
      </c>
      <c r="B16" s="212" t="s">
        <v>1450</v>
      </c>
      <c r="C16" s="212" t="s">
        <v>14</v>
      </c>
      <c r="D16" s="212" t="s">
        <v>1451</v>
      </c>
      <c r="E16" s="212" t="s">
        <v>1826</v>
      </c>
      <c r="F16" s="212" t="s">
        <v>1789</v>
      </c>
      <c r="G16" s="212" t="s">
        <v>20</v>
      </c>
      <c r="H16" s="212" t="s">
        <v>14</v>
      </c>
      <c r="I16" s="212" t="s">
        <v>1794</v>
      </c>
      <c r="J16" s="212">
        <v>0</v>
      </c>
      <c r="K16" s="212">
        <v>0</v>
      </c>
      <c r="L16" s="213">
        <v>280</v>
      </c>
      <c r="M16" s="213">
        <v>0</v>
      </c>
      <c r="N16" s="212">
        <v>0</v>
      </c>
      <c r="O16" s="212">
        <v>-280</v>
      </c>
      <c r="P16" s="212">
        <v>0</v>
      </c>
      <c r="Q16" s="212">
        <v>0</v>
      </c>
      <c r="R16" s="212">
        <v>0</v>
      </c>
      <c r="S16" s="212">
        <v>0</v>
      </c>
      <c r="T16" s="212" t="s">
        <v>1766</v>
      </c>
      <c r="U16" s="212" t="s">
        <v>1790</v>
      </c>
      <c r="V16" s="212" t="s">
        <v>1768</v>
      </c>
      <c r="W16" s="212" t="s">
        <v>14</v>
      </c>
      <c r="X16" s="212" t="s">
        <v>14</v>
      </c>
      <c r="Y16" s="212" t="s">
        <v>1775</v>
      </c>
      <c r="Z16" s="212" t="s">
        <v>485</v>
      </c>
      <c r="AA16" s="212" t="s">
        <v>1795</v>
      </c>
      <c r="AB16" s="212" t="s">
        <v>1812</v>
      </c>
      <c r="AC16" s="35" t="str">
        <f t="shared" si="2"/>
        <v>陈健霞</v>
      </c>
      <c r="AD16" s="36">
        <f t="shared" si="3"/>
        <v>0</v>
      </c>
      <c r="AE16" s="35" t="str">
        <f t="shared" si="4"/>
        <v/>
      </c>
      <c r="AF16" s="24"/>
      <c r="AG16" s="40">
        <f t="shared" si="5"/>
        <v>0</v>
      </c>
      <c r="AH16" s="36">
        <f t="shared" si="6"/>
        <v>0</v>
      </c>
      <c r="AI16" s="36">
        <f t="shared" si="7"/>
        <v>0</v>
      </c>
      <c r="AJ16" s="35" t="str">
        <f t="shared" si="8"/>
        <v/>
      </c>
      <c r="AK16" s="35" t="str">
        <f t="shared" si="9"/>
        <v/>
      </c>
      <c r="AL16" s="35" t="str">
        <f t="shared" si="10"/>
        <v/>
      </c>
      <c r="AM16" s="35" t="str">
        <f t="shared" si="11"/>
        <v/>
      </c>
      <c r="AN16" s="35" t="str">
        <f t="shared" si="12"/>
        <v/>
      </c>
      <c r="AO16" s="35" t="str">
        <f t="shared" si="13"/>
        <v/>
      </c>
      <c r="AP16" s="35" t="str">
        <f>IF(AJ16="","",VLOOKUP(AN16,[1]Sheet11!E:F,2,0))</f>
        <v/>
      </c>
      <c r="AQ16" s="35" t="str">
        <f>IF(AO16="拼单会员","5年",IF(AJ16="","",VLOOKUP(AM16&amp;AP16,[1]Sheet11!$J$3:$K$17,2)))</f>
        <v/>
      </c>
      <c r="AR16" s="35" t="str">
        <f t="shared" si="14"/>
        <v/>
      </c>
      <c r="AS16" s="35" t="str">
        <f t="shared" si="15"/>
        <v/>
      </c>
      <c r="AT16" s="35" t="str">
        <f t="shared" si="16"/>
        <v/>
      </c>
      <c r="AU16" s="35" t="str">
        <f t="shared" si="17"/>
        <v/>
      </c>
      <c r="AV16" s="35" t="str">
        <f t="shared" si="18"/>
        <v/>
      </c>
      <c r="AW16" s="35" t="str">
        <f t="shared" si="19"/>
        <v/>
      </c>
      <c r="AX16" s="35" t="str">
        <f t="shared" si="20"/>
        <v/>
      </c>
      <c r="AY16" s="35" t="str">
        <f>IF(SUMIF('7-市场业绩'!F:F,AC16,'7-市场业绩'!I:I)&gt;0,"学习卡","老结算")</f>
        <v>学习卡</v>
      </c>
      <c r="AZ16" s="35" t="str">
        <f t="shared" si="21"/>
        <v/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521</v>
      </c>
    </row>
    <row r="17" spans="1:71" ht="15" hidden="1" customHeight="1">
      <c r="A17" s="211">
        <v>42916</v>
      </c>
      <c r="B17" s="212" t="s">
        <v>1454</v>
      </c>
      <c r="C17" s="212" t="s">
        <v>14</v>
      </c>
      <c r="D17" s="212" t="s">
        <v>1455</v>
      </c>
      <c r="E17" s="212" t="s">
        <v>1827</v>
      </c>
      <c r="F17" s="212" t="s">
        <v>14</v>
      </c>
      <c r="G17" s="212" t="s">
        <v>13</v>
      </c>
      <c r="H17" s="212" t="s">
        <v>1828</v>
      </c>
      <c r="I17" s="212" t="s">
        <v>14</v>
      </c>
      <c r="J17" s="212">
        <v>0</v>
      </c>
      <c r="K17" s="212">
        <v>0</v>
      </c>
      <c r="L17" s="213">
        <v>0</v>
      </c>
      <c r="M17" s="213">
        <v>22000</v>
      </c>
      <c r="N17" s="212">
        <v>0</v>
      </c>
      <c r="O17" s="212">
        <v>0</v>
      </c>
      <c r="P17" s="212">
        <v>0</v>
      </c>
      <c r="Q17" s="212">
        <v>0</v>
      </c>
      <c r="R17" s="212">
        <v>0</v>
      </c>
      <c r="S17" s="212">
        <v>22000</v>
      </c>
      <c r="T17" s="212" t="s">
        <v>1766</v>
      </c>
      <c r="U17" s="212" t="s">
        <v>1767</v>
      </c>
      <c r="V17" s="212" t="s">
        <v>1829</v>
      </c>
      <c r="W17" s="212" t="s">
        <v>1830</v>
      </c>
      <c r="X17" s="212" t="s">
        <v>1456</v>
      </c>
      <c r="Y17" s="212" t="s">
        <v>1775</v>
      </c>
      <c r="Z17" s="212" t="s">
        <v>1829</v>
      </c>
      <c r="AA17" s="212" t="s">
        <v>2954</v>
      </c>
      <c r="AB17" s="214" t="s">
        <v>2952</v>
      </c>
      <c r="AC17" s="35" t="str">
        <f t="shared" si="2"/>
        <v>丁惠媚</v>
      </c>
      <c r="AD17" s="36">
        <f t="shared" si="3"/>
        <v>0</v>
      </c>
      <c r="AE17" s="35" t="str">
        <f t="shared" si="4"/>
        <v>无</v>
      </c>
      <c r="AF17" s="24"/>
      <c r="AG17" s="40">
        <f t="shared" si="5"/>
        <v>0</v>
      </c>
      <c r="AH17" s="36">
        <f t="shared" si="6"/>
        <v>0</v>
      </c>
      <c r="AI17" s="36">
        <f t="shared" si="7"/>
        <v>22000</v>
      </c>
      <c r="AJ17" s="35" t="str">
        <f t="shared" si="8"/>
        <v>老生补报小学5年游学会员</v>
      </c>
      <c r="AK17" s="35" t="str">
        <f t="shared" si="9"/>
        <v>老生</v>
      </c>
      <c r="AL17" s="35" t="str">
        <f t="shared" si="10"/>
        <v>补报</v>
      </c>
      <c r="AM17" s="35" t="str">
        <f t="shared" si="11"/>
        <v>小学</v>
      </c>
      <c r="AN17" s="35" t="str">
        <f t="shared" si="12"/>
        <v>5年</v>
      </c>
      <c r="AO17" s="35" t="str">
        <f t="shared" si="13"/>
        <v>游学会员</v>
      </c>
      <c r="AP17" s="35" t="str">
        <f>IF(AJ17="","",VLOOKUP(AN17,[1]Sheet11!E:F,2,0))</f>
        <v>5年</v>
      </c>
      <c r="AQ17" s="35" t="str">
        <f>IF(AO17="拼单会员","5年",IF(AJ17="","",VLOOKUP(AM17&amp;AP17,[1]Sheet11!$J$3:$K$17,2)))</f>
        <v>5年</v>
      </c>
      <c r="AR17" s="35" t="str">
        <f t="shared" si="14"/>
        <v>游学会员</v>
      </c>
      <c r="AS17" s="35" t="str">
        <f t="shared" si="15"/>
        <v>2016-07-01</v>
      </c>
      <c r="AT17" s="35" t="str">
        <f t="shared" si="16"/>
        <v>老生</v>
      </c>
      <c r="AU17" s="35" t="str">
        <f t="shared" si="17"/>
        <v>老生</v>
      </c>
      <c r="AV17" s="35" t="str">
        <f t="shared" si="18"/>
        <v>老生创始会员游学会员</v>
      </c>
      <c r="AW17" s="35" t="str">
        <f t="shared" si="19"/>
        <v>国际班</v>
      </c>
      <c r="AX17" s="35" t="str">
        <f t="shared" si="20"/>
        <v>老生国际班</v>
      </c>
      <c r="AY17" s="35" t="str">
        <f>IF(SUMIF('7-市场业绩'!F:F,AC17,'7-市场业绩'!I:I)&gt;0,"学习卡","老结算")</f>
        <v>学习卡</v>
      </c>
      <c r="AZ17" s="35" t="str">
        <f t="shared" si="21"/>
        <v>老生创始会员游学会员</v>
      </c>
      <c r="BA17" s="35" t="str">
        <f t="shared" si="22"/>
        <v>无</v>
      </c>
      <c r="BB17" s="35" t="str">
        <f t="shared" si="23"/>
        <v>2017-05-10</v>
      </c>
      <c r="BC17" s="35" t="str">
        <f t="shared" si="24"/>
        <v>2017-05-10</v>
      </c>
      <c r="BD17" s="35" t="str">
        <f t="shared" si="25"/>
        <v>4200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创始会员</v>
      </c>
      <c r="BH17" s="27">
        <v>42552</v>
      </c>
      <c r="BS17" t="s">
        <v>14</v>
      </c>
    </row>
    <row r="18" spans="1:71" ht="15" hidden="1" customHeight="1">
      <c r="A18" s="211">
        <v>42916</v>
      </c>
      <c r="B18" s="212" t="s">
        <v>1457</v>
      </c>
      <c r="C18" s="212" t="s">
        <v>14</v>
      </c>
      <c r="D18" s="212" t="s">
        <v>1458</v>
      </c>
      <c r="E18" s="212" t="s">
        <v>1793</v>
      </c>
      <c r="F18" s="212" t="s">
        <v>1789</v>
      </c>
      <c r="G18" s="212" t="s">
        <v>20</v>
      </c>
      <c r="H18" s="212" t="s">
        <v>1831</v>
      </c>
      <c r="I18" s="212" t="s">
        <v>14</v>
      </c>
      <c r="J18" s="212">
        <v>92510</v>
      </c>
      <c r="K18" s="212">
        <v>0</v>
      </c>
      <c r="L18" s="213">
        <v>0</v>
      </c>
      <c r="M18" s="213">
        <v>0</v>
      </c>
      <c r="N18" s="212">
        <v>0</v>
      </c>
      <c r="O18" s="212">
        <v>0</v>
      </c>
      <c r="P18" s="212">
        <v>0</v>
      </c>
      <c r="Q18" s="212">
        <v>0</v>
      </c>
      <c r="R18" s="212">
        <v>0</v>
      </c>
      <c r="S18" s="212">
        <v>0</v>
      </c>
      <c r="T18" s="212" t="s">
        <v>1766</v>
      </c>
      <c r="U18" s="212" t="s">
        <v>1767</v>
      </c>
      <c r="V18" s="212" t="s">
        <v>1768</v>
      </c>
      <c r="W18" s="212" t="s">
        <v>14</v>
      </c>
      <c r="X18" s="212" t="s">
        <v>14</v>
      </c>
      <c r="Y18" s="212" t="s">
        <v>14</v>
      </c>
      <c r="Z18" s="212" t="s">
        <v>1769</v>
      </c>
      <c r="AA18" s="212" t="s">
        <v>1795</v>
      </c>
      <c r="AB18" s="212" t="s">
        <v>14</v>
      </c>
      <c r="AC18" s="35" t="str">
        <f t="shared" si="2"/>
        <v>陈健霞</v>
      </c>
      <c r="AD18" s="36">
        <f t="shared" si="3"/>
        <v>232</v>
      </c>
      <c r="AE18" s="35" t="str">
        <f t="shared" si="4"/>
        <v/>
      </c>
      <c r="AF18" s="24"/>
      <c r="AG18" s="40">
        <f t="shared" si="5"/>
        <v>0</v>
      </c>
      <c r="AH18" s="36">
        <f t="shared" si="6"/>
        <v>0</v>
      </c>
      <c r="AI18" s="36">
        <f t="shared" si="7"/>
        <v>0</v>
      </c>
      <c r="AJ18" s="35" t="str">
        <f t="shared" si="8"/>
        <v/>
      </c>
      <c r="AK18" s="35" t="str">
        <f t="shared" si="9"/>
        <v/>
      </c>
      <c r="AL18" s="35" t="str">
        <f t="shared" si="10"/>
        <v/>
      </c>
      <c r="AM18" s="35" t="str">
        <f t="shared" si="11"/>
        <v/>
      </c>
      <c r="AN18" s="35" t="str">
        <f t="shared" si="12"/>
        <v/>
      </c>
      <c r="AO18" s="35" t="str">
        <f t="shared" si="13"/>
        <v/>
      </c>
      <c r="AP18" s="35" t="str">
        <f>IF(AJ18="","",VLOOKUP(AN18,[1]Sheet11!E:F,2,0))</f>
        <v/>
      </c>
      <c r="AQ18" s="35" t="str">
        <f>IF(AO18="拼单会员","5年",IF(AJ18="","",VLOOKUP(AM18&amp;AP18,[1]Sheet11!$J$3:$K$17,2)))</f>
        <v/>
      </c>
      <c r="AR18" s="35" t="str">
        <f t="shared" si="14"/>
        <v/>
      </c>
      <c r="AS18" s="35" t="str">
        <f t="shared" si="15"/>
        <v/>
      </c>
      <c r="AT18" s="35" t="str">
        <f t="shared" si="16"/>
        <v/>
      </c>
      <c r="AU18" s="35" t="str">
        <f t="shared" si="17"/>
        <v/>
      </c>
      <c r="AV18" s="35" t="str">
        <f t="shared" si="18"/>
        <v/>
      </c>
      <c r="AW18" s="35" t="str">
        <f t="shared" si="19"/>
        <v/>
      </c>
      <c r="AX18" s="35" t="str">
        <f t="shared" si="20"/>
        <v/>
      </c>
      <c r="AY18" s="35" t="str">
        <f>IF(SUMIF('7-市场业绩'!F:F,AC18,'7-市场业绩'!I:I)&gt;0,"学习卡","老结算")</f>
        <v>学习卡</v>
      </c>
      <c r="AZ18" s="35" t="str">
        <f t="shared" si="21"/>
        <v/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14</v>
      </c>
    </row>
    <row r="19" spans="1:71" ht="15" hidden="1" customHeight="1">
      <c r="A19" s="211">
        <v>42916</v>
      </c>
      <c r="B19" s="212" t="s">
        <v>1459</v>
      </c>
      <c r="C19" s="212" t="s">
        <v>14</v>
      </c>
      <c r="D19" s="212" t="s">
        <v>1458</v>
      </c>
      <c r="E19" s="212" t="s">
        <v>1793</v>
      </c>
      <c r="F19" s="212" t="s">
        <v>1789</v>
      </c>
      <c r="G19" s="212" t="s">
        <v>20</v>
      </c>
      <c r="H19" s="212" t="s">
        <v>1832</v>
      </c>
      <c r="I19" s="212" t="s">
        <v>14</v>
      </c>
      <c r="J19" s="212">
        <v>0</v>
      </c>
      <c r="K19" s="212">
        <v>0</v>
      </c>
      <c r="L19" s="213">
        <v>0</v>
      </c>
      <c r="M19" s="213">
        <v>0</v>
      </c>
      <c r="N19" s="212">
        <v>0</v>
      </c>
      <c r="O19" s="212">
        <v>0</v>
      </c>
      <c r="P19" s="212">
        <v>0</v>
      </c>
      <c r="Q19" s="212">
        <v>0</v>
      </c>
      <c r="R19" s="212">
        <v>0</v>
      </c>
      <c r="S19" s="212">
        <v>0</v>
      </c>
      <c r="T19" s="212" t="s">
        <v>1766</v>
      </c>
      <c r="U19" s="212" t="s">
        <v>1767</v>
      </c>
      <c r="V19" s="212" t="s">
        <v>490</v>
      </c>
      <c r="W19" s="212" t="s">
        <v>14</v>
      </c>
      <c r="X19" s="212" t="s">
        <v>14</v>
      </c>
      <c r="Y19" s="212" t="s">
        <v>14</v>
      </c>
      <c r="Z19" s="212" t="s">
        <v>1769</v>
      </c>
      <c r="AA19" s="212" t="s">
        <v>1795</v>
      </c>
      <c r="AB19" s="212" t="s">
        <v>14</v>
      </c>
      <c r="AC19" s="35" t="str">
        <f t="shared" si="2"/>
        <v>陈健霞</v>
      </c>
      <c r="AD19" s="36">
        <f t="shared" si="3"/>
        <v>-232</v>
      </c>
      <c r="AE19" s="35" t="str">
        <f t="shared" si="4"/>
        <v/>
      </c>
      <c r="AF19" s="24"/>
      <c r="AG19" s="40">
        <f t="shared" si="5"/>
        <v>0</v>
      </c>
      <c r="AH19" s="36">
        <f t="shared" si="6"/>
        <v>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学习卡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522</v>
      </c>
    </row>
    <row r="20" spans="1:71" ht="15" hidden="1" customHeight="1">
      <c r="A20" s="211">
        <v>42916</v>
      </c>
      <c r="B20" s="212" t="s">
        <v>1460</v>
      </c>
      <c r="C20" s="212" t="s">
        <v>14</v>
      </c>
      <c r="D20" s="212" t="s">
        <v>1461</v>
      </c>
      <c r="E20" s="212" t="s">
        <v>1833</v>
      </c>
      <c r="F20" s="212" t="s">
        <v>1773</v>
      </c>
      <c r="G20" s="212" t="s">
        <v>1834</v>
      </c>
      <c r="H20" s="212" t="s">
        <v>1835</v>
      </c>
      <c r="I20" s="212" t="s">
        <v>14</v>
      </c>
      <c r="J20" s="212">
        <v>6476.19</v>
      </c>
      <c r="K20" s="212">
        <v>0</v>
      </c>
      <c r="L20" s="213">
        <v>960</v>
      </c>
      <c r="M20" s="213">
        <v>0</v>
      </c>
      <c r="N20" s="212">
        <v>0</v>
      </c>
      <c r="O20" s="212">
        <v>-960</v>
      </c>
      <c r="P20" s="212">
        <v>0</v>
      </c>
      <c r="Q20" s="212">
        <v>0</v>
      </c>
      <c r="R20" s="212">
        <v>0</v>
      </c>
      <c r="S20" s="212">
        <v>0</v>
      </c>
      <c r="T20" s="212" t="s">
        <v>1766</v>
      </c>
      <c r="U20" s="212" t="s">
        <v>1767</v>
      </c>
      <c r="V20" s="212" t="s">
        <v>1768</v>
      </c>
      <c r="W20" s="212" t="s">
        <v>14</v>
      </c>
      <c r="X20" s="212" t="s">
        <v>14</v>
      </c>
      <c r="Y20" s="212" t="s">
        <v>14</v>
      </c>
      <c r="Z20" s="212" t="s">
        <v>485</v>
      </c>
      <c r="AA20" s="212" t="s">
        <v>1836</v>
      </c>
      <c r="AB20" s="212" t="s">
        <v>14</v>
      </c>
      <c r="AC20" s="35" t="str">
        <f t="shared" si="2"/>
        <v>何威健</v>
      </c>
      <c r="AD20" s="36">
        <f t="shared" si="3"/>
        <v>32</v>
      </c>
      <c r="AE20" s="35" t="str">
        <f t="shared" si="4"/>
        <v/>
      </c>
      <c r="AF20" s="24"/>
      <c r="AG20" s="40">
        <f t="shared" si="5"/>
        <v>0</v>
      </c>
      <c r="AH20" s="36">
        <f t="shared" si="6"/>
        <v>0</v>
      </c>
      <c r="AI20" s="36">
        <f t="shared" si="7"/>
        <v>0</v>
      </c>
      <c r="AJ20" s="35" t="str">
        <f t="shared" si="8"/>
        <v/>
      </c>
      <c r="AK20" s="35" t="str">
        <f t="shared" si="9"/>
        <v/>
      </c>
      <c r="AL20" s="35" t="str">
        <f t="shared" si="10"/>
        <v/>
      </c>
      <c r="AM20" s="35" t="str">
        <f t="shared" si="11"/>
        <v/>
      </c>
      <c r="AN20" s="35" t="str">
        <f t="shared" si="12"/>
        <v/>
      </c>
      <c r="AO20" s="35" t="str">
        <f t="shared" si="13"/>
        <v/>
      </c>
      <c r="AP20" s="35" t="str">
        <f>IF(AJ20="","",VLOOKUP(AN20,[1]Sheet11!E:F,2,0))</f>
        <v/>
      </c>
      <c r="AQ20" s="35" t="str">
        <f>IF(AO20="拼单会员","5年",IF(AJ20="","",VLOOKUP(AM20&amp;AP20,[1]Sheet11!$J$3:$K$17,2)))</f>
        <v/>
      </c>
      <c r="AR20" s="35" t="str">
        <f t="shared" si="14"/>
        <v/>
      </c>
      <c r="AS20" s="35" t="str">
        <f t="shared" si="15"/>
        <v/>
      </c>
      <c r="AT20" s="35" t="str">
        <f t="shared" si="16"/>
        <v/>
      </c>
      <c r="AU20" s="35" t="str">
        <f t="shared" si="17"/>
        <v/>
      </c>
      <c r="AV20" s="35" t="str">
        <f t="shared" si="18"/>
        <v/>
      </c>
      <c r="AW20" s="35" t="str">
        <f t="shared" si="19"/>
        <v/>
      </c>
      <c r="AX20" s="35" t="str">
        <f t="shared" si="20"/>
        <v/>
      </c>
      <c r="AY20" s="35" t="str">
        <f>IF(SUMIF('7-市场业绩'!F:F,AC20,'7-市场业绩'!I:I)&gt;0,"学习卡","老结算")</f>
        <v>老结算</v>
      </c>
      <c r="AZ20" s="35" t="str">
        <f t="shared" si="21"/>
        <v/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512</v>
      </c>
    </row>
    <row r="21" spans="1:71" ht="15" hidden="1" customHeight="1">
      <c r="A21" s="211">
        <v>42916</v>
      </c>
      <c r="B21" s="212" t="s">
        <v>1462</v>
      </c>
      <c r="C21" s="212" t="s">
        <v>14</v>
      </c>
      <c r="D21" s="212" t="s">
        <v>1463</v>
      </c>
      <c r="E21" s="212" t="s">
        <v>1837</v>
      </c>
      <c r="F21" s="212" t="s">
        <v>1773</v>
      </c>
      <c r="G21" s="212" t="s">
        <v>1834</v>
      </c>
      <c r="H21" s="212" t="s">
        <v>1835</v>
      </c>
      <c r="I21" s="212" t="s">
        <v>14</v>
      </c>
      <c r="J21" s="212">
        <v>6476.19</v>
      </c>
      <c r="K21" s="212">
        <v>0</v>
      </c>
      <c r="L21" s="213">
        <v>960</v>
      </c>
      <c r="M21" s="213">
        <v>0</v>
      </c>
      <c r="N21" s="212">
        <v>0</v>
      </c>
      <c r="O21" s="212">
        <v>-960</v>
      </c>
      <c r="P21" s="212">
        <v>0</v>
      </c>
      <c r="Q21" s="212">
        <v>0</v>
      </c>
      <c r="R21" s="212">
        <v>0</v>
      </c>
      <c r="S21" s="212">
        <v>0</v>
      </c>
      <c r="T21" s="212" t="s">
        <v>1766</v>
      </c>
      <c r="U21" s="212" t="s">
        <v>1767</v>
      </c>
      <c r="V21" s="212" t="s">
        <v>1768</v>
      </c>
      <c r="W21" s="212" t="s">
        <v>14</v>
      </c>
      <c r="X21" s="212" t="s">
        <v>14</v>
      </c>
      <c r="Y21" s="212" t="s">
        <v>14</v>
      </c>
      <c r="Z21" s="212" t="s">
        <v>485</v>
      </c>
      <c r="AA21" s="212" t="s">
        <v>1836</v>
      </c>
      <c r="AB21" s="212" t="s">
        <v>14</v>
      </c>
      <c r="AC21" s="35" t="str">
        <f t="shared" si="2"/>
        <v>何威健</v>
      </c>
      <c r="AD21" s="36">
        <f t="shared" si="3"/>
        <v>32</v>
      </c>
      <c r="AE21" s="35" t="str">
        <f t="shared" si="4"/>
        <v/>
      </c>
      <c r="AF21" s="24"/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老结算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523</v>
      </c>
    </row>
    <row r="22" spans="1:71" ht="15" hidden="1" customHeight="1">
      <c r="A22" s="211">
        <v>42916</v>
      </c>
      <c r="B22" s="212" t="s">
        <v>1464</v>
      </c>
      <c r="C22" s="212" t="s">
        <v>14</v>
      </c>
      <c r="D22" s="212" t="s">
        <v>1461</v>
      </c>
      <c r="E22" s="212" t="s">
        <v>1833</v>
      </c>
      <c r="F22" s="212" t="s">
        <v>1773</v>
      </c>
      <c r="G22" s="212" t="s">
        <v>1834</v>
      </c>
      <c r="H22" s="212" t="s">
        <v>1838</v>
      </c>
      <c r="I22" s="212" t="s">
        <v>14</v>
      </c>
      <c r="J22" s="212">
        <v>0</v>
      </c>
      <c r="K22" s="212">
        <v>0</v>
      </c>
      <c r="L22" s="213">
        <v>-960</v>
      </c>
      <c r="M22" s="213">
        <v>0</v>
      </c>
      <c r="N22" s="212">
        <v>0</v>
      </c>
      <c r="O22" s="212">
        <v>960</v>
      </c>
      <c r="P22" s="212">
        <v>0</v>
      </c>
      <c r="Q22" s="212">
        <v>0</v>
      </c>
      <c r="R22" s="212">
        <v>0</v>
      </c>
      <c r="S22" s="212">
        <v>0</v>
      </c>
      <c r="T22" s="212" t="s">
        <v>1766</v>
      </c>
      <c r="U22" s="212" t="s">
        <v>1790</v>
      </c>
      <c r="V22" s="212" t="s">
        <v>490</v>
      </c>
      <c r="W22" s="212" t="s">
        <v>14</v>
      </c>
      <c r="X22" s="212" t="s">
        <v>14</v>
      </c>
      <c r="Y22" s="212" t="s">
        <v>14</v>
      </c>
      <c r="Z22" s="212" t="s">
        <v>1772</v>
      </c>
      <c r="AA22" s="212" t="s">
        <v>1836</v>
      </c>
      <c r="AB22" s="212" t="s">
        <v>14</v>
      </c>
      <c r="AC22" s="35" t="str">
        <f t="shared" si="2"/>
        <v>何威健</v>
      </c>
      <c r="AD22" s="36">
        <f t="shared" si="3"/>
        <v>-32</v>
      </c>
      <c r="AE22" s="35" t="str">
        <f t="shared" si="4"/>
        <v/>
      </c>
      <c r="AF22" s="24"/>
      <c r="AG22" s="40">
        <f t="shared" si="5"/>
        <v>0</v>
      </c>
      <c r="AH22" s="36">
        <f t="shared" si="6"/>
        <v>0</v>
      </c>
      <c r="AI22" s="36">
        <f t="shared" si="7"/>
        <v>0</v>
      </c>
      <c r="AJ22" s="35" t="str">
        <f t="shared" si="8"/>
        <v/>
      </c>
      <c r="AK22" s="35" t="str">
        <f t="shared" si="9"/>
        <v/>
      </c>
      <c r="AL22" s="35" t="str">
        <f t="shared" si="10"/>
        <v/>
      </c>
      <c r="AM22" s="35" t="str">
        <f t="shared" si="11"/>
        <v/>
      </c>
      <c r="AN22" s="35" t="str">
        <f t="shared" si="12"/>
        <v/>
      </c>
      <c r="AO22" s="35" t="str">
        <f t="shared" si="13"/>
        <v/>
      </c>
      <c r="AP22" s="35" t="str">
        <f>IF(AJ22="","",VLOOKUP(AN22,[1]Sheet11!E:F,2,0))</f>
        <v/>
      </c>
      <c r="AQ22" s="35" t="str">
        <f>IF(AO22="拼单会员","5年",IF(AJ22="","",VLOOKUP(AM22&amp;AP22,[1]Sheet11!$J$3:$K$17,2)))</f>
        <v/>
      </c>
      <c r="AR22" s="35" t="str">
        <f t="shared" si="14"/>
        <v/>
      </c>
      <c r="AS22" s="35" t="str">
        <f t="shared" si="15"/>
        <v/>
      </c>
      <c r="AT22" s="35" t="str">
        <f t="shared" si="16"/>
        <v/>
      </c>
      <c r="AU22" s="35" t="str">
        <f t="shared" si="17"/>
        <v/>
      </c>
      <c r="AV22" s="35" t="str">
        <f t="shared" si="18"/>
        <v/>
      </c>
      <c r="AW22" s="35" t="str">
        <f t="shared" si="19"/>
        <v/>
      </c>
      <c r="AX22" s="35" t="str">
        <f t="shared" si="20"/>
        <v/>
      </c>
      <c r="AY22" s="35" t="str">
        <f>IF(SUMIF('7-市场业绩'!F:F,AC22,'7-市场业绩'!I:I)&gt;0,"学习卡","老结算")</f>
        <v>老结算</v>
      </c>
      <c r="AZ22" s="35" t="str">
        <f t="shared" si="21"/>
        <v/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524</v>
      </c>
    </row>
    <row r="23" spans="1:71" ht="15" hidden="1" customHeight="1">
      <c r="A23" s="211">
        <v>42916</v>
      </c>
      <c r="B23" s="212" t="s">
        <v>1465</v>
      </c>
      <c r="C23" s="212" t="s">
        <v>14</v>
      </c>
      <c r="D23" s="212" t="s">
        <v>1463</v>
      </c>
      <c r="E23" s="212" t="s">
        <v>1837</v>
      </c>
      <c r="F23" s="212" t="s">
        <v>1773</v>
      </c>
      <c r="G23" s="212" t="s">
        <v>1834</v>
      </c>
      <c r="H23" s="212" t="s">
        <v>1838</v>
      </c>
      <c r="I23" s="212" t="s">
        <v>14</v>
      </c>
      <c r="J23" s="212">
        <v>0</v>
      </c>
      <c r="K23" s="212">
        <v>0</v>
      </c>
      <c r="L23" s="213">
        <v>-960</v>
      </c>
      <c r="M23" s="213">
        <v>0</v>
      </c>
      <c r="N23" s="212">
        <v>0</v>
      </c>
      <c r="O23" s="212">
        <v>960</v>
      </c>
      <c r="P23" s="212">
        <v>0</v>
      </c>
      <c r="Q23" s="212">
        <v>0</v>
      </c>
      <c r="R23" s="212">
        <v>0</v>
      </c>
      <c r="S23" s="212">
        <v>0</v>
      </c>
      <c r="T23" s="212" t="s">
        <v>1766</v>
      </c>
      <c r="U23" s="212" t="s">
        <v>1790</v>
      </c>
      <c r="V23" s="212" t="s">
        <v>490</v>
      </c>
      <c r="W23" s="212" t="s">
        <v>14</v>
      </c>
      <c r="X23" s="212" t="s">
        <v>14</v>
      </c>
      <c r="Y23" s="212" t="s">
        <v>14</v>
      </c>
      <c r="Z23" s="212" t="s">
        <v>1772</v>
      </c>
      <c r="AA23" s="212" t="s">
        <v>1836</v>
      </c>
      <c r="AB23" s="212" t="s">
        <v>14</v>
      </c>
      <c r="AC23" s="35" t="str">
        <f t="shared" si="2"/>
        <v>何威健</v>
      </c>
      <c r="AD23" s="36">
        <f t="shared" si="3"/>
        <v>-32</v>
      </c>
      <c r="AE23" s="35" t="str">
        <f t="shared" si="4"/>
        <v/>
      </c>
      <c r="AF23" s="24"/>
      <c r="AG23" s="40">
        <f t="shared" si="5"/>
        <v>0</v>
      </c>
      <c r="AH23" s="36">
        <f t="shared" si="6"/>
        <v>0</v>
      </c>
      <c r="AI23" s="36">
        <f t="shared" si="7"/>
        <v>0</v>
      </c>
      <c r="AJ23" s="35" t="str">
        <f t="shared" si="8"/>
        <v/>
      </c>
      <c r="AK23" s="35" t="str">
        <f t="shared" si="9"/>
        <v/>
      </c>
      <c r="AL23" s="35" t="str">
        <f t="shared" si="10"/>
        <v/>
      </c>
      <c r="AM23" s="35" t="str">
        <f t="shared" si="11"/>
        <v/>
      </c>
      <c r="AN23" s="35" t="str">
        <f t="shared" si="12"/>
        <v/>
      </c>
      <c r="AO23" s="35" t="str">
        <f t="shared" si="13"/>
        <v/>
      </c>
      <c r="AP23" s="35" t="str">
        <f>IF(AJ23="","",VLOOKUP(AN23,[1]Sheet11!E:F,2,0))</f>
        <v/>
      </c>
      <c r="AQ23" s="35" t="str">
        <f>IF(AO23="拼单会员","5年",IF(AJ23="","",VLOOKUP(AM23&amp;AP23,[1]Sheet11!$J$3:$K$17,2)))</f>
        <v/>
      </c>
      <c r="AR23" s="35" t="str">
        <f t="shared" si="14"/>
        <v/>
      </c>
      <c r="AS23" s="35" t="str">
        <f t="shared" si="15"/>
        <v/>
      </c>
      <c r="AT23" s="35" t="str">
        <f t="shared" si="16"/>
        <v/>
      </c>
      <c r="AU23" s="35" t="str">
        <f t="shared" si="17"/>
        <v/>
      </c>
      <c r="AV23" s="35" t="str">
        <f t="shared" si="18"/>
        <v/>
      </c>
      <c r="AW23" s="35" t="str">
        <f t="shared" si="19"/>
        <v/>
      </c>
      <c r="AX23" s="35" t="str">
        <f t="shared" si="20"/>
        <v/>
      </c>
      <c r="AY23" s="35" t="str">
        <f>IF(SUMIF('7-市场业绩'!F:F,AC23,'7-市场业绩'!I:I)&gt;0,"学习卡","老结算")</f>
        <v>老结算</v>
      </c>
      <c r="AZ23" s="35" t="str">
        <f t="shared" si="21"/>
        <v/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7">
        <v>42552</v>
      </c>
      <c r="BS23" t="s">
        <v>14</v>
      </c>
    </row>
    <row r="24" spans="1:71" ht="15" hidden="1" customHeight="1">
      <c r="A24" s="211">
        <v>42915</v>
      </c>
      <c r="B24" s="212" t="s">
        <v>1839</v>
      </c>
      <c r="C24" s="212" t="s">
        <v>14</v>
      </c>
      <c r="D24" s="212" t="s">
        <v>1840</v>
      </c>
      <c r="E24" s="212" t="s">
        <v>1841</v>
      </c>
      <c r="F24" s="212" t="s">
        <v>1773</v>
      </c>
      <c r="G24" s="212" t="s">
        <v>20</v>
      </c>
      <c r="H24" s="212" t="s">
        <v>14</v>
      </c>
      <c r="I24" s="212" t="s">
        <v>1794</v>
      </c>
      <c r="J24" s="212">
        <v>0</v>
      </c>
      <c r="K24" s="212">
        <v>0</v>
      </c>
      <c r="L24" s="213">
        <v>280</v>
      </c>
      <c r="M24" s="213">
        <v>0</v>
      </c>
      <c r="N24" s="212">
        <v>0</v>
      </c>
      <c r="O24" s="212">
        <v>-280</v>
      </c>
      <c r="P24" s="212">
        <v>0</v>
      </c>
      <c r="Q24" s="212">
        <v>0</v>
      </c>
      <c r="R24" s="212">
        <v>0</v>
      </c>
      <c r="S24" s="212">
        <v>0</v>
      </c>
      <c r="T24" s="212" t="s">
        <v>1766</v>
      </c>
      <c r="U24" s="212" t="s">
        <v>1767</v>
      </c>
      <c r="V24" s="212" t="s">
        <v>1768</v>
      </c>
      <c r="W24" s="212" t="s">
        <v>14</v>
      </c>
      <c r="X24" s="212" t="s">
        <v>14</v>
      </c>
      <c r="Y24" s="212" t="s">
        <v>1775</v>
      </c>
      <c r="Z24" s="212" t="s">
        <v>485</v>
      </c>
      <c r="AA24" s="212" t="s">
        <v>1804</v>
      </c>
      <c r="AB24" s="212" t="s">
        <v>1842</v>
      </c>
      <c r="AC24" s="35" t="str">
        <f t="shared" si="2"/>
        <v>朱晓佳</v>
      </c>
      <c r="AD24" s="36">
        <f t="shared" si="3"/>
        <v>0</v>
      </c>
      <c r="AE24" s="35" t="str">
        <f t="shared" si="4"/>
        <v/>
      </c>
      <c r="AF24" s="24"/>
      <c r="AG24" s="40">
        <f t="shared" si="5"/>
        <v>0</v>
      </c>
      <c r="AH24" s="36">
        <f t="shared" si="6"/>
        <v>0</v>
      </c>
      <c r="AI24" s="36">
        <f t="shared" si="7"/>
        <v>0</v>
      </c>
      <c r="AJ24" s="35" t="str">
        <f t="shared" si="8"/>
        <v/>
      </c>
      <c r="AK24" s="35" t="str">
        <f t="shared" si="9"/>
        <v/>
      </c>
      <c r="AL24" s="35" t="str">
        <f t="shared" si="10"/>
        <v/>
      </c>
      <c r="AM24" s="35" t="str">
        <f t="shared" si="11"/>
        <v/>
      </c>
      <c r="AN24" s="35" t="str">
        <f t="shared" si="12"/>
        <v/>
      </c>
      <c r="AO24" s="35" t="str">
        <f t="shared" si="13"/>
        <v/>
      </c>
      <c r="AP24" s="35" t="str">
        <f>IF(AJ24="","",VLOOKUP(AN24,[1]Sheet11!E:F,2,0))</f>
        <v/>
      </c>
      <c r="AQ24" s="35" t="str">
        <f>IF(AO24="拼单会员","5年",IF(AJ24="","",VLOOKUP(AM24&amp;AP24,[1]Sheet11!$J$3:$K$17,2)))</f>
        <v/>
      </c>
      <c r="AR24" s="35" t="str">
        <f t="shared" si="14"/>
        <v/>
      </c>
      <c r="AS24" s="35" t="str">
        <f t="shared" si="15"/>
        <v/>
      </c>
      <c r="AT24" s="35" t="str">
        <f t="shared" si="16"/>
        <v/>
      </c>
      <c r="AU24" s="35" t="str">
        <f t="shared" si="17"/>
        <v/>
      </c>
      <c r="AV24" s="35" t="str">
        <f t="shared" si="18"/>
        <v/>
      </c>
      <c r="AW24" s="35" t="str">
        <f t="shared" si="19"/>
        <v/>
      </c>
      <c r="AX24" s="35" t="str">
        <f t="shared" si="20"/>
        <v/>
      </c>
      <c r="AY24" s="35" t="str">
        <f>IF(SUMIF('7-市场业绩'!F:F,AC24,'7-市场业绩'!I:I)&gt;0,"学习卡","老结算")</f>
        <v>老结算</v>
      </c>
      <c r="AZ24" s="35" t="str">
        <f t="shared" si="21"/>
        <v/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525</v>
      </c>
    </row>
    <row r="25" spans="1:71" ht="15" hidden="1" customHeight="1">
      <c r="A25" s="211">
        <v>42915</v>
      </c>
      <c r="B25" s="212" t="s">
        <v>1843</v>
      </c>
      <c r="C25" s="212" t="s">
        <v>14</v>
      </c>
      <c r="D25" s="212" t="s">
        <v>1844</v>
      </c>
      <c r="E25" s="212" t="s">
        <v>1845</v>
      </c>
      <c r="F25" s="212" t="s">
        <v>1764</v>
      </c>
      <c r="G25" s="212" t="s">
        <v>20</v>
      </c>
      <c r="H25" s="212" t="s">
        <v>14</v>
      </c>
      <c r="I25" s="212" t="s">
        <v>1794</v>
      </c>
      <c r="J25" s="212">
        <v>0</v>
      </c>
      <c r="K25" s="212">
        <v>0</v>
      </c>
      <c r="L25" s="213">
        <v>280</v>
      </c>
      <c r="M25" s="213">
        <v>0</v>
      </c>
      <c r="N25" s="212">
        <v>0</v>
      </c>
      <c r="O25" s="212">
        <v>-280</v>
      </c>
      <c r="P25" s="212">
        <v>0</v>
      </c>
      <c r="Q25" s="212">
        <v>0</v>
      </c>
      <c r="R25" s="212">
        <v>0</v>
      </c>
      <c r="S25" s="212">
        <v>0</v>
      </c>
      <c r="T25" s="212" t="s">
        <v>1766</v>
      </c>
      <c r="U25" s="212" t="s">
        <v>1767</v>
      </c>
      <c r="V25" s="212" t="s">
        <v>1768</v>
      </c>
      <c r="W25" s="212" t="s">
        <v>14</v>
      </c>
      <c r="X25" s="212" t="s">
        <v>14</v>
      </c>
      <c r="Y25" s="212" t="s">
        <v>1775</v>
      </c>
      <c r="Z25" s="212" t="s">
        <v>485</v>
      </c>
      <c r="AA25" s="212" t="s">
        <v>1846</v>
      </c>
      <c r="AB25" s="212" t="s">
        <v>1842</v>
      </c>
      <c r="AC25" s="35" t="str">
        <f t="shared" si="2"/>
        <v>朱晓佳(副签单人),陈健霞</v>
      </c>
      <c r="AD25" s="36">
        <f t="shared" si="3"/>
        <v>0</v>
      </c>
      <c r="AE25" s="35" t="str">
        <f t="shared" si="4"/>
        <v/>
      </c>
      <c r="AF25" s="24"/>
      <c r="AG25" s="40">
        <f t="shared" si="5"/>
        <v>0</v>
      </c>
      <c r="AH25" s="36">
        <f t="shared" si="6"/>
        <v>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老结算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526</v>
      </c>
    </row>
    <row r="26" spans="1:71" ht="15" hidden="1" customHeight="1">
      <c r="A26" s="211">
        <v>42915</v>
      </c>
      <c r="B26" s="212" t="s">
        <v>1847</v>
      </c>
      <c r="C26" s="212" t="s">
        <v>14</v>
      </c>
      <c r="D26" s="212" t="s">
        <v>1848</v>
      </c>
      <c r="E26" s="212" t="s">
        <v>1849</v>
      </c>
      <c r="F26" s="212" t="s">
        <v>14</v>
      </c>
      <c r="G26" s="212" t="s">
        <v>13</v>
      </c>
      <c r="H26" s="212" t="s">
        <v>14</v>
      </c>
      <c r="I26" s="212" t="s">
        <v>1794</v>
      </c>
      <c r="J26" s="212">
        <v>0</v>
      </c>
      <c r="K26" s="212">
        <v>0</v>
      </c>
      <c r="L26" s="213">
        <v>280</v>
      </c>
      <c r="M26" s="213">
        <v>0</v>
      </c>
      <c r="N26" s="212">
        <v>0</v>
      </c>
      <c r="O26" s="212">
        <v>-280</v>
      </c>
      <c r="P26" s="212">
        <v>0</v>
      </c>
      <c r="Q26" s="212">
        <v>0</v>
      </c>
      <c r="R26" s="212">
        <v>0</v>
      </c>
      <c r="S26" s="212">
        <v>0</v>
      </c>
      <c r="T26" s="212" t="s">
        <v>1766</v>
      </c>
      <c r="U26" s="212" t="s">
        <v>1767</v>
      </c>
      <c r="V26" s="212" t="s">
        <v>1768</v>
      </c>
      <c r="W26" s="212" t="s">
        <v>14</v>
      </c>
      <c r="X26" s="212" t="s">
        <v>14</v>
      </c>
      <c r="Y26" s="212" t="s">
        <v>1775</v>
      </c>
      <c r="Z26" s="212" t="s">
        <v>485</v>
      </c>
      <c r="AA26" s="212" t="s">
        <v>1795</v>
      </c>
      <c r="AB26" s="212" t="s">
        <v>1842</v>
      </c>
      <c r="AC26" s="35" t="str">
        <f t="shared" si="2"/>
        <v>陈健霞</v>
      </c>
      <c r="AD26" s="36">
        <f t="shared" si="3"/>
        <v>0</v>
      </c>
      <c r="AE26" s="35" t="str">
        <f t="shared" si="4"/>
        <v/>
      </c>
      <c r="AF26" s="24"/>
      <c r="AG26" s="40">
        <f t="shared" si="5"/>
        <v>0</v>
      </c>
      <c r="AH26" s="36">
        <f t="shared" si="6"/>
        <v>0</v>
      </c>
      <c r="AI26" s="36">
        <f t="shared" si="7"/>
        <v>0</v>
      </c>
      <c r="AJ26" s="35" t="str">
        <f t="shared" si="8"/>
        <v/>
      </c>
      <c r="AK26" s="35" t="str">
        <f t="shared" si="9"/>
        <v/>
      </c>
      <c r="AL26" s="35" t="str">
        <f t="shared" si="10"/>
        <v/>
      </c>
      <c r="AM26" s="35" t="str">
        <f t="shared" si="11"/>
        <v/>
      </c>
      <c r="AN26" s="35" t="str">
        <f t="shared" si="12"/>
        <v/>
      </c>
      <c r="AO26" s="35" t="str">
        <f t="shared" si="13"/>
        <v/>
      </c>
      <c r="AP26" s="35" t="str">
        <f>IF(AJ26="","",VLOOKUP(AN26,[1]Sheet11!E:F,2,0))</f>
        <v/>
      </c>
      <c r="AQ26" s="35" t="str">
        <f>IF(AO26="拼单会员","5年",IF(AJ26="","",VLOOKUP(AM26&amp;AP26,[1]Sheet11!$J$3:$K$17,2)))</f>
        <v/>
      </c>
      <c r="AR26" s="35" t="str">
        <f t="shared" si="14"/>
        <v/>
      </c>
      <c r="AS26" s="35" t="str">
        <f t="shared" si="15"/>
        <v/>
      </c>
      <c r="AT26" s="35" t="str">
        <f t="shared" si="16"/>
        <v/>
      </c>
      <c r="AU26" s="35" t="str">
        <f t="shared" si="17"/>
        <v/>
      </c>
      <c r="AV26" s="35" t="str">
        <f t="shared" si="18"/>
        <v/>
      </c>
      <c r="AW26" s="35" t="str">
        <f t="shared" si="19"/>
        <v/>
      </c>
      <c r="AX26" s="35" t="str">
        <f t="shared" si="20"/>
        <v/>
      </c>
      <c r="AY26" s="35" t="str">
        <f>IF(SUMIF('7-市场业绩'!F:F,AC26,'7-市场业绩'!I:I)&gt;0,"学习卡","老结算")</f>
        <v>学习卡</v>
      </c>
      <c r="AZ26" s="35" t="str">
        <f t="shared" si="21"/>
        <v/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527</v>
      </c>
    </row>
    <row r="27" spans="1:71" ht="15" hidden="1" customHeight="1">
      <c r="A27" s="211">
        <v>42915</v>
      </c>
      <c r="B27" s="212" t="s">
        <v>1850</v>
      </c>
      <c r="C27" s="212" t="s">
        <v>14</v>
      </c>
      <c r="D27" s="212" t="s">
        <v>1851</v>
      </c>
      <c r="E27" s="212" t="s">
        <v>1852</v>
      </c>
      <c r="F27" s="212" t="s">
        <v>1811</v>
      </c>
      <c r="G27" s="212" t="s">
        <v>20</v>
      </c>
      <c r="H27" s="212" t="s">
        <v>14</v>
      </c>
      <c r="I27" s="212" t="s">
        <v>1794</v>
      </c>
      <c r="J27" s="212">
        <v>0</v>
      </c>
      <c r="K27" s="212">
        <v>0</v>
      </c>
      <c r="L27" s="213">
        <v>280</v>
      </c>
      <c r="M27" s="213">
        <v>0</v>
      </c>
      <c r="N27" s="212">
        <v>0</v>
      </c>
      <c r="O27" s="212">
        <v>-280</v>
      </c>
      <c r="P27" s="212">
        <v>0</v>
      </c>
      <c r="Q27" s="212">
        <v>0</v>
      </c>
      <c r="R27" s="212">
        <v>0</v>
      </c>
      <c r="S27" s="212">
        <v>0</v>
      </c>
      <c r="T27" s="212" t="s">
        <v>1766</v>
      </c>
      <c r="U27" s="212" t="s">
        <v>1767</v>
      </c>
      <c r="V27" s="212" t="s">
        <v>1768</v>
      </c>
      <c r="W27" s="212" t="s">
        <v>14</v>
      </c>
      <c r="X27" s="212" t="s">
        <v>14</v>
      </c>
      <c r="Y27" s="212" t="s">
        <v>1775</v>
      </c>
      <c r="Z27" s="212" t="s">
        <v>485</v>
      </c>
      <c r="AA27" s="212" t="s">
        <v>1795</v>
      </c>
      <c r="AB27" s="212" t="s">
        <v>1842</v>
      </c>
      <c r="AC27" s="35" t="str">
        <f t="shared" si="2"/>
        <v>陈健霞</v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学习卡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528</v>
      </c>
    </row>
    <row r="28" spans="1:71" ht="15" hidden="1" customHeight="1">
      <c r="A28" s="211">
        <v>42915</v>
      </c>
      <c r="B28" s="212" t="s">
        <v>1853</v>
      </c>
      <c r="C28" s="212" t="s">
        <v>14</v>
      </c>
      <c r="D28" s="212" t="s">
        <v>1854</v>
      </c>
      <c r="E28" s="212" t="s">
        <v>1855</v>
      </c>
      <c r="F28" s="212" t="s">
        <v>1856</v>
      </c>
      <c r="G28" s="212" t="s">
        <v>13</v>
      </c>
      <c r="H28" s="212" t="s">
        <v>14</v>
      </c>
      <c r="I28" s="212" t="s">
        <v>1794</v>
      </c>
      <c r="J28" s="212">
        <v>0</v>
      </c>
      <c r="K28" s="212">
        <v>0</v>
      </c>
      <c r="L28" s="213">
        <v>280</v>
      </c>
      <c r="M28" s="213">
        <v>0</v>
      </c>
      <c r="N28" s="212">
        <v>0</v>
      </c>
      <c r="O28" s="212">
        <v>-280</v>
      </c>
      <c r="P28" s="212">
        <v>0</v>
      </c>
      <c r="Q28" s="212">
        <v>0</v>
      </c>
      <c r="R28" s="212">
        <v>0</v>
      </c>
      <c r="S28" s="212">
        <v>0</v>
      </c>
      <c r="T28" s="212" t="s">
        <v>1766</v>
      </c>
      <c r="U28" s="212" t="s">
        <v>1767</v>
      </c>
      <c r="V28" s="212" t="s">
        <v>1768</v>
      </c>
      <c r="W28" s="212" t="s">
        <v>14</v>
      </c>
      <c r="X28" s="212" t="s">
        <v>14</v>
      </c>
      <c r="Y28" s="212" t="s">
        <v>1775</v>
      </c>
      <c r="Z28" s="212" t="s">
        <v>485</v>
      </c>
      <c r="AA28" s="212" t="s">
        <v>1795</v>
      </c>
      <c r="AB28" s="212" t="s">
        <v>1842</v>
      </c>
      <c r="AC28" s="35" t="str">
        <f t="shared" si="2"/>
        <v>陈健霞</v>
      </c>
      <c r="AD28" s="36">
        <f t="shared" si="3"/>
        <v>0</v>
      </c>
      <c r="AE28" s="35" t="str">
        <f t="shared" si="4"/>
        <v/>
      </c>
      <c r="AF28" s="24"/>
      <c r="AG28" s="40">
        <f t="shared" si="5"/>
        <v>0</v>
      </c>
      <c r="AH28" s="36">
        <f t="shared" si="6"/>
        <v>0</v>
      </c>
      <c r="AI28" s="36">
        <f t="shared" si="7"/>
        <v>0</v>
      </c>
      <c r="AJ28" s="35" t="str">
        <f t="shared" si="8"/>
        <v/>
      </c>
      <c r="AK28" s="35" t="str">
        <f t="shared" si="9"/>
        <v/>
      </c>
      <c r="AL28" s="35" t="str">
        <f t="shared" si="10"/>
        <v/>
      </c>
      <c r="AM28" s="35" t="str">
        <f t="shared" si="11"/>
        <v/>
      </c>
      <c r="AN28" s="35" t="str">
        <f t="shared" si="12"/>
        <v/>
      </c>
      <c r="AO28" s="35" t="str">
        <f t="shared" si="13"/>
        <v/>
      </c>
      <c r="AP28" s="35" t="str">
        <f>IF(AJ28="","",VLOOKUP(AN28,[1]Sheet11!E:F,2,0))</f>
        <v/>
      </c>
      <c r="AQ28" s="35" t="str">
        <f>IF(AO28="拼单会员","5年",IF(AJ28="","",VLOOKUP(AM28&amp;AP28,[1]Sheet11!$J$3:$K$17,2)))</f>
        <v/>
      </c>
      <c r="AR28" s="35" t="str">
        <f t="shared" si="14"/>
        <v/>
      </c>
      <c r="AS28" s="35" t="str">
        <f t="shared" si="15"/>
        <v/>
      </c>
      <c r="AT28" s="35" t="str">
        <f t="shared" si="16"/>
        <v/>
      </c>
      <c r="AU28" s="35" t="str">
        <f t="shared" si="17"/>
        <v/>
      </c>
      <c r="AV28" s="35" t="str">
        <f t="shared" si="18"/>
        <v/>
      </c>
      <c r="AW28" s="35" t="str">
        <f t="shared" si="19"/>
        <v/>
      </c>
      <c r="AX28" s="35" t="str">
        <f t="shared" si="20"/>
        <v/>
      </c>
      <c r="AY28" s="35" t="str">
        <f>IF(SUMIF('7-市场业绩'!F:F,AC28,'7-市场业绩'!I:I)&gt;0,"学习卡","老结算")</f>
        <v>学习卡</v>
      </c>
      <c r="AZ28" s="35" t="str">
        <f t="shared" si="21"/>
        <v/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529</v>
      </c>
    </row>
    <row r="29" spans="1:71" ht="15" hidden="1" customHeight="1">
      <c r="A29" s="211">
        <v>42915</v>
      </c>
      <c r="B29" s="212" t="s">
        <v>1857</v>
      </c>
      <c r="C29" s="212" t="s">
        <v>14</v>
      </c>
      <c r="D29" s="212" t="s">
        <v>1858</v>
      </c>
      <c r="E29" s="212" t="s">
        <v>1859</v>
      </c>
      <c r="F29" s="212" t="s">
        <v>1764</v>
      </c>
      <c r="G29" s="212" t="s">
        <v>20</v>
      </c>
      <c r="H29" s="212" t="s">
        <v>14</v>
      </c>
      <c r="I29" s="212" t="s">
        <v>1794</v>
      </c>
      <c r="J29" s="212">
        <v>0</v>
      </c>
      <c r="K29" s="212">
        <v>0</v>
      </c>
      <c r="L29" s="213">
        <v>280</v>
      </c>
      <c r="M29" s="213">
        <v>0</v>
      </c>
      <c r="N29" s="212">
        <v>0</v>
      </c>
      <c r="O29" s="212">
        <v>-280</v>
      </c>
      <c r="P29" s="212">
        <v>0</v>
      </c>
      <c r="Q29" s="212">
        <v>0</v>
      </c>
      <c r="R29" s="212">
        <v>0</v>
      </c>
      <c r="S29" s="212">
        <v>0</v>
      </c>
      <c r="T29" s="212" t="s">
        <v>1766</v>
      </c>
      <c r="U29" s="212" t="s">
        <v>1767</v>
      </c>
      <c r="V29" s="212" t="s">
        <v>1768</v>
      </c>
      <c r="W29" s="212" t="s">
        <v>14</v>
      </c>
      <c r="X29" s="212" t="s">
        <v>14</v>
      </c>
      <c r="Y29" s="212" t="s">
        <v>1775</v>
      </c>
      <c r="Z29" s="212" t="s">
        <v>485</v>
      </c>
      <c r="AA29" s="212" t="s">
        <v>1846</v>
      </c>
      <c r="AB29" s="212" t="s">
        <v>1842</v>
      </c>
      <c r="AC29" s="35" t="str">
        <f t="shared" si="2"/>
        <v>朱晓佳(副签单人),陈健霞</v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老结算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512</v>
      </c>
    </row>
    <row r="30" spans="1:71" ht="15" hidden="1" customHeight="1">
      <c r="A30" s="211">
        <v>42915</v>
      </c>
      <c r="B30" s="212" t="s">
        <v>1860</v>
      </c>
      <c r="C30" s="212" t="s">
        <v>14</v>
      </c>
      <c r="D30" s="212" t="s">
        <v>1861</v>
      </c>
      <c r="E30" s="212" t="s">
        <v>1862</v>
      </c>
      <c r="F30" s="212" t="s">
        <v>14</v>
      </c>
      <c r="G30" s="212" t="s">
        <v>13</v>
      </c>
      <c r="H30" s="212" t="s">
        <v>14</v>
      </c>
      <c r="I30" s="212" t="s">
        <v>1794</v>
      </c>
      <c r="J30" s="212">
        <v>0</v>
      </c>
      <c r="K30" s="212">
        <v>0</v>
      </c>
      <c r="L30" s="213">
        <v>280</v>
      </c>
      <c r="M30" s="213">
        <v>0</v>
      </c>
      <c r="N30" s="212">
        <v>0</v>
      </c>
      <c r="O30" s="212">
        <v>-280</v>
      </c>
      <c r="P30" s="212">
        <v>0</v>
      </c>
      <c r="Q30" s="212">
        <v>0</v>
      </c>
      <c r="R30" s="212">
        <v>0</v>
      </c>
      <c r="S30" s="212">
        <v>0</v>
      </c>
      <c r="T30" s="212" t="s">
        <v>1766</v>
      </c>
      <c r="U30" s="212" t="s">
        <v>1767</v>
      </c>
      <c r="V30" s="212" t="s">
        <v>1768</v>
      </c>
      <c r="W30" s="212" t="s">
        <v>14</v>
      </c>
      <c r="X30" s="212" t="s">
        <v>14</v>
      </c>
      <c r="Y30" s="212" t="s">
        <v>1775</v>
      </c>
      <c r="Z30" s="212" t="s">
        <v>485</v>
      </c>
      <c r="AA30" s="212" t="s">
        <v>14</v>
      </c>
      <c r="AB30" s="212" t="s">
        <v>1863</v>
      </c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/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11"/>
        <v/>
      </c>
      <c r="AN30" s="35" t="str">
        <f t="shared" si="12"/>
        <v/>
      </c>
      <c r="AO30" s="35" t="str">
        <f t="shared" si="13"/>
        <v/>
      </c>
      <c r="AP30" s="35" t="str">
        <f>IF(AJ30="","",VLOOKUP(AN30,[1]Sheet11!E:F,2,0))</f>
        <v/>
      </c>
      <c r="AQ30" s="35" t="str">
        <f>IF(AO30="拼单会员","5年",IF(AJ30="","",VLOOKUP(AM30&amp;AP30,[1]Sheet11!$J$3:$K$17,2)))</f>
        <v/>
      </c>
      <c r="AR30" s="35" t="str">
        <f t="shared" si="14"/>
        <v/>
      </c>
      <c r="AS30" s="35" t="str">
        <f t="shared" si="15"/>
        <v/>
      </c>
      <c r="AT30" s="35" t="str">
        <f t="shared" si="16"/>
        <v/>
      </c>
      <c r="AU30" s="35" t="str">
        <f t="shared" si="17"/>
        <v/>
      </c>
      <c r="AV30" s="35" t="str">
        <f t="shared" si="18"/>
        <v/>
      </c>
      <c r="AW30" s="35" t="str">
        <f t="shared" si="19"/>
        <v/>
      </c>
      <c r="AX30" s="35" t="str">
        <f t="shared" si="20"/>
        <v/>
      </c>
      <c r="AY30" s="35" t="str">
        <f>IF(SUMIF('7-市场业绩'!F:F,AC30,'7-市场业绩'!I:I)&gt;0,"学习卡","老结算")</f>
        <v>老结算</v>
      </c>
      <c r="AZ30" s="35" t="str">
        <f t="shared" si="21"/>
        <v/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530</v>
      </c>
    </row>
    <row r="31" spans="1:71" ht="15" hidden="1" customHeight="1">
      <c r="A31" s="211">
        <v>42915</v>
      </c>
      <c r="B31" s="212" t="s">
        <v>1864</v>
      </c>
      <c r="C31" s="212" t="s">
        <v>14</v>
      </c>
      <c r="D31" s="212" t="s">
        <v>1865</v>
      </c>
      <c r="E31" s="212" t="s">
        <v>1866</v>
      </c>
      <c r="F31" s="212" t="s">
        <v>1764</v>
      </c>
      <c r="G31" s="212" t="s">
        <v>20</v>
      </c>
      <c r="H31" s="212" t="s">
        <v>14</v>
      </c>
      <c r="I31" s="212" t="s">
        <v>1794</v>
      </c>
      <c r="J31" s="212">
        <v>0</v>
      </c>
      <c r="K31" s="212">
        <v>0</v>
      </c>
      <c r="L31" s="213">
        <v>280</v>
      </c>
      <c r="M31" s="213">
        <v>0</v>
      </c>
      <c r="N31" s="212">
        <v>0</v>
      </c>
      <c r="O31" s="212">
        <v>-280</v>
      </c>
      <c r="P31" s="212">
        <v>0</v>
      </c>
      <c r="Q31" s="212">
        <v>0</v>
      </c>
      <c r="R31" s="212">
        <v>0</v>
      </c>
      <c r="S31" s="212">
        <v>0</v>
      </c>
      <c r="T31" s="212" t="s">
        <v>1766</v>
      </c>
      <c r="U31" s="212" t="s">
        <v>1767</v>
      </c>
      <c r="V31" s="212" t="s">
        <v>1768</v>
      </c>
      <c r="W31" s="212" t="s">
        <v>14</v>
      </c>
      <c r="X31" s="212" t="s">
        <v>14</v>
      </c>
      <c r="Y31" s="212" t="s">
        <v>1775</v>
      </c>
      <c r="Z31" s="212" t="s">
        <v>485</v>
      </c>
      <c r="AA31" s="212" t="s">
        <v>1846</v>
      </c>
      <c r="AB31" s="212" t="s">
        <v>1842</v>
      </c>
      <c r="AC31" s="35" t="str">
        <f t="shared" si="2"/>
        <v>朱晓佳(副签单人),陈健霞</v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老结算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531</v>
      </c>
    </row>
    <row r="32" spans="1:71" ht="15" hidden="1" customHeight="1">
      <c r="A32" s="211">
        <v>42915</v>
      </c>
      <c r="B32" s="212" t="s">
        <v>1867</v>
      </c>
      <c r="C32" s="212" t="s">
        <v>14</v>
      </c>
      <c r="D32" s="212" t="s">
        <v>1868</v>
      </c>
      <c r="E32" s="212" t="s">
        <v>1869</v>
      </c>
      <c r="F32" s="212" t="s">
        <v>14</v>
      </c>
      <c r="G32" s="212" t="s">
        <v>20</v>
      </c>
      <c r="H32" s="212" t="s">
        <v>14</v>
      </c>
      <c r="I32" s="212" t="s">
        <v>1794</v>
      </c>
      <c r="J32" s="212">
        <v>0</v>
      </c>
      <c r="K32" s="212">
        <v>0</v>
      </c>
      <c r="L32" s="213">
        <v>280</v>
      </c>
      <c r="M32" s="213">
        <v>280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280</v>
      </c>
      <c r="T32" s="212" t="s">
        <v>1766</v>
      </c>
      <c r="U32" s="212" t="s">
        <v>1767</v>
      </c>
      <c r="V32" s="212" t="s">
        <v>1768</v>
      </c>
      <c r="W32" s="212" t="s">
        <v>1870</v>
      </c>
      <c r="X32" s="212" t="s">
        <v>14</v>
      </c>
      <c r="Y32" s="212" t="s">
        <v>1775</v>
      </c>
      <c r="Z32" s="212" t="s">
        <v>485</v>
      </c>
      <c r="AA32" s="212" t="s">
        <v>14</v>
      </c>
      <c r="AB32" s="212" t="s">
        <v>1842</v>
      </c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280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11"/>
        <v/>
      </c>
      <c r="AN32" s="35" t="str">
        <f t="shared" si="12"/>
        <v/>
      </c>
      <c r="AO32" s="35" t="str">
        <f t="shared" si="13"/>
        <v/>
      </c>
      <c r="AP32" s="35" t="str">
        <f>IF(AJ32="","",VLOOKUP(AN32,[1]Sheet11!E:F,2,0))</f>
        <v/>
      </c>
      <c r="AQ32" s="35" t="str">
        <f>IF(AO32="拼单会员","5年",IF(AJ32="","",VLOOKUP(AM32&amp;AP32,[1]Sheet11!$J$3:$K$17,2)))</f>
        <v/>
      </c>
      <c r="AR32" s="35" t="str">
        <f t="shared" si="14"/>
        <v/>
      </c>
      <c r="AS32" s="35" t="str">
        <f t="shared" si="15"/>
        <v/>
      </c>
      <c r="AT32" s="35" t="str">
        <f t="shared" si="16"/>
        <v/>
      </c>
      <c r="AU32" s="35" t="str">
        <f t="shared" si="17"/>
        <v/>
      </c>
      <c r="AV32" s="35" t="str">
        <f t="shared" si="18"/>
        <v/>
      </c>
      <c r="AW32" s="35" t="str">
        <f t="shared" si="19"/>
        <v/>
      </c>
      <c r="AX32" s="35" t="str">
        <f t="shared" si="20"/>
        <v/>
      </c>
      <c r="AY32" s="35" t="str">
        <f>IF(SUMIF('7-市场业绩'!F:F,AC32,'7-市场业绩'!I:I)&gt;0,"学习卡","老结算")</f>
        <v>老结算</v>
      </c>
      <c r="AZ32" s="35" t="str">
        <f t="shared" si="21"/>
        <v/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532</v>
      </c>
    </row>
    <row r="33" spans="1:71" ht="15" hidden="1" customHeight="1">
      <c r="A33" s="211">
        <v>42915</v>
      </c>
      <c r="B33" s="212" t="s">
        <v>1871</v>
      </c>
      <c r="C33" s="212" t="s">
        <v>14</v>
      </c>
      <c r="D33" s="212" t="s">
        <v>1872</v>
      </c>
      <c r="E33" s="212" t="s">
        <v>1873</v>
      </c>
      <c r="F33" s="212" t="s">
        <v>1811</v>
      </c>
      <c r="G33" s="212" t="s">
        <v>18</v>
      </c>
      <c r="H33" s="212" t="s">
        <v>14</v>
      </c>
      <c r="I33" s="212" t="s">
        <v>1874</v>
      </c>
      <c r="J33" s="212">
        <v>-84</v>
      </c>
      <c r="K33" s="212">
        <v>0</v>
      </c>
      <c r="L33" s="213">
        <v>85</v>
      </c>
      <c r="M33" s="213">
        <v>0</v>
      </c>
      <c r="N33" s="212">
        <v>0</v>
      </c>
      <c r="O33" s="212">
        <v>-85</v>
      </c>
      <c r="P33" s="212">
        <v>0</v>
      </c>
      <c r="Q33" s="212">
        <v>0</v>
      </c>
      <c r="R33" s="212">
        <v>0</v>
      </c>
      <c r="S33" s="212">
        <v>0</v>
      </c>
      <c r="T33" s="212" t="s">
        <v>1766</v>
      </c>
      <c r="U33" s="212" t="s">
        <v>1767</v>
      </c>
      <c r="V33" s="212" t="s">
        <v>1768</v>
      </c>
      <c r="W33" s="212" t="s">
        <v>14</v>
      </c>
      <c r="X33" s="212" t="s">
        <v>14</v>
      </c>
      <c r="Y33" s="212" t="s">
        <v>1775</v>
      </c>
      <c r="Z33" s="212" t="s">
        <v>485</v>
      </c>
      <c r="AA33" s="212" t="s">
        <v>1875</v>
      </c>
      <c r="AB33" s="212" t="s">
        <v>1876</v>
      </c>
      <c r="AC33" s="35" t="str">
        <f t="shared" si="2"/>
        <v>陈燕梅</v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老结算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512</v>
      </c>
    </row>
    <row r="34" spans="1:71" ht="15" hidden="1" customHeight="1">
      <c r="A34" s="211">
        <v>42915</v>
      </c>
      <c r="B34" s="212" t="s">
        <v>1877</v>
      </c>
      <c r="C34" s="212" t="s">
        <v>14</v>
      </c>
      <c r="D34" s="212" t="s">
        <v>1878</v>
      </c>
      <c r="E34" s="212" t="s">
        <v>1879</v>
      </c>
      <c r="F34" s="212" t="s">
        <v>14</v>
      </c>
      <c r="G34" s="212" t="s">
        <v>18</v>
      </c>
      <c r="H34" s="212" t="s">
        <v>14</v>
      </c>
      <c r="I34" s="212" t="s">
        <v>1794</v>
      </c>
      <c r="J34" s="212">
        <v>0</v>
      </c>
      <c r="K34" s="212">
        <v>0</v>
      </c>
      <c r="L34" s="213">
        <v>280</v>
      </c>
      <c r="M34" s="213">
        <v>0</v>
      </c>
      <c r="N34" s="212">
        <v>0</v>
      </c>
      <c r="O34" s="212">
        <v>-280</v>
      </c>
      <c r="P34" s="212">
        <v>0</v>
      </c>
      <c r="Q34" s="212">
        <v>0</v>
      </c>
      <c r="R34" s="212">
        <v>0</v>
      </c>
      <c r="S34" s="212">
        <v>0</v>
      </c>
      <c r="T34" s="212" t="s">
        <v>1766</v>
      </c>
      <c r="U34" s="212" t="s">
        <v>1767</v>
      </c>
      <c r="V34" s="212" t="s">
        <v>1768</v>
      </c>
      <c r="W34" s="212" t="s">
        <v>14</v>
      </c>
      <c r="X34" s="212" t="s">
        <v>14</v>
      </c>
      <c r="Y34" s="212" t="s">
        <v>1775</v>
      </c>
      <c r="Z34" s="212" t="s">
        <v>485</v>
      </c>
      <c r="AA34" s="212" t="s">
        <v>14</v>
      </c>
      <c r="AB34" s="212" t="s">
        <v>1880</v>
      </c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11"/>
        <v/>
      </c>
      <c r="AN34" s="35" t="str">
        <f t="shared" si="12"/>
        <v/>
      </c>
      <c r="AO34" s="35" t="str">
        <f t="shared" si="13"/>
        <v/>
      </c>
      <c r="AP34" s="35" t="str">
        <f>IF(AJ34="","",VLOOKUP(AN34,[1]Sheet11!E:F,2,0))</f>
        <v/>
      </c>
      <c r="AQ34" s="35" t="str">
        <f>IF(AO34="拼单会员","5年",IF(AJ34="","",VLOOKUP(AM34&amp;AP34,[1]Sheet11!$J$3:$K$17,2)))</f>
        <v/>
      </c>
      <c r="AR34" s="35" t="str">
        <f t="shared" si="14"/>
        <v/>
      </c>
      <c r="AS34" s="35" t="str">
        <f t="shared" si="15"/>
        <v/>
      </c>
      <c r="AT34" s="35" t="str">
        <f t="shared" si="16"/>
        <v/>
      </c>
      <c r="AU34" s="35" t="str">
        <f t="shared" si="17"/>
        <v/>
      </c>
      <c r="AV34" s="35" t="str">
        <f t="shared" si="18"/>
        <v/>
      </c>
      <c r="AW34" s="35" t="str">
        <f t="shared" si="19"/>
        <v/>
      </c>
      <c r="AX34" s="35" t="str">
        <f t="shared" si="20"/>
        <v/>
      </c>
      <c r="AY34" s="35" t="str">
        <f>IF(SUMIF('7-市场业绩'!F:F,AC34,'7-市场业绩'!I:I)&gt;0,"学习卡","老结算")</f>
        <v>老结算</v>
      </c>
      <c r="AZ34" s="35" t="str">
        <f t="shared" si="21"/>
        <v/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14</v>
      </c>
    </row>
    <row r="35" spans="1:71" ht="15" hidden="1" customHeight="1">
      <c r="A35" s="211">
        <v>42915</v>
      </c>
      <c r="B35" s="212" t="s">
        <v>1881</v>
      </c>
      <c r="C35" s="212" t="s">
        <v>14</v>
      </c>
      <c r="D35" s="212" t="s">
        <v>1882</v>
      </c>
      <c r="E35" s="212" t="s">
        <v>1883</v>
      </c>
      <c r="F35" s="212" t="s">
        <v>14</v>
      </c>
      <c r="G35" s="212" t="s">
        <v>18</v>
      </c>
      <c r="H35" s="212" t="s">
        <v>14</v>
      </c>
      <c r="I35" s="212" t="s">
        <v>1794</v>
      </c>
      <c r="J35" s="212">
        <v>0</v>
      </c>
      <c r="K35" s="212">
        <v>0</v>
      </c>
      <c r="L35" s="213">
        <v>280</v>
      </c>
      <c r="M35" s="213">
        <v>0</v>
      </c>
      <c r="N35" s="212">
        <v>0</v>
      </c>
      <c r="O35" s="212">
        <v>-280</v>
      </c>
      <c r="P35" s="212">
        <v>0</v>
      </c>
      <c r="Q35" s="212">
        <v>0</v>
      </c>
      <c r="R35" s="212">
        <v>0</v>
      </c>
      <c r="S35" s="212">
        <v>0</v>
      </c>
      <c r="T35" s="212" t="s">
        <v>1766</v>
      </c>
      <c r="U35" s="212" t="s">
        <v>1767</v>
      </c>
      <c r="V35" s="212" t="s">
        <v>1768</v>
      </c>
      <c r="W35" s="212" t="s">
        <v>14</v>
      </c>
      <c r="X35" s="212" t="s">
        <v>14</v>
      </c>
      <c r="Y35" s="212" t="s">
        <v>1775</v>
      </c>
      <c r="Z35" s="212" t="s">
        <v>485</v>
      </c>
      <c r="AA35" s="212" t="s">
        <v>14</v>
      </c>
      <c r="AB35" s="212" t="s">
        <v>1880</v>
      </c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11"/>
        <v/>
      </c>
      <c r="AN35" s="35" t="str">
        <f t="shared" si="12"/>
        <v/>
      </c>
      <c r="AO35" s="35" t="str">
        <f t="shared" si="13"/>
        <v/>
      </c>
      <c r="AP35" s="35" t="str">
        <f>IF(AJ35="","",VLOOKUP(AN35,[1]Sheet11!E:F,2,0))</f>
        <v/>
      </c>
      <c r="AQ35" s="35" t="str">
        <f>IF(AO35="拼单会员","5年",IF(AJ35="","",VLOOKUP(AM35&amp;AP35,[1]Sheet11!$J$3:$K$17,2)))</f>
        <v/>
      </c>
      <c r="AR35" s="35" t="str">
        <f t="shared" si="14"/>
        <v/>
      </c>
      <c r="AS35" s="35" t="str">
        <f t="shared" si="15"/>
        <v/>
      </c>
      <c r="AT35" s="35" t="str">
        <f t="shared" si="16"/>
        <v/>
      </c>
      <c r="AU35" s="35" t="str">
        <f t="shared" si="17"/>
        <v/>
      </c>
      <c r="AV35" s="35" t="str">
        <f t="shared" si="18"/>
        <v/>
      </c>
      <c r="AW35" s="35" t="str">
        <f t="shared" si="19"/>
        <v/>
      </c>
      <c r="AX35" s="35" t="str">
        <f t="shared" si="20"/>
        <v/>
      </c>
      <c r="AY35" s="35" t="str">
        <f>IF(SUMIF('7-市场业绩'!F:F,AC35,'7-市场业绩'!I:I)&gt;0,"学习卡","老结算")</f>
        <v>老结算</v>
      </c>
      <c r="AZ35" s="35" t="str">
        <f t="shared" si="21"/>
        <v/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490</v>
      </c>
    </row>
    <row r="36" spans="1:71" ht="15" hidden="1" customHeight="1">
      <c r="A36" s="211">
        <v>42915</v>
      </c>
      <c r="B36" s="212" t="s">
        <v>1884</v>
      </c>
      <c r="C36" s="212" t="s">
        <v>14</v>
      </c>
      <c r="D36" s="212" t="s">
        <v>1885</v>
      </c>
      <c r="E36" s="212" t="s">
        <v>1886</v>
      </c>
      <c r="F36" s="212" t="s">
        <v>14</v>
      </c>
      <c r="G36" s="212" t="s">
        <v>18</v>
      </c>
      <c r="H36" s="212" t="s">
        <v>14</v>
      </c>
      <c r="I36" s="212" t="s">
        <v>1794</v>
      </c>
      <c r="J36" s="212">
        <v>0</v>
      </c>
      <c r="K36" s="212">
        <v>0</v>
      </c>
      <c r="L36" s="213">
        <v>280</v>
      </c>
      <c r="M36" s="213">
        <v>0</v>
      </c>
      <c r="N36" s="212">
        <v>0</v>
      </c>
      <c r="O36" s="212">
        <v>-280</v>
      </c>
      <c r="P36" s="212">
        <v>0</v>
      </c>
      <c r="Q36" s="212">
        <v>0</v>
      </c>
      <c r="R36" s="212">
        <v>0</v>
      </c>
      <c r="S36" s="212">
        <v>0</v>
      </c>
      <c r="T36" s="212" t="s">
        <v>1766</v>
      </c>
      <c r="U36" s="212" t="s">
        <v>1767</v>
      </c>
      <c r="V36" s="212" t="s">
        <v>1768</v>
      </c>
      <c r="W36" s="212" t="s">
        <v>14</v>
      </c>
      <c r="X36" s="212" t="s">
        <v>14</v>
      </c>
      <c r="Y36" s="212" t="s">
        <v>1775</v>
      </c>
      <c r="Z36" s="212" t="s">
        <v>485</v>
      </c>
      <c r="AA36" s="212" t="s">
        <v>14</v>
      </c>
      <c r="AB36" s="212" t="s">
        <v>1880</v>
      </c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11"/>
        <v/>
      </c>
      <c r="AN36" s="35" t="str">
        <f t="shared" si="12"/>
        <v/>
      </c>
      <c r="AO36" s="35" t="str">
        <f t="shared" si="13"/>
        <v/>
      </c>
      <c r="AP36" s="35" t="str">
        <f>IF(AJ36="","",VLOOKUP(AN36,[1]Sheet11!E:F,2,0))</f>
        <v/>
      </c>
      <c r="AQ36" s="35" t="str">
        <f>IF(AO36="拼单会员","5年",IF(AJ36="","",VLOOKUP(AM36&amp;AP36,[1]Sheet11!$J$3:$K$17,2)))</f>
        <v/>
      </c>
      <c r="AR36" s="35" t="str">
        <f t="shared" si="14"/>
        <v/>
      </c>
      <c r="AS36" s="35" t="str">
        <f t="shared" si="15"/>
        <v/>
      </c>
      <c r="AT36" s="35" t="str">
        <f t="shared" si="16"/>
        <v/>
      </c>
      <c r="AU36" s="35" t="str">
        <f t="shared" si="17"/>
        <v/>
      </c>
      <c r="AV36" s="35" t="str">
        <f t="shared" si="18"/>
        <v/>
      </c>
      <c r="AW36" s="35" t="str">
        <f t="shared" si="19"/>
        <v/>
      </c>
      <c r="AX36" s="35" t="str">
        <f t="shared" si="20"/>
        <v/>
      </c>
      <c r="AY36" s="35" t="str">
        <f>IF(SUMIF('7-市场业绩'!F:F,AC36,'7-市场业绩'!I:I)&gt;0,"学习卡","老结算")</f>
        <v>老结算</v>
      </c>
      <c r="AZ36" s="35" t="str">
        <f t="shared" si="21"/>
        <v/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533</v>
      </c>
    </row>
    <row r="37" spans="1:71" ht="15" hidden="1" customHeight="1">
      <c r="A37" s="211">
        <v>42915</v>
      </c>
      <c r="B37" s="212" t="s">
        <v>1887</v>
      </c>
      <c r="C37" s="212" t="s">
        <v>14</v>
      </c>
      <c r="D37" s="212" t="s">
        <v>1888</v>
      </c>
      <c r="E37" s="212" t="s">
        <v>1889</v>
      </c>
      <c r="F37" s="212" t="s">
        <v>14</v>
      </c>
      <c r="G37" s="212" t="s">
        <v>20</v>
      </c>
      <c r="H37" s="212" t="s">
        <v>14</v>
      </c>
      <c r="I37" s="212" t="s">
        <v>1794</v>
      </c>
      <c r="J37" s="212">
        <v>0</v>
      </c>
      <c r="K37" s="212">
        <v>0</v>
      </c>
      <c r="L37" s="213">
        <v>280</v>
      </c>
      <c r="M37" s="213">
        <v>0</v>
      </c>
      <c r="N37" s="212">
        <v>0</v>
      </c>
      <c r="O37" s="212">
        <v>-280</v>
      </c>
      <c r="P37" s="212">
        <v>0</v>
      </c>
      <c r="Q37" s="212">
        <v>0</v>
      </c>
      <c r="R37" s="212">
        <v>0</v>
      </c>
      <c r="S37" s="212">
        <v>0</v>
      </c>
      <c r="T37" s="212" t="s">
        <v>1766</v>
      </c>
      <c r="U37" s="212" t="s">
        <v>1767</v>
      </c>
      <c r="V37" s="212" t="s">
        <v>1768</v>
      </c>
      <c r="W37" s="212" t="s">
        <v>14</v>
      </c>
      <c r="X37" s="212" t="s">
        <v>14</v>
      </c>
      <c r="Y37" s="212" t="s">
        <v>1775</v>
      </c>
      <c r="Z37" s="212" t="s">
        <v>485</v>
      </c>
      <c r="AA37" s="212" t="s">
        <v>14</v>
      </c>
      <c r="AB37" s="212" t="s">
        <v>1842</v>
      </c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老结算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534</v>
      </c>
    </row>
    <row r="38" spans="1:71" ht="15" hidden="1" customHeight="1">
      <c r="A38" s="211">
        <v>42915</v>
      </c>
      <c r="B38" s="212" t="s">
        <v>1890</v>
      </c>
      <c r="C38" s="212" t="s">
        <v>14</v>
      </c>
      <c r="D38" s="212" t="s">
        <v>1891</v>
      </c>
      <c r="E38" s="212" t="s">
        <v>1892</v>
      </c>
      <c r="F38" s="212" t="s">
        <v>14</v>
      </c>
      <c r="G38" s="212" t="s">
        <v>20</v>
      </c>
      <c r="H38" s="212" t="s">
        <v>14</v>
      </c>
      <c r="I38" s="212" t="s">
        <v>1794</v>
      </c>
      <c r="J38" s="212">
        <v>0</v>
      </c>
      <c r="K38" s="212">
        <v>0</v>
      </c>
      <c r="L38" s="213">
        <v>280</v>
      </c>
      <c r="M38" s="213">
        <v>280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280</v>
      </c>
      <c r="T38" s="212" t="s">
        <v>1766</v>
      </c>
      <c r="U38" s="212" t="s">
        <v>1767</v>
      </c>
      <c r="V38" s="212" t="s">
        <v>1768</v>
      </c>
      <c r="W38" s="212" t="s">
        <v>1799</v>
      </c>
      <c r="X38" s="212" t="s">
        <v>14</v>
      </c>
      <c r="Y38" s="212" t="s">
        <v>1775</v>
      </c>
      <c r="Z38" s="212" t="s">
        <v>485</v>
      </c>
      <c r="AA38" s="212" t="s">
        <v>14</v>
      </c>
      <c r="AB38" s="212" t="s">
        <v>1893</v>
      </c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280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11"/>
        <v/>
      </c>
      <c r="AN38" s="35" t="str">
        <f t="shared" si="12"/>
        <v/>
      </c>
      <c r="AO38" s="35" t="str">
        <f t="shared" si="13"/>
        <v/>
      </c>
      <c r="AP38" s="35" t="str">
        <f>IF(AJ38="","",VLOOKUP(AN38,[1]Sheet11!E:F,2,0))</f>
        <v/>
      </c>
      <c r="AQ38" s="35" t="str">
        <f>IF(AO38="拼单会员","5年",IF(AJ38="","",VLOOKUP(AM38&amp;AP38,[1]Sheet11!$J$3:$K$17,2)))</f>
        <v/>
      </c>
      <c r="AR38" s="35" t="str">
        <f t="shared" si="14"/>
        <v/>
      </c>
      <c r="AS38" s="35" t="str">
        <f t="shared" si="15"/>
        <v/>
      </c>
      <c r="AT38" s="35" t="str">
        <f t="shared" si="16"/>
        <v/>
      </c>
      <c r="AU38" s="35" t="str">
        <f t="shared" si="17"/>
        <v/>
      </c>
      <c r="AV38" s="35" t="str">
        <f t="shared" si="18"/>
        <v/>
      </c>
      <c r="AW38" s="35" t="str">
        <f t="shared" si="19"/>
        <v/>
      </c>
      <c r="AX38" s="35" t="str">
        <f t="shared" si="20"/>
        <v/>
      </c>
      <c r="AY38" s="35" t="str">
        <f>IF(SUMIF('7-市场业绩'!F:F,AC38,'7-市场业绩'!I:I)&gt;0,"学习卡","老结算")</f>
        <v>老结算</v>
      </c>
      <c r="AZ38" s="35" t="str">
        <f t="shared" si="21"/>
        <v/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535</v>
      </c>
    </row>
    <row r="39" spans="1:71" ht="15" hidden="1" customHeight="1">
      <c r="A39" s="211">
        <v>42915</v>
      </c>
      <c r="B39" s="212" t="s">
        <v>1894</v>
      </c>
      <c r="C39" s="212" t="s">
        <v>14</v>
      </c>
      <c r="D39" s="212" t="s">
        <v>1895</v>
      </c>
      <c r="E39" s="212" t="s">
        <v>1896</v>
      </c>
      <c r="F39" s="212" t="s">
        <v>14</v>
      </c>
      <c r="G39" s="212" t="s">
        <v>13</v>
      </c>
      <c r="H39" s="212" t="s">
        <v>14</v>
      </c>
      <c r="I39" s="212" t="s">
        <v>1794</v>
      </c>
      <c r="J39" s="212">
        <v>0</v>
      </c>
      <c r="K39" s="212">
        <v>0</v>
      </c>
      <c r="L39" s="213">
        <v>280</v>
      </c>
      <c r="M39" s="213">
        <v>0</v>
      </c>
      <c r="N39" s="212">
        <v>0</v>
      </c>
      <c r="O39" s="212">
        <v>-280</v>
      </c>
      <c r="P39" s="212">
        <v>0</v>
      </c>
      <c r="Q39" s="212">
        <v>0</v>
      </c>
      <c r="R39" s="212">
        <v>0</v>
      </c>
      <c r="S39" s="212">
        <v>0</v>
      </c>
      <c r="T39" s="212" t="s">
        <v>1766</v>
      </c>
      <c r="U39" s="212" t="s">
        <v>1767</v>
      </c>
      <c r="V39" s="212" t="s">
        <v>1768</v>
      </c>
      <c r="W39" s="212" t="s">
        <v>14</v>
      </c>
      <c r="X39" s="212" t="s">
        <v>14</v>
      </c>
      <c r="Y39" s="212" t="s">
        <v>1775</v>
      </c>
      <c r="Z39" s="212" t="s">
        <v>485</v>
      </c>
      <c r="AA39" s="212" t="s">
        <v>14</v>
      </c>
      <c r="AB39" s="212" t="s">
        <v>1897</v>
      </c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11"/>
        <v/>
      </c>
      <c r="AN39" s="35" t="str">
        <f t="shared" si="12"/>
        <v/>
      </c>
      <c r="AO39" s="35" t="str">
        <f t="shared" si="13"/>
        <v/>
      </c>
      <c r="AP39" s="35" t="str">
        <f>IF(AJ39="","",VLOOKUP(AN39,[1]Sheet11!E:F,2,0))</f>
        <v/>
      </c>
      <c r="AQ39" s="35" t="str">
        <f>IF(AO39="拼单会员","5年",IF(AJ39="","",VLOOKUP(AM39&amp;AP39,[1]Sheet11!$J$3:$K$17,2)))</f>
        <v/>
      </c>
      <c r="AR39" s="35" t="str">
        <f t="shared" si="14"/>
        <v/>
      </c>
      <c r="AS39" s="35" t="str">
        <f t="shared" si="15"/>
        <v/>
      </c>
      <c r="AT39" s="35" t="str">
        <f t="shared" si="16"/>
        <v/>
      </c>
      <c r="AU39" s="35" t="str">
        <f t="shared" si="17"/>
        <v/>
      </c>
      <c r="AV39" s="35" t="str">
        <f t="shared" si="18"/>
        <v/>
      </c>
      <c r="AW39" s="35" t="str">
        <f t="shared" si="19"/>
        <v/>
      </c>
      <c r="AX39" s="35" t="str">
        <f t="shared" si="20"/>
        <v/>
      </c>
      <c r="AY39" s="35" t="str">
        <f>IF(SUMIF('7-市场业绩'!F:F,AC39,'7-市场业绩'!I:I)&gt;0,"学习卡","老结算")</f>
        <v>老结算</v>
      </c>
      <c r="AZ39" s="35" t="str">
        <f t="shared" si="21"/>
        <v/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7">
        <v>42552</v>
      </c>
      <c r="BS39" t="s">
        <v>536</v>
      </c>
    </row>
    <row r="40" spans="1:71" ht="15" hidden="1" customHeight="1">
      <c r="A40" s="211">
        <v>42915</v>
      </c>
      <c r="B40" s="212" t="s">
        <v>1898</v>
      </c>
      <c r="C40" s="212" t="s">
        <v>14</v>
      </c>
      <c r="D40" s="212" t="s">
        <v>1899</v>
      </c>
      <c r="E40" s="212" t="s">
        <v>1900</v>
      </c>
      <c r="F40" s="212" t="s">
        <v>14</v>
      </c>
      <c r="G40" s="212" t="s">
        <v>13</v>
      </c>
      <c r="H40" s="212" t="s">
        <v>14</v>
      </c>
      <c r="I40" s="212" t="s">
        <v>1794</v>
      </c>
      <c r="J40" s="212">
        <v>0</v>
      </c>
      <c r="K40" s="212">
        <v>0</v>
      </c>
      <c r="L40" s="213">
        <v>280</v>
      </c>
      <c r="M40" s="213">
        <v>0</v>
      </c>
      <c r="N40" s="212">
        <v>0</v>
      </c>
      <c r="O40" s="212">
        <v>-280</v>
      </c>
      <c r="P40" s="212">
        <v>0</v>
      </c>
      <c r="Q40" s="212">
        <v>0</v>
      </c>
      <c r="R40" s="212">
        <v>0</v>
      </c>
      <c r="S40" s="212">
        <v>0</v>
      </c>
      <c r="T40" s="212" t="s">
        <v>1766</v>
      </c>
      <c r="U40" s="212" t="s">
        <v>1767</v>
      </c>
      <c r="V40" s="212" t="s">
        <v>1768</v>
      </c>
      <c r="W40" s="212" t="s">
        <v>14</v>
      </c>
      <c r="X40" s="212" t="s">
        <v>14</v>
      </c>
      <c r="Y40" s="212" t="s">
        <v>1775</v>
      </c>
      <c r="Z40" s="212" t="s">
        <v>485</v>
      </c>
      <c r="AA40" s="212" t="s">
        <v>14</v>
      </c>
      <c r="AB40" s="212" t="s">
        <v>1897</v>
      </c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11"/>
        <v/>
      </c>
      <c r="AN40" s="35" t="str">
        <f t="shared" si="12"/>
        <v/>
      </c>
      <c r="AO40" s="35" t="str">
        <f t="shared" si="13"/>
        <v/>
      </c>
      <c r="AP40" s="35" t="str">
        <f>IF(AJ40="","",VLOOKUP(AN40,[1]Sheet11!E:F,2,0))</f>
        <v/>
      </c>
      <c r="AQ40" s="35" t="str">
        <f>IF(AO40="拼单会员","5年",IF(AJ40="","",VLOOKUP(AM40&amp;AP40,[1]Sheet11!$J$3:$K$17,2)))</f>
        <v/>
      </c>
      <c r="AR40" s="35" t="str">
        <f t="shared" si="14"/>
        <v/>
      </c>
      <c r="AS40" s="35" t="str">
        <f t="shared" si="15"/>
        <v/>
      </c>
      <c r="AT40" s="35" t="str">
        <f t="shared" si="16"/>
        <v/>
      </c>
      <c r="AU40" s="35" t="str">
        <f t="shared" si="17"/>
        <v/>
      </c>
      <c r="AV40" s="35" t="str">
        <f t="shared" si="18"/>
        <v/>
      </c>
      <c r="AW40" s="35" t="str">
        <f t="shared" si="19"/>
        <v/>
      </c>
      <c r="AX40" s="35" t="str">
        <f t="shared" si="20"/>
        <v/>
      </c>
      <c r="AY40" s="35" t="str">
        <f>IF(SUMIF('7-市场业绩'!F:F,AC40,'7-市场业绩'!I:I)&gt;0,"学习卡","老结算")</f>
        <v>老结算</v>
      </c>
      <c r="AZ40" s="35" t="str">
        <f t="shared" si="21"/>
        <v/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537</v>
      </c>
    </row>
    <row r="41" spans="1:71" ht="15" hidden="1" customHeight="1">
      <c r="A41" s="211">
        <v>42915</v>
      </c>
      <c r="B41" s="212" t="s">
        <v>1901</v>
      </c>
      <c r="C41" s="212" t="s">
        <v>14</v>
      </c>
      <c r="D41" s="212" t="s">
        <v>1902</v>
      </c>
      <c r="E41" s="212" t="s">
        <v>1903</v>
      </c>
      <c r="F41" s="212" t="s">
        <v>14</v>
      </c>
      <c r="G41" s="212" t="s">
        <v>13</v>
      </c>
      <c r="H41" s="212" t="s">
        <v>14</v>
      </c>
      <c r="I41" s="212" t="s">
        <v>1794</v>
      </c>
      <c r="J41" s="212">
        <v>0</v>
      </c>
      <c r="K41" s="212">
        <v>0</v>
      </c>
      <c r="L41" s="213">
        <v>280</v>
      </c>
      <c r="M41" s="213">
        <v>0</v>
      </c>
      <c r="N41" s="212">
        <v>0</v>
      </c>
      <c r="O41" s="212">
        <v>-280</v>
      </c>
      <c r="P41" s="212">
        <v>0</v>
      </c>
      <c r="Q41" s="212">
        <v>0</v>
      </c>
      <c r="R41" s="212">
        <v>0</v>
      </c>
      <c r="S41" s="212">
        <v>0</v>
      </c>
      <c r="T41" s="212" t="s">
        <v>1766</v>
      </c>
      <c r="U41" s="212" t="s">
        <v>1767</v>
      </c>
      <c r="V41" s="212" t="s">
        <v>1768</v>
      </c>
      <c r="W41" s="212" t="s">
        <v>14</v>
      </c>
      <c r="X41" s="212" t="s">
        <v>14</v>
      </c>
      <c r="Y41" s="212" t="s">
        <v>1775</v>
      </c>
      <c r="Z41" s="212" t="s">
        <v>485</v>
      </c>
      <c r="AA41" s="212" t="s">
        <v>14</v>
      </c>
      <c r="AB41" s="212" t="s">
        <v>1897</v>
      </c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老结算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512</v>
      </c>
    </row>
    <row r="42" spans="1:71" ht="15" hidden="1" customHeight="1">
      <c r="A42" s="211">
        <v>42915</v>
      </c>
      <c r="B42" s="212" t="s">
        <v>1904</v>
      </c>
      <c r="C42" s="212" t="s">
        <v>14</v>
      </c>
      <c r="D42" s="212" t="s">
        <v>1905</v>
      </c>
      <c r="E42" s="212" t="s">
        <v>1906</v>
      </c>
      <c r="F42" s="212" t="s">
        <v>14</v>
      </c>
      <c r="G42" s="212" t="s">
        <v>13</v>
      </c>
      <c r="H42" s="212" t="s">
        <v>14</v>
      </c>
      <c r="I42" s="212" t="s">
        <v>1794</v>
      </c>
      <c r="J42" s="212">
        <v>0</v>
      </c>
      <c r="K42" s="212">
        <v>0</v>
      </c>
      <c r="L42" s="213">
        <v>280</v>
      </c>
      <c r="M42" s="213">
        <v>0</v>
      </c>
      <c r="N42" s="212">
        <v>0</v>
      </c>
      <c r="O42" s="212">
        <v>-280</v>
      </c>
      <c r="P42" s="212">
        <v>0</v>
      </c>
      <c r="Q42" s="212">
        <v>0</v>
      </c>
      <c r="R42" s="212">
        <v>0</v>
      </c>
      <c r="S42" s="212">
        <v>0</v>
      </c>
      <c r="T42" s="212" t="s">
        <v>1766</v>
      </c>
      <c r="U42" s="212" t="s">
        <v>1767</v>
      </c>
      <c r="V42" s="212" t="s">
        <v>1768</v>
      </c>
      <c r="W42" s="212" t="s">
        <v>14</v>
      </c>
      <c r="X42" s="212" t="s">
        <v>14</v>
      </c>
      <c r="Y42" s="212" t="s">
        <v>1775</v>
      </c>
      <c r="Z42" s="212" t="s">
        <v>485</v>
      </c>
      <c r="AA42" s="212" t="s">
        <v>14</v>
      </c>
      <c r="AB42" s="212" t="s">
        <v>1897</v>
      </c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11"/>
        <v/>
      </c>
      <c r="AN42" s="35" t="str">
        <f t="shared" si="12"/>
        <v/>
      </c>
      <c r="AO42" s="35" t="str">
        <f t="shared" si="13"/>
        <v/>
      </c>
      <c r="AP42" s="35" t="str">
        <f>IF(AJ42="","",VLOOKUP(AN42,[1]Sheet11!E:F,2,0))</f>
        <v/>
      </c>
      <c r="AQ42" s="35" t="str">
        <f>IF(AO42="拼单会员","5年",IF(AJ42="","",VLOOKUP(AM42&amp;AP42,[1]Sheet11!$J$3:$K$17,2)))</f>
        <v/>
      </c>
      <c r="AR42" s="35" t="str">
        <f t="shared" si="14"/>
        <v/>
      </c>
      <c r="AS42" s="35" t="str">
        <f t="shared" si="15"/>
        <v/>
      </c>
      <c r="AT42" s="35" t="str">
        <f t="shared" si="16"/>
        <v/>
      </c>
      <c r="AU42" s="35" t="str">
        <f t="shared" si="17"/>
        <v/>
      </c>
      <c r="AV42" s="35" t="str">
        <f t="shared" si="18"/>
        <v/>
      </c>
      <c r="AW42" s="35" t="str">
        <f t="shared" si="19"/>
        <v/>
      </c>
      <c r="AX42" s="35" t="str">
        <f t="shared" si="20"/>
        <v/>
      </c>
      <c r="AY42" s="35" t="str">
        <f>IF(SUMIF('7-市场业绩'!F:F,AC42,'7-市场业绩'!I:I)&gt;0,"学习卡","老结算")</f>
        <v>老结算</v>
      </c>
      <c r="AZ42" s="35" t="str">
        <f t="shared" si="21"/>
        <v/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538</v>
      </c>
    </row>
    <row r="43" spans="1:71" ht="15" hidden="1" customHeight="1">
      <c r="A43" s="211">
        <v>42915</v>
      </c>
      <c r="B43" s="212" t="s">
        <v>1907</v>
      </c>
      <c r="C43" s="212" t="s">
        <v>14</v>
      </c>
      <c r="D43" s="212" t="s">
        <v>1908</v>
      </c>
      <c r="E43" s="212" t="s">
        <v>1909</v>
      </c>
      <c r="F43" s="212" t="s">
        <v>14</v>
      </c>
      <c r="G43" s="212" t="s">
        <v>16</v>
      </c>
      <c r="H43" s="212" t="s">
        <v>14</v>
      </c>
      <c r="I43" s="212" t="s">
        <v>1794</v>
      </c>
      <c r="J43" s="212">
        <v>0</v>
      </c>
      <c r="K43" s="212">
        <v>0</v>
      </c>
      <c r="L43" s="213">
        <v>280</v>
      </c>
      <c r="M43" s="213">
        <v>0</v>
      </c>
      <c r="N43" s="212">
        <v>0</v>
      </c>
      <c r="O43" s="212">
        <v>-280</v>
      </c>
      <c r="P43" s="212">
        <v>0</v>
      </c>
      <c r="Q43" s="212">
        <v>0</v>
      </c>
      <c r="R43" s="212">
        <v>0</v>
      </c>
      <c r="S43" s="212">
        <v>0</v>
      </c>
      <c r="T43" s="212" t="s">
        <v>1766</v>
      </c>
      <c r="U43" s="212" t="s">
        <v>1767</v>
      </c>
      <c r="V43" s="212" t="s">
        <v>1768</v>
      </c>
      <c r="W43" s="212" t="s">
        <v>14</v>
      </c>
      <c r="X43" s="212" t="s">
        <v>14</v>
      </c>
      <c r="Y43" s="212" t="s">
        <v>1775</v>
      </c>
      <c r="Z43" s="212" t="s">
        <v>485</v>
      </c>
      <c r="AA43" s="212" t="s">
        <v>14</v>
      </c>
      <c r="AB43" s="212" t="s">
        <v>1910</v>
      </c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11"/>
        <v/>
      </c>
      <c r="AN43" s="35" t="str">
        <f t="shared" si="12"/>
        <v/>
      </c>
      <c r="AO43" s="35" t="str">
        <f t="shared" si="13"/>
        <v/>
      </c>
      <c r="AP43" s="35" t="str">
        <f>IF(AJ43="","",VLOOKUP(AN43,[1]Sheet11!E:F,2,0))</f>
        <v/>
      </c>
      <c r="AQ43" s="35" t="str">
        <f>IF(AO43="拼单会员","5年",IF(AJ43="","",VLOOKUP(AM43&amp;AP43,[1]Sheet11!$J$3:$K$17,2)))</f>
        <v/>
      </c>
      <c r="AR43" s="35" t="str">
        <f t="shared" si="14"/>
        <v/>
      </c>
      <c r="AS43" s="35" t="str">
        <f t="shared" si="15"/>
        <v/>
      </c>
      <c r="AT43" s="35" t="str">
        <f t="shared" si="16"/>
        <v/>
      </c>
      <c r="AU43" s="35" t="str">
        <f t="shared" si="17"/>
        <v/>
      </c>
      <c r="AV43" s="35" t="str">
        <f t="shared" si="18"/>
        <v/>
      </c>
      <c r="AW43" s="35" t="str">
        <f t="shared" si="19"/>
        <v/>
      </c>
      <c r="AX43" s="35" t="str">
        <f t="shared" si="20"/>
        <v/>
      </c>
      <c r="AY43" s="35" t="str">
        <f>IF(SUMIF('7-市场业绩'!F:F,AC43,'7-市场业绩'!I:I)&gt;0,"学习卡","老结算")</f>
        <v>老结算</v>
      </c>
      <c r="AZ43" s="35" t="str">
        <f t="shared" si="21"/>
        <v/>
      </c>
      <c r="BA43" s="35" t="str">
        <f t="shared" si="22"/>
        <v>无</v>
      </c>
      <c r="BB43" s="35" t="str">
        <f t="shared" si="23"/>
        <v/>
      </c>
      <c r="BC43" s="35" t="str">
        <f t="shared" si="24"/>
        <v/>
      </c>
      <c r="BD43" s="35" t="str">
        <f t="shared" si="25"/>
        <v>无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539</v>
      </c>
    </row>
    <row r="44" spans="1:71" ht="15" hidden="1" customHeight="1">
      <c r="A44" s="211">
        <v>42915</v>
      </c>
      <c r="B44" s="212" t="s">
        <v>1911</v>
      </c>
      <c r="C44" s="212" t="s">
        <v>14</v>
      </c>
      <c r="D44" s="212" t="s">
        <v>1912</v>
      </c>
      <c r="E44" s="212" t="s">
        <v>1913</v>
      </c>
      <c r="F44" s="212" t="s">
        <v>1773</v>
      </c>
      <c r="G44" s="212" t="s">
        <v>16</v>
      </c>
      <c r="H44" s="212" t="s">
        <v>14</v>
      </c>
      <c r="I44" s="212" t="s">
        <v>1794</v>
      </c>
      <c r="J44" s="212">
        <v>0</v>
      </c>
      <c r="K44" s="212">
        <v>0</v>
      </c>
      <c r="L44" s="213">
        <v>280</v>
      </c>
      <c r="M44" s="213">
        <v>0</v>
      </c>
      <c r="N44" s="212">
        <v>0</v>
      </c>
      <c r="O44" s="212">
        <v>-280</v>
      </c>
      <c r="P44" s="212">
        <v>0</v>
      </c>
      <c r="Q44" s="212">
        <v>0</v>
      </c>
      <c r="R44" s="212">
        <v>0</v>
      </c>
      <c r="S44" s="212">
        <v>0</v>
      </c>
      <c r="T44" s="212" t="s">
        <v>1766</v>
      </c>
      <c r="U44" s="212" t="s">
        <v>1767</v>
      </c>
      <c r="V44" s="212" t="s">
        <v>1768</v>
      </c>
      <c r="W44" s="212" t="s">
        <v>14</v>
      </c>
      <c r="X44" s="212" t="s">
        <v>14</v>
      </c>
      <c r="Y44" s="212" t="s">
        <v>1775</v>
      </c>
      <c r="Z44" s="212" t="s">
        <v>485</v>
      </c>
      <c r="AA44" s="212" t="s">
        <v>1795</v>
      </c>
      <c r="AB44" s="212" t="s">
        <v>1897</v>
      </c>
      <c r="AC44" s="35" t="str">
        <f t="shared" si="2"/>
        <v>陈健霞</v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学习卡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540</v>
      </c>
    </row>
    <row r="45" spans="1:71" ht="15" hidden="1" customHeight="1">
      <c r="A45" s="211">
        <v>42915</v>
      </c>
      <c r="B45" s="212" t="s">
        <v>1914</v>
      </c>
      <c r="C45" s="212" t="s">
        <v>14</v>
      </c>
      <c r="D45" s="212" t="s">
        <v>1915</v>
      </c>
      <c r="E45" s="212" t="s">
        <v>1916</v>
      </c>
      <c r="F45" s="212" t="s">
        <v>1824</v>
      </c>
      <c r="G45" s="212" t="s">
        <v>1821</v>
      </c>
      <c r="H45" s="212" t="s">
        <v>1835</v>
      </c>
      <c r="I45" s="212" t="s">
        <v>14</v>
      </c>
      <c r="J45" s="212">
        <v>6476.19</v>
      </c>
      <c r="K45" s="212">
        <v>0</v>
      </c>
      <c r="L45" s="213">
        <v>960</v>
      </c>
      <c r="M45" s="213">
        <v>0</v>
      </c>
      <c r="N45" s="212">
        <v>0</v>
      </c>
      <c r="O45" s="212">
        <v>-960</v>
      </c>
      <c r="P45" s="212">
        <v>0</v>
      </c>
      <c r="Q45" s="212">
        <v>0</v>
      </c>
      <c r="R45" s="212">
        <v>0</v>
      </c>
      <c r="S45" s="212">
        <v>0</v>
      </c>
      <c r="T45" s="212" t="s">
        <v>1766</v>
      </c>
      <c r="U45" s="212" t="s">
        <v>1767</v>
      </c>
      <c r="V45" s="212" t="s">
        <v>1768</v>
      </c>
      <c r="W45" s="212" t="s">
        <v>14</v>
      </c>
      <c r="X45" s="212" t="s">
        <v>14</v>
      </c>
      <c r="Y45" s="212" t="s">
        <v>14</v>
      </c>
      <c r="Z45" s="212" t="s">
        <v>485</v>
      </c>
      <c r="AA45" s="212" t="s">
        <v>1836</v>
      </c>
      <c r="AB45" s="212" t="s">
        <v>14</v>
      </c>
      <c r="AC45" s="35" t="str">
        <f t="shared" si="2"/>
        <v>何威健</v>
      </c>
      <c r="AD45" s="36">
        <f t="shared" si="3"/>
        <v>32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11"/>
        <v/>
      </c>
      <c r="AN45" s="35" t="str">
        <f t="shared" si="12"/>
        <v/>
      </c>
      <c r="AO45" s="35" t="str">
        <f t="shared" si="13"/>
        <v/>
      </c>
      <c r="AP45" s="35" t="str">
        <f>IF(AJ45="","",VLOOKUP(AN45,[1]Sheet11!E:F,2,0))</f>
        <v/>
      </c>
      <c r="AQ45" s="35" t="str">
        <f>IF(AO45="拼单会员","5年",IF(AJ45="","",VLOOKUP(AM45&amp;AP45,[1]Sheet11!$J$3:$K$17,2)))</f>
        <v/>
      </c>
      <c r="AR45" s="35" t="str">
        <f t="shared" si="14"/>
        <v/>
      </c>
      <c r="AS45" s="35" t="str">
        <f t="shared" si="15"/>
        <v/>
      </c>
      <c r="AT45" s="35" t="str">
        <f t="shared" si="16"/>
        <v/>
      </c>
      <c r="AU45" s="35" t="str">
        <f t="shared" si="17"/>
        <v/>
      </c>
      <c r="AV45" s="35" t="str">
        <f t="shared" si="18"/>
        <v/>
      </c>
      <c r="AW45" s="35" t="str">
        <f t="shared" si="19"/>
        <v/>
      </c>
      <c r="AX45" s="35" t="str">
        <f t="shared" si="20"/>
        <v/>
      </c>
      <c r="AY45" s="35" t="str">
        <f>IF(SUMIF('7-市场业绩'!F:F,AC45,'7-市场业绩'!I:I)&gt;0,"学习卡","老结算")</f>
        <v>老结算</v>
      </c>
      <c r="AZ45" s="35" t="str">
        <f t="shared" si="21"/>
        <v/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7">
        <v>42552</v>
      </c>
      <c r="BS45" t="s">
        <v>541</v>
      </c>
    </row>
    <row r="46" spans="1:71" ht="15" hidden="1" customHeight="1">
      <c r="A46" s="211">
        <v>42915</v>
      </c>
      <c r="B46" s="212" t="s">
        <v>1917</v>
      </c>
      <c r="C46" s="212" t="s">
        <v>14</v>
      </c>
      <c r="D46" s="212" t="s">
        <v>1915</v>
      </c>
      <c r="E46" s="212" t="s">
        <v>1916</v>
      </c>
      <c r="F46" s="212" t="s">
        <v>1824</v>
      </c>
      <c r="G46" s="212" t="s">
        <v>1821</v>
      </c>
      <c r="H46" s="212" t="s">
        <v>1838</v>
      </c>
      <c r="I46" s="212" t="s">
        <v>14</v>
      </c>
      <c r="J46" s="212">
        <v>0</v>
      </c>
      <c r="K46" s="212">
        <v>0</v>
      </c>
      <c r="L46" s="213">
        <v>-960</v>
      </c>
      <c r="M46" s="213">
        <v>0</v>
      </c>
      <c r="N46" s="212">
        <v>0</v>
      </c>
      <c r="O46" s="212">
        <v>960</v>
      </c>
      <c r="P46" s="212">
        <v>0</v>
      </c>
      <c r="Q46" s="212">
        <v>0</v>
      </c>
      <c r="R46" s="212">
        <v>0</v>
      </c>
      <c r="S46" s="212">
        <v>0</v>
      </c>
      <c r="T46" s="212" t="s">
        <v>1766</v>
      </c>
      <c r="U46" s="212" t="s">
        <v>1767</v>
      </c>
      <c r="V46" s="212" t="s">
        <v>490</v>
      </c>
      <c r="W46" s="212" t="s">
        <v>14</v>
      </c>
      <c r="X46" s="212" t="s">
        <v>14</v>
      </c>
      <c r="Y46" s="212" t="s">
        <v>14</v>
      </c>
      <c r="Z46" s="212" t="s">
        <v>1772</v>
      </c>
      <c r="AA46" s="212" t="s">
        <v>1836</v>
      </c>
      <c r="AB46" s="212" t="s">
        <v>14</v>
      </c>
      <c r="AC46" s="35" t="str">
        <f t="shared" si="2"/>
        <v>何威健</v>
      </c>
      <c r="AD46" s="36">
        <f t="shared" si="3"/>
        <v>-32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老结算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14</v>
      </c>
    </row>
    <row r="47" spans="1:71" ht="15" hidden="1" customHeight="1">
      <c r="A47" s="211">
        <v>42915</v>
      </c>
      <c r="B47" s="212" t="s">
        <v>1918</v>
      </c>
      <c r="C47" s="212" t="s">
        <v>14</v>
      </c>
      <c r="D47" s="212" t="s">
        <v>1919</v>
      </c>
      <c r="E47" s="212" t="s">
        <v>1920</v>
      </c>
      <c r="F47" s="212" t="s">
        <v>1773</v>
      </c>
      <c r="G47" s="212" t="s">
        <v>1834</v>
      </c>
      <c r="H47" s="212" t="s">
        <v>1835</v>
      </c>
      <c r="I47" s="212" t="s">
        <v>14</v>
      </c>
      <c r="J47" s="212">
        <v>6476.19</v>
      </c>
      <c r="K47" s="212">
        <v>0</v>
      </c>
      <c r="L47" s="213">
        <v>960</v>
      </c>
      <c r="M47" s="213">
        <v>0</v>
      </c>
      <c r="N47" s="212">
        <v>0</v>
      </c>
      <c r="O47" s="212">
        <v>-960</v>
      </c>
      <c r="P47" s="212">
        <v>0</v>
      </c>
      <c r="Q47" s="212">
        <v>0</v>
      </c>
      <c r="R47" s="212">
        <v>0</v>
      </c>
      <c r="S47" s="212">
        <v>0</v>
      </c>
      <c r="T47" s="212" t="s">
        <v>1766</v>
      </c>
      <c r="U47" s="212" t="s">
        <v>1767</v>
      </c>
      <c r="V47" s="212" t="s">
        <v>1768</v>
      </c>
      <c r="W47" s="212" t="s">
        <v>14</v>
      </c>
      <c r="X47" s="212" t="s">
        <v>14</v>
      </c>
      <c r="Y47" s="212" t="s">
        <v>14</v>
      </c>
      <c r="Z47" s="212" t="s">
        <v>485</v>
      </c>
      <c r="AA47" s="212" t="s">
        <v>1836</v>
      </c>
      <c r="AB47" s="212" t="s">
        <v>14</v>
      </c>
      <c r="AC47" s="35" t="str">
        <f t="shared" si="2"/>
        <v>何威健</v>
      </c>
      <c r="AD47" s="36">
        <f t="shared" si="3"/>
        <v>32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11"/>
        <v/>
      </c>
      <c r="AN47" s="35" t="str">
        <f t="shared" si="12"/>
        <v/>
      </c>
      <c r="AO47" s="35" t="str">
        <f t="shared" si="13"/>
        <v/>
      </c>
      <c r="AP47" s="35" t="str">
        <f>IF(AJ47="","",VLOOKUP(AN47,[1]Sheet11!E:F,2,0))</f>
        <v/>
      </c>
      <c r="AQ47" s="35" t="str">
        <f>IF(AO47="拼单会员","5年",IF(AJ47="","",VLOOKUP(AM47&amp;AP47,[1]Sheet11!$J$3:$K$17,2)))</f>
        <v/>
      </c>
      <c r="AR47" s="35" t="str">
        <f t="shared" si="14"/>
        <v/>
      </c>
      <c r="AS47" s="35" t="str">
        <f t="shared" si="15"/>
        <v/>
      </c>
      <c r="AT47" s="35" t="str">
        <f t="shared" si="16"/>
        <v/>
      </c>
      <c r="AU47" s="35" t="str">
        <f t="shared" si="17"/>
        <v/>
      </c>
      <c r="AV47" s="35" t="str">
        <f t="shared" si="18"/>
        <v/>
      </c>
      <c r="AW47" s="35" t="str">
        <f t="shared" si="19"/>
        <v/>
      </c>
      <c r="AX47" s="35" t="str">
        <f t="shared" si="20"/>
        <v/>
      </c>
      <c r="AY47" s="35" t="str">
        <f>IF(SUMIF('7-市场业绩'!F:F,AC47,'7-市场业绩'!I:I)&gt;0,"学习卡","老结算")</f>
        <v>老结算</v>
      </c>
      <c r="AZ47" s="35" t="str">
        <f t="shared" si="21"/>
        <v/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525</v>
      </c>
    </row>
    <row r="48" spans="1:71" ht="15" hidden="1" customHeight="1">
      <c r="A48" s="211">
        <v>42915</v>
      </c>
      <c r="B48" s="212" t="s">
        <v>1921</v>
      </c>
      <c r="C48" s="212" t="s">
        <v>14</v>
      </c>
      <c r="D48" s="212" t="s">
        <v>1919</v>
      </c>
      <c r="E48" s="212" t="s">
        <v>1920</v>
      </c>
      <c r="F48" s="212" t="s">
        <v>1773</v>
      </c>
      <c r="G48" s="212" t="s">
        <v>1834</v>
      </c>
      <c r="H48" s="212" t="s">
        <v>1838</v>
      </c>
      <c r="I48" s="212" t="s">
        <v>14</v>
      </c>
      <c r="J48" s="212">
        <v>0</v>
      </c>
      <c r="K48" s="212">
        <v>0</v>
      </c>
      <c r="L48" s="213">
        <v>-960</v>
      </c>
      <c r="M48" s="213">
        <v>0</v>
      </c>
      <c r="N48" s="212">
        <v>0</v>
      </c>
      <c r="O48" s="212">
        <v>960</v>
      </c>
      <c r="P48" s="212">
        <v>0</v>
      </c>
      <c r="Q48" s="212">
        <v>0</v>
      </c>
      <c r="R48" s="212">
        <v>0</v>
      </c>
      <c r="S48" s="212">
        <v>0</v>
      </c>
      <c r="T48" s="212" t="s">
        <v>1766</v>
      </c>
      <c r="U48" s="212" t="s">
        <v>1767</v>
      </c>
      <c r="V48" s="212" t="s">
        <v>490</v>
      </c>
      <c r="W48" s="212" t="s">
        <v>14</v>
      </c>
      <c r="X48" s="212" t="s">
        <v>14</v>
      </c>
      <c r="Y48" s="212" t="s">
        <v>14</v>
      </c>
      <c r="Z48" s="212" t="s">
        <v>1772</v>
      </c>
      <c r="AA48" s="212" t="s">
        <v>1836</v>
      </c>
      <c r="AB48" s="212" t="s">
        <v>14</v>
      </c>
      <c r="AC48" s="35" t="str">
        <f t="shared" si="2"/>
        <v>何威健</v>
      </c>
      <c r="AD48" s="36">
        <f t="shared" si="3"/>
        <v>-32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11"/>
        <v/>
      </c>
      <c r="AN48" s="35" t="str">
        <f t="shared" si="12"/>
        <v/>
      </c>
      <c r="AO48" s="35" t="str">
        <f t="shared" si="13"/>
        <v/>
      </c>
      <c r="AP48" s="35" t="str">
        <f>IF(AJ48="","",VLOOKUP(AN48,[1]Sheet11!E:F,2,0))</f>
        <v/>
      </c>
      <c r="AQ48" s="35" t="str">
        <f>IF(AO48="拼单会员","5年",IF(AJ48="","",VLOOKUP(AM48&amp;AP48,[1]Sheet11!$J$3:$K$17,2)))</f>
        <v/>
      </c>
      <c r="AR48" s="35" t="str">
        <f t="shared" si="14"/>
        <v/>
      </c>
      <c r="AS48" s="35" t="str">
        <f t="shared" si="15"/>
        <v/>
      </c>
      <c r="AT48" s="35" t="str">
        <f t="shared" si="16"/>
        <v/>
      </c>
      <c r="AU48" s="35" t="str">
        <f t="shared" si="17"/>
        <v/>
      </c>
      <c r="AV48" s="35" t="str">
        <f t="shared" si="18"/>
        <v/>
      </c>
      <c r="AW48" s="35" t="str">
        <f t="shared" si="19"/>
        <v/>
      </c>
      <c r="AX48" s="35" t="str">
        <f t="shared" si="20"/>
        <v/>
      </c>
      <c r="AY48" s="35" t="str">
        <f>IF(SUMIF('7-市场业绩'!F:F,AC48,'7-市场业绩'!I:I)&gt;0,"学习卡","老结算")</f>
        <v>老结算</v>
      </c>
      <c r="AZ48" s="35" t="str">
        <f t="shared" si="21"/>
        <v/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542</v>
      </c>
    </row>
    <row r="49" spans="1:71" ht="15" hidden="1" customHeight="1">
      <c r="A49" s="211">
        <v>42915</v>
      </c>
      <c r="B49" s="212" t="s">
        <v>1922</v>
      </c>
      <c r="C49" s="212" t="s">
        <v>14</v>
      </c>
      <c r="D49" s="212" t="s">
        <v>1872</v>
      </c>
      <c r="E49" s="212" t="s">
        <v>1873</v>
      </c>
      <c r="F49" s="212" t="s">
        <v>1811</v>
      </c>
      <c r="G49" s="212" t="s">
        <v>18</v>
      </c>
      <c r="H49" s="212" t="s">
        <v>1777</v>
      </c>
      <c r="I49" s="212" t="s">
        <v>14</v>
      </c>
      <c r="J49" s="212">
        <v>12760</v>
      </c>
      <c r="K49" s="212">
        <v>0</v>
      </c>
      <c r="L49" s="213">
        <v>0</v>
      </c>
      <c r="M49" s="213">
        <v>0</v>
      </c>
      <c r="N49" s="212">
        <v>0</v>
      </c>
      <c r="O49" s="212">
        <v>0</v>
      </c>
      <c r="P49" s="212">
        <v>0</v>
      </c>
      <c r="Q49" s="212">
        <v>0</v>
      </c>
      <c r="R49" s="212">
        <v>0</v>
      </c>
      <c r="S49" s="212">
        <v>0</v>
      </c>
      <c r="T49" s="212" t="s">
        <v>1766</v>
      </c>
      <c r="U49" s="212" t="s">
        <v>1767</v>
      </c>
      <c r="V49" s="212" t="s">
        <v>1768</v>
      </c>
      <c r="W49" s="212" t="s">
        <v>14</v>
      </c>
      <c r="X49" s="212" t="s">
        <v>14</v>
      </c>
      <c r="Y49" s="212" t="s">
        <v>14</v>
      </c>
      <c r="Z49" s="212" t="s">
        <v>485</v>
      </c>
      <c r="AA49" s="212" t="s">
        <v>1875</v>
      </c>
      <c r="AB49" s="212" t="s">
        <v>14</v>
      </c>
      <c r="AC49" s="35" t="str">
        <f t="shared" si="2"/>
        <v>陈燕梅</v>
      </c>
      <c r="AD49" s="36">
        <f t="shared" si="3"/>
        <v>32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11"/>
        <v/>
      </c>
      <c r="AN49" s="35" t="str">
        <f t="shared" si="12"/>
        <v/>
      </c>
      <c r="AO49" s="35" t="str">
        <f t="shared" si="13"/>
        <v/>
      </c>
      <c r="AP49" s="35" t="str">
        <f>IF(AJ49="","",VLOOKUP(AN49,[1]Sheet11!E:F,2,0))</f>
        <v/>
      </c>
      <c r="AQ49" s="35" t="str">
        <f>IF(AO49="拼单会员","5年",IF(AJ49="","",VLOOKUP(AM49&amp;AP49,[1]Sheet11!$J$3:$K$17,2)))</f>
        <v/>
      </c>
      <c r="AR49" s="35" t="str">
        <f t="shared" si="14"/>
        <v/>
      </c>
      <c r="AS49" s="35" t="str">
        <f t="shared" si="15"/>
        <v/>
      </c>
      <c r="AT49" s="35" t="str">
        <f t="shared" si="16"/>
        <v/>
      </c>
      <c r="AU49" s="35" t="str">
        <f t="shared" si="17"/>
        <v/>
      </c>
      <c r="AV49" s="35" t="str">
        <f t="shared" si="18"/>
        <v/>
      </c>
      <c r="AW49" s="35" t="str">
        <f t="shared" si="19"/>
        <v/>
      </c>
      <c r="AX49" s="35" t="str">
        <f t="shared" si="20"/>
        <v/>
      </c>
      <c r="AY49" s="35" t="str">
        <f>IF(SUMIF('7-市场业绩'!F:F,AC49,'7-市场业绩'!I:I)&gt;0,"学习卡","老结算")</f>
        <v>老结算</v>
      </c>
      <c r="AZ49" s="35" t="str">
        <f t="shared" si="21"/>
        <v/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520</v>
      </c>
    </row>
    <row r="50" spans="1:71" ht="15" customHeight="1">
      <c r="A50" s="211">
        <v>42915</v>
      </c>
      <c r="B50" s="212" t="s">
        <v>1923</v>
      </c>
      <c r="C50" s="212" t="s">
        <v>14</v>
      </c>
      <c r="D50" s="212" t="s">
        <v>1872</v>
      </c>
      <c r="E50" s="212" t="s">
        <v>1873</v>
      </c>
      <c r="F50" s="212" t="s">
        <v>1811</v>
      </c>
      <c r="G50" s="212" t="s">
        <v>18</v>
      </c>
      <c r="H50" s="212" t="s">
        <v>1778</v>
      </c>
      <c r="I50" s="212" t="s">
        <v>14</v>
      </c>
      <c r="J50" s="212">
        <v>2560</v>
      </c>
      <c r="K50" s="212">
        <v>0</v>
      </c>
      <c r="L50" s="213">
        <v>16580</v>
      </c>
      <c r="M50" s="213">
        <v>16580</v>
      </c>
      <c r="N50" s="212">
        <v>0</v>
      </c>
      <c r="O50" s="212">
        <v>0</v>
      </c>
      <c r="P50" s="212">
        <v>0</v>
      </c>
      <c r="Q50" s="212">
        <v>0</v>
      </c>
      <c r="R50" s="212">
        <v>0</v>
      </c>
      <c r="S50" s="212">
        <v>16580</v>
      </c>
      <c r="T50" s="212" t="s">
        <v>1766</v>
      </c>
      <c r="U50" s="212" t="s">
        <v>1767</v>
      </c>
      <c r="V50" s="212" t="s">
        <v>1768</v>
      </c>
      <c r="W50" s="212" t="s">
        <v>1830</v>
      </c>
      <c r="X50" s="212" t="s">
        <v>1924</v>
      </c>
      <c r="Y50" s="212" t="s">
        <v>1775</v>
      </c>
      <c r="Z50" s="212" t="s">
        <v>485</v>
      </c>
      <c r="AA50" s="212" t="s">
        <v>1818</v>
      </c>
      <c r="AB50" s="212" t="s">
        <v>4851</v>
      </c>
      <c r="AC50" s="35" t="str">
        <f t="shared" si="2"/>
        <v>吴逸芬</v>
      </c>
      <c r="AD50" s="36">
        <f t="shared" si="3"/>
        <v>48</v>
      </c>
      <c r="AE50" s="35" t="str">
        <f t="shared" si="4"/>
        <v>无</v>
      </c>
      <c r="AF50" s="24"/>
      <c r="AG50" s="40">
        <f t="shared" si="5"/>
        <v>1</v>
      </c>
      <c r="AH50" s="36">
        <f t="shared" si="6"/>
        <v>0</v>
      </c>
      <c r="AI50" s="36">
        <f t="shared" si="7"/>
        <v>16580</v>
      </c>
      <c r="AJ50" s="35" t="str">
        <f t="shared" si="8"/>
        <v>老生连报小学1年国际会员</v>
      </c>
      <c r="AK50" s="35" t="str">
        <f t="shared" si="9"/>
        <v>老生</v>
      </c>
      <c r="AL50" s="35" t="str">
        <f t="shared" si="10"/>
        <v>连报</v>
      </c>
      <c r="AM50" s="35" t="str">
        <f t="shared" si="11"/>
        <v>小学</v>
      </c>
      <c r="AN50" s="35" t="str">
        <f t="shared" si="12"/>
        <v>1年</v>
      </c>
      <c r="AO50" s="35" t="str">
        <f t="shared" si="13"/>
        <v>国际会员</v>
      </c>
      <c r="AP50" s="35" t="str">
        <f>IF(AJ50="","",VLOOKUP(AN50,[1]Sheet11!E:F,2,0))</f>
        <v>1年</v>
      </c>
      <c r="AQ50" s="35" t="str">
        <f>IF(AO50="拼单会员","5年",IF(AJ50="","",VLOOKUP(AM50&amp;AP50,[1]Sheet11!$J$3:$K$17,2)))</f>
        <v>1年</v>
      </c>
      <c r="AR50" s="35" t="str">
        <f t="shared" si="14"/>
        <v>国际班</v>
      </c>
      <c r="AS50" s="35" t="str">
        <f t="shared" si="15"/>
        <v>2017-05-07</v>
      </c>
      <c r="AT50" s="35" t="str">
        <f t="shared" si="16"/>
        <v>1年追补</v>
      </c>
      <c r="AU50" s="35" t="str">
        <f t="shared" si="17"/>
        <v>新生</v>
      </c>
      <c r="AV50" s="35" t="str">
        <f t="shared" si="18"/>
        <v>买三送二</v>
      </c>
      <c r="AW50" s="35" t="str">
        <f t="shared" si="19"/>
        <v>国际班</v>
      </c>
      <c r="AX50" s="35" t="str">
        <f t="shared" si="20"/>
        <v>1年追补国际班</v>
      </c>
      <c r="AY50" s="35" t="str">
        <f>IF(SUMIF('7-市场业绩'!F:F,AC50,'7-市场业绩'!I:I)&gt;0,"学习卡","老结算")</f>
        <v>学习卡</v>
      </c>
      <c r="AZ50" s="35" t="str">
        <f t="shared" si="21"/>
        <v>买三送二</v>
      </c>
      <c r="BA50" s="35" t="str">
        <f t="shared" si="22"/>
        <v>无</v>
      </c>
      <c r="BB50" s="35" t="str">
        <f t="shared" si="23"/>
        <v>2018-05-28</v>
      </c>
      <c r="BC50" s="35" t="str">
        <f t="shared" si="24"/>
        <v>2018-05-28</v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买三送二</v>
      </c>
      <c r="BH50" s="27">
        <v>42552</v>
      </c>
      <c r="BS50" t="s">
        <v>520</v>
      </c>
    </row>
    <row r="51" spans="1:71" ht="15" hidden="1" customHeight="1">
      <c r="A51" s="211">
        <v>42911</v>
      </c>
      <c r="B51" s="212" t="s">
        <v>1925</v>
      </c>
      <c r="C51" s="212" t="s">
        <v>14</v>
      </c>
      <c r="D51" s="212" t="s">
        <v>1926</v>
      </c>
      <c r="E51" s="215" t="s">
        <v>2953</v>
      </c>
      <c r="F51" s="212" t="s">
        <v>1824</v>
      </c>
      <c r="G51" s="212" t="s">
        <v>1927</v>
      </c>
      <c r="H51" s="212" t="s">
        <v>2045</v>
      </c>
      <c r="I51" s="212" t="s">
        <v>14</v>
      </c>
      <c r="J51" s="212">
        <v>0</v>
      </c>
      <c r="K51" s="212">
        <v>0</v>
      </c>
      <c r="L51" s="213">
        <v>0</v>
      </c>
      <c r="M51" s="213">
        <v>980</v>
      </c>
      <c r="N51" s="212">
        <v>0</v>
      </c>
      <c r="O51" s="212">
        <v>980</v>
      </c>
      <c r="P51" s="212">
        <v>0</v>
      </c>
      <c r="Q51" s="212">
        <v>0</v>
      </c>
      <c r="R51" s="212">
        <v>0</v>
      </c>
      <c r="S51" s="212">
        <v>980</v>
      </c>
      <c r="T51" s="212" t="s">
        <v>1766</v>
      </c>
      <c r="U51" s="212" t="s">
        <v>1790</v>
      </c>
      <c r="V51" s="212" t="s">
        <v>1768</v>
      </c>
      <c r="W51" s="212" t="s">
        <v>1830</v>
      </c>
      <c r="X51" s="212" t="s">
        <v>1928</v>
      </c>
      <c r="Y51" s="212" t="s">
        <v>1775</v>
      </c>
      <c r="Z51" s="212" t="s">
        <v>1791</v>
      </c>
      <c r="AA51" s="212" t="s">
        <v>1776</v>
      </c>
      <c r="AB51" s="215" t="s">
        <v>2958</v>
      </c>
      <c r="AC51" s="35" t="str">
        <f t="shared" si="2"/>
        <v>王东伟</v>
      </c>
      <c r="AD51" s="36">
        <f t="shared" si="3"/>
        <v>16</v>
      </c>
      <c r="AE51" s="35" t="str">
        <f t="shared" si="4"/>
        <v>无</v>
      </c>
      <c r="AF51" s="24"/>
      <c r="AG51" s="40">
        <f t="shared" si="5"/>
        <v>0</v>
      </c>
      <c r="AH51" s="36">
        <f t="shared" si="6"/>
        <v>0</v>
      </c>
      <c r="AI51" s="36">
        <f t="shared" si="7"/>
        <v>980</v>
      </c>
      <c r="AJ51" s="35" t="str">
        <f t="shared" si="8"/>
        <v>新生连报幼儿1期国际学员</v>
      </c>
      <c r="AK51" s="35" t="str">
        <f t="shared" si="9"/>
        <v>新生</v>
      </c>
      <c r="AL51" s="35" t="str">
        <f t="shared" si="10"/>
        <v>连报</v>
      </c>
      <c r="AM51" s="35" t="str">
        <f t="shared" si="11"/>
        <v>幼儿</v>
      </c>
      <c r="AN51" s="35" t="str">
        <f t="shared" si="12"/>
        <v>1期</v>
      </c>
      <c r="AO51" s="35" t="str">
        <f t="shared" si="13"/>
        <v>国际学员</v>
      </c>
      <c r="AP51" s="35" t="str">
        <f>IF(AJ51="","",VLOOKUP(AN51,[1]Sheet11!E:F,2,0))</f>
        <v>1年</v>
      </c>
      <c r="AQ51" s="35" t="str">
        <f>IF(AO51="拼单会员","5年",IF(AJ51="","",VLOOKUP(AM51&amp;AP51,[1]Sheet11!$J$3:$K$17,2)))</f>
        <v>1年</v>
      </c>
      <c r="AR51" s="35" t="str">
        <f t="shared" si="14"/>
        <v>国际班</v>
      </c>
      <c r="AS51" s="35" t="str">
        <f t="shared" si="15"/>
        <v>2017-06-16</v>
      </c>
      <c r="AT51" s="35" t="str">
        <f t="shared" si="16"/>
        <v>新生</v>
      </c>
      <c r="AU51" s="35" t="str">
        <f t="shared" si="17"/>
        <v>新生</v>
      </c>
      <c r="AV51" s="35" t="str">
        <f t="shared" si="18"/>
        <v>1期秒杀</v>
      </c>
      <c r="AW51" s="35" t="str">
        <f t="shared" si="19"/>
        <v>国际班</v>
      </c>
      <c r="AX51" s="35" t="str">
        <f t="shared" si="20"/>
        <v>新生国际班</v>
      </c>
      <c r="AY51" s="35" t="str">
        <f>IF(SUMIF('7-市场业绩'!F:F,AC51,'7-市场业绩'!I:I)&gt;0,"学习卡","老结算")</f>
        <v>学习卡</v>
      </c>
      <c r="AZ51" s="35" t="str">
        <f t="shared" si="21"/>
        <v>1期秒杀</v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>1期秒杀</v>
      </c>
      <c r="BH51" s="27">
        <v>42552</v>
      </c>
      <c r="BS51" t="s">
        <v>543</v>
      </c>
    </row>
    <row r="52" spans="1:71" ht="15" customHeight="1">
      <c r="A52" s="211">
        <v>42911</v>
      </c>
      <c r="B52" s="212" t="s">
        <v>1929</v>
      </c>
      <c r="C52" s="212" t="s">
        <v>14</v>
      </c>
      <c r="D52" s="212" t="s">
        <v>1926</v>
      </c>
      <c r="E52" s="215" t="s">
        <v>2953</v>
      </c>
      <c r="F52" s="212" t="s">
        <v>1824</v>
      </c>
      <c r="G52" s="212" t="s">
        <v>1927</v>
      </c>
      <c r="H52" s="212" t="s">
        <v>2045</v>
      </c>
      <c r="I52" s="212" t="s">
        <v>14</v>
      </c>
      <c r="J52" s="212">
        <v>0</v>
      </c>
      <c r="K52" s="212">
        <v>0</v>
      </c>
      <c r="L52" s="213">
        <v>0</v>
      </c>
      <c r="M52" s="213">
        <v>4800</v>
      </c>
      <c r="N52" s="212">
        <v>0</v>
      </c>
      <c r="O52" s="212">
        <v>4800</v>
      </c>
      <c r="P52" s="212">
        <v>0</v>
      </c>
      <c r="Q52" s="212">
        <v>0</v>
      </c>
      <c r="R52" s="212">
        <v>0</v>
      </c>
      <c r="S52" s="212">
        <v>4800</v>
      </c>
      <c r="T52" s="212" t="s">
        <v>1766</v>
      </c>
      <c r="U52" s="212" t="s">
        <v>1790</v>
      </c>
      <c r="V52" s="212" t="s">
        <v>1768</v>
      </c>
      <c r="W52" s="212" t="s">
        <v>1830</v>
      </c>
      <c r="X52" s="212" t="s">
        <v>1930</v>
      </c>
      <c r="Y52" s="212" t="s">
        <v>1775</v>
      </c>
      <c r="Z52" s="212" t="s">
        <v>1791</v>
      </c>
      <c r="AA52" s="212" t="s">
        <v>1776</v>
      </c>
      <c r="AB52" s="215" t="s">
        <v>3021</v>
      </c>
      <c r="AC52" s="35" t="str">
        <f t="shared" si="2"/>
        <v>王东伟</v>
      </c>
      <c r="AD52" s="36">
        <f t="shared" si="3"/>
        <v>16</v>
      </c>
      <c r="AE52" s="35" t="str">
        <f t="shared" si="4"/>
        <v>无</v>
      </c>
      <c r="AF52" s="24">
        <v>1</v>
      </c>
      <c r="AG52" s="40">
        <f t="shared" si="5"/>
        <v>1</v>
      </c>
      <c r="AH52" s="36">
        <f t="shared" si="6"/>
        <v>0</v>
      </c>
      <c r="AI52" s="36">
        <f t="shared" si="7"/>
        <v>4800</v>
      </c>
      <c r="AJ52" s="35" t="str">
        <f t="shared" si="8"/>
        <v>新生连报幼儿1年国际会员</v>
      </c>
      <c r="AK52" s="35" t="str">
        <f t="shared" si="9"/>
        <v>新生</v>
      </c>
      <c r="AL52" s="35" t="str">
        <f t="shared" si="10"/>
        <v>连报</v>
      </c>
      <c r="AM52" s="35" t="str">
        <f t="shared" si="11"/>
        <v>幼儿</v>
      </c>
      <c r="AN52" s="35" t="str">
        <f t="shared" si="12"/>
        <v>1年</v>
      </c>
      <c r="AO52" s="35" t="str">
        <f t="shared" si="13"/>
        <v>国际会员</v>
      </c>
      <c r="AP52" s="35" t="str">
        <f>IF(AJ52="","",VLOOKUP(AN52,[1]Sheet11!E:F,2,0))</f>
        <v>1年</v>
      </c>
      <c r="AQ52" s="35" t="str">
        <f>IF(AO52="拼单会员","5年",IF(AJ52="","",VLOOKUP(AM52&amp;AP52,[1]Sheet11!$J$3:$K$17,2)))</f>
        <v>1年</v>
      </c>
      <c r="AR52" s="35" t="str">
        <f t="shared" si="14"/>
        <v>国际班</v>
      </c>
      <c r="AS52" s="35" t="str">
        <f t="shared" si="15"/>
        <v>2017-06-16</v>
      </c>
      <c r="AT52" s="35" t="str">
        <f t="shared" si="16"/>
        <v>新生</v>
      </c>
      <c r="AU52" s="35" t="str">
        <f t="shared" si="17"/>
        <v>新生</v>
      </c>
      <c r="AV52" s="35" t="str">
        <f t="shared" si="18"/>
        <v>新生幼儿国际班1年</v>
      </c>
      <c r="AW52" s="35" t="str">
        <f t="shared" si="19"/>
        <v>国际班</v>
      </c>
      <c r="AX52" s="35" t="str">
        <f t="shared" si="20"/>
        <v>新生国际班</v>
      </c>
      <c r="AY52" s="35" t="str">
        <f>IF(SUMIF('7-市场业绩'!F:F,AC52,'7-市场业绩'!I:I)&gt;0,"学习卡","老结算")</f>
        <v>学习卡</v>
      </c>
      <c r="AZ52" s="35" t="str">
        <f t="shared" si="21"/>
        <v>新生幼儿国际班1年</v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544</v>
      </c>
    </row>
    <row r="53" spans="1:71" ht="15" hidden="1" customHeight="1">
      <c r="A53" s="211">
        <v>42910</v>
      </c>
      <c r="B53" s="212" t="s">
        <v>1931</v>
      </c>
      <c r="C53" s="212" t="s">
        <v>14</v>
      </c>
      <c r="D53" s="212" t="s">
        <v>1902</v>
      </c>
      <c r="E53" s="212" t="s">
        <v>1903</v>
      </c>
      <c r="F53" s="212" t="s">
        <v>14</v>
      </c>
      <c r="G53" s="212" t="s">
        <v>13</v>
      </c>
      <c r="H53" s="212" t="s">
        <v>14</v>
      </c>
      <c r="I53" s="212" t="s">
        <v>14</v>
      </c>
      <c r="J53" s="212">
        <v>0</v>
      </c>
      <c r="K53" s="212">
        <v>0</v>
      </c>
      <c r="L53" s="213">
        <v>0</v>
      </c>
      <c r="M53" s="213">
        <v>280</v>
      </c>
      <c r="N53" s="212">
        <v>0</v>
      </c>
      <c r="O53" s="212">
        <v>280</v>
      </c>
      <c r="P53" s="212">
        <v>0</v>
      </c>
      <c r="Q53" s="212">
        <v>0</v>
      </c>
      <c r="R53" s="212">
        <v>0</v>
      </c>
      <c r="S53" s="212">
        <v>280</v>
      </c>
      <c r="T53" s="212" t="s">
        <v>1766</v>
      </c>
      <c r="U53" s="212" t="s">
        <v>1790</v>
      </c>
      <c r="V53" s="212" t="s">
        <v>1768</v>
      </c>
      <c r="W53" s="212" t="s">
        <v>1830</v>
      </c>
      <c r="X53" s="212" t="s">
        <v>1932</v>
      </c>
      <c r="Y53" s="212" t="s">
        <v>1775</v>
      </c>
      <c r="Z53" s="212" t="s">
        <v>1791</v>
      </c>
      <c r="AA53" s="212" t="s">
        <v>14</v>
      </c>
      <c r="AB53" s="212" t="s">
        <v>1792</v>
      </c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280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11"/>
        <v/>
      </c>
      <c r="AN53" s="35" t="str">
        <f t="shared" si="12"/>
        <v/>
      </c>
      <c r="AO53" s="35" t="str">
        <f t="shared" si="13"/>
        <v/>
      </c>
      <c r="AP53" s="35" t="str">
        <f>IF(AJ53="","",VLOOKUP(AN53,[1]Sheet11!E:F,2,0))</f>
        <v/>
      </c>
      <c r="AQ53" s="35" t="str">
        <f>IF(AO53="拼单会员","5年",IF(AJ53="","",VLOOKUP(AM53&amp;AP53,[1]Sheet11!$J$3:$K$17,2)))</f>
        <v/>
      </c>
      <c r="AR53" s="35" t="str">
        <f t="shared" si="14"/>
        <v/>
      </c>
      <c r="AS53" s="35" t="str">
        <f t="shared" si="15"/>
        <v/>
      </c>
      <c r="AT53" s="35" t="str">
        <f t="shared" si="16"/>
        <v/>
      </c>
      <c r="AU53" s="35" t="str">
        <f t="shared" si="17"/>
        <v/>
      </c>
      <c r="AV53" s="35" t="str">
        <f t="shared" si="18"/>
        <v/>
      </c>
      <c r="AW53" s="35" t="str">
        <f t="shared" si="19"/>
        <v/>
      </c>
      <c r="AX53" s="35" t="str">
        <f t="shared" si="20"/>
        <v/>
      </c>
      <c r="AY53" s="35" t="str">
        <f>IF(SUMIF('7-市场业绩'!F:F,AC53,'7-市场业绩'!I:I)&gt;0,"学习卡","老结算")</f>
        <v>老结算</v>
      </c>
      <c r="AZ53" s="35" t="str">
        <f t="shared" si="21"/>
        <v/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545</v>
      </c>
    </row>
    <row r="54" spans="1:71" ht="15" hidden="1" customHeight="1">
      <c r="A54" s="211">
        <v>42910</v>
      </c>
      <c r="B54" s="212" t="s">
        <v>1933</v>
      </c>
      <c r="C54" s="212" t="s">
        <v>14</v>
      </c>
      <c r="D54" s="212" t="s">
        <v>1891</v>
      </c>
      <c r="E54" s="212" t="s">
        <v>1892</v>
      </c>
      <c r="F54" s="212" t="s">
        <v>14</v>
      </c>
      <c r="G54" s="212" t="s">
        <v>20</v>
      </c>
      <c r="H54" s="212" t="s">
        <v>1934</v>
      </c>
      <c r="I54" s="212" t="s">
        <v>14</v>
      </c>
      <c r="J54" s="212">
        <v>-1489.63</v>
      </c>
      <c r="K54" s="212">
        <v>0</v>
      </c>
      <c r="L54" s="213">
        <v>6325</v>
      </c>
      <c r="M54" s="213">
        <v>6325</v>
      </c>
      <c r="N54" s="212">
        <v>0</v>
      </c>
      <c r="O54" s="212">
        <v>0</v>
      </c>
      <c r="P54" s="212">
        <v>0</v>
      </c>
      <c r="Q54" s="212">
        <v>0</v>
      </c>
      <c r="R54" s="212">
        <v>0</v>
      </c>
      <c r="S54" s="212">
        <v>6325</v>
      </c>
      <c r="T54" s="212" t="s">
        <v>1766</v>
      </c>
      <c r="U54" s="212" t="s">
        <v>1790</v>
      </c>
      <c r="V54" s="212" t="s">
        <v>1768</v>
      </c>
      <c r="W54" s="212" t="s">
        <v>1799</v>
      </c>
      <c r="X54" s="212" t="s">
        <v>14</v>
      </c>
      <c r="Y54" s="212" t="s">
        <v>14</v>
      </c>
      <c r="Z54" s="212" t="s">
        <v>485</v>
      </c>
      <c r="AA54" s="212" t="s">
        <v>14</v>
      </c>
      <c r="AB54" s="212" t="s">
        <v>1935</v>
      </c>
      <c r="AC54" s="35" t="str">
        <f t="shared" si="2"/>
        <v/>
      </c>
      <c r="AD54" s="36">
        <f t="shared" si="3"/>
        <v>16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6325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11"/>
        <v/>
      </c>
      <c r="AN54" s="35" t="str">
        <f t="shared" si="12"/>
        <v/>
      </c>
      <c r="AO54" s="35" t="str">
        <f t="shared" si="13"/>
        <v/>
      </c>
      <c r="AP54" s="35" t="str">
        <f>IF(AJ54="","",VLOOKUP(AN54,[1]Sheet11!E:F,2,0))</f>
        <v/>
      </c>
      <c r="AQ54" s="35" t="str">
        <f>IF(AO54="拼单会员","5年",IF(AJ54="","",VLOOKUP(AM54&amp;AP54,[1]Sheet11!$J$3:$K$17,2)))</f>
        <v/>
      </c>
      <c r="AR54" s="35" t="str">
        <f t="shared" si="14"/>
        <v/>
      </c>
      <c r="AS54" s="35" t="str">
        <f t="shared" si="15"/>
        <v/>
      </c>
      <c r="AT54" s="35" t="str">
        <f t="shared" si="16"/>
        <v/>
      </c>
      <c r="AU54" s="35" t="str">
        <f t="shared" si="17"/>
        <v/>
      </c>
      <c r="AV54" s="35" t="str">
        <f t="shared" si="18"/>
        <v/>
      </c>
      <c r="AW54" s="35" t="str">
        <f t="shared" si="19"/>
        <v/>
      </c>
      <c r="AX54" s="35" t="str">
        <f t="shared" si="20"/>
        <v/>
      </c>
      <c r="AY54" s="35" t="str">
        <f>IF(SUMIF('7-市场业绩'!F:F,AC54,'7-市场业绩'!I:I)&gt;0,"学习卡","老结算")</f>
        <v>老结算</v>
      </c>
      <c r="AZ54" s="35" t="str">
        <f t="shared" si="21"/>
        <v/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546</v>
      </c>
    </row>
    <row r="55" spans="1:71" ht="15" hidden="1" customHeight="1">
      <c r="A55" s="211">
        <v>42910</v>
      </c>
      <c r="B55" s="212" t="s">
        <v>1936</v>
      </c>
      <c r="C55" s="212" t="s">
        <v>14</v>
      </c>
      <c r="D55" s="212" t="s">
        <v>1458</v>
      </c>
      <c r="E55" s="212" t="s">
        <v>1793</v>
      </c>
      <c r="F55" s="212" t="s">
        <v>1789</v>
      </c>
      <c r="G55" s="212" t="s">
        <v>20</v>
      </c>
      <c r="H55" s="212" t="s">
        <v>1937</v>
      </c>
      <c r="I55" s="212" t="s">
        <v>14</v>
      </c>
      <c r="J55" s="212">
        <v>70717.259999999995</v>
      </c>
      <c r="K55" s="212">
        <v>0</v>
      </c>
      <c r="L55" s="213">
        <v>0</v>
      </c>
      <c r="M55" s="213">
        <v>0</v>
      </c>
      <c r="N55" s="212">
        <v>0</v>
      </c>
      <c r="O55" s="212">
        <v>0</v>
      </c>
      <c r="P55" s="212">
        <v>0</v>
      </c>
      <c r="Q55" s="212">
        <v>0</v>
      </c>
      <c r="R55" s="212">
        <v>0</v>
      </c>
      <c r="S55" s="212">
        <v>0</v>
      </c>
      <c r="T55" s="212" t="s">
        <v>1766</v>
      </c>
      <c r="U55" s="212" t="s">
        <v>1790</v>
      </c>
      <c r="V55" s="212" t="s">
        <v>1768</v>
      </c>
      <c r="W55" s="212" t="s">
        <v>14</v>
      </c>
      <c r="X55" s="212" t="s">
        <v>14</v>
      </c>
      <c r="Y55" s="212" t="s">
        <v>14</v>
      </c>
      <c r="Z55" s="212" t="s">
        <v>1769</v>
      </c>
      <c r="AA55" s="212" t="s">
        <v>1795</v>
      </c>
      <c r="AB55" s="212" t="s">
        <v>14</v>
      </c>
      <c r="AC55" s="35" t="str">
        <f t="shared" si="2"/>
        <v>陈健霞</v>
      </c>
      <c r="AD55" s="36">
        <f t="shared" si="3"/>
        <v>234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11"/>
        <v/>
      </c>
      <c r="AN55" s="35" t="str">
        <f t="shared" si="12"/>
        <v/>
      </c>
      <c r="AO55" s="35" t="str">
        <f t="shared" si="13"/>
        <v/>
      </c>
      <c r="AP55" s="35" t="str">
        <f>IF(AJ55="","",VLOOKUP(AN55,[1]Sheet11!E:F,2,0))</f>
        <v/>
      </c>
      <c r="AQ55" s="35" t="str">
        <f>IF(AO55="拼单会员","5年",IF(AJ55="","",VLOOKUP(AM55&amp;AP55,[1]Sheet11!$J$3:$K$17,2)))</f>
        <v/>
      </c>
      <c r="AR55" s="35" t="str">
        <f t="shared" si="14"/>
        <v/>
      </c>
      <c r="AS55" s="35" t="str">
        <f t="shared" si="15"/>
        <v/>
      </c>
      <c r="AT55" s="35" t="str">
        <f t="shared" si="16"/>
        <v/>
      </c>
      <c r="AU55" s="35" t="str">
        <f t="shared" si="17"/>
        <v/>
      </c>
      <c r="AV55" s="35" t="str">
        <f t="shared" si="18"/>
        <v/>
      </c>
      <c r="AW55" s="35" t="str">
        <f t="shared" si="19"/>
        <v/>
      </c>
      <c r="AX55" s="35" t="str">
        <f t="shared" si="20"/>
        <v/>
      </c>
      <c r="AY55" s="35" t="str">
        <f>IF(SUMIF('7-市场业绩'!F:F,AC55,'7-市场业绩'!I:I)&gt;0,"学习卡","老结算")</f>
        <v>学习卡</v>
      </c>
      <c r="AZ55" s="35" t="str">
        <f t="shared" si="21"/>
        <v/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547</v>
      </c>
    </row>
    <row r="56" spans="1:71" ht="15" hidden="1" customHeight="1">
      <c r="A56" s="211">
        <v>42910</v>
      </c>
      <c r="B56" s="212" t="s">
        <v>1938</v>
      </c>
      <c r="C56" s="212" t="s">
        <v>14</v>
      </c>
      <c r="D56" s="212" t="s">
        <v>1458</v>
      </c>
      <c r="E56" s="212" t="s">
        <v>1793</v>
      </c>
      <c r="F56" s="212" t="s">
        <v>1789</v>
      </c>
      <c r="G56" s="212" t="s">
        <v>20</v>
      </c>
      <c r="H56" s="212" t="s">
        <v>1939</v>
      </c>
      <c r="I56" s="212" t="s">
        <v>14</v>
      </c>
      <c r="J56" s="212">
        <v>0</v>
      </c>
      <c r="K56" s="212">
        <v>0</v>
      </c>
      <c r="L56" s="213">
        <v>0</v>
      </c>
      <c r="M56" s="213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 t="s">
        <v>1766</v>
      </c>
      <c r="U56" s="212" t="s">
        <v>1790</v>
      </c>
      <c r="V56" s="212" t="s">
        <v>490</v>
      </c>
      <c r="W56" s="212" t="s">
        <v>14</v>
      </c>
      <c r="X56" s="212" t="s">
        <v>14</v>
      </c>
      <c r="Y56" s="212" t="s">
        <v>14</v>
      </c>
      <c r="Z56" s="212" t="s">
        <v>485</v>
      </c>
      <c r="AA56" s="212" t="s">
        <v>14</v>
      </c>
      <c r="AB56" s="212" t="s">
        <v>14</v>
      </c>
      <c r="AC56" s="35" t="str">
        <f t="shared" si="2"/>
        <v/>
      </c>
      <c r="AD56" s="36">
        <f t="shared" si="3"/>
        <v>-234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老结算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548</v>
      </c>
    </row>
    <row r="57" spans="1:71" ht="15" hidden="1" customHeight="1">
      <c r="A57" s="211">
        <v>42909</v>
      </c>
      <c r="B57" s="212" t="s">
        <v>1940</v>
      </c>
      <c r="C57" s="212" t="s">
        <v>14</v>
      </c>
      <c r="D57" s="212" t="s">
        <v>1941</v>
      </c>
      <c r="E57" s="212" t="s">
        <v>1942</v>
      </c>
      <c r="F57" s="212" t="s">
        <v>1789</v>
      </c>
      <c r="G57" s="212" t="s">
        <v>20</v>
      </c>
      <c r="H57" s="212" t="s">
        <v>14</v>
      </c>
      <c r="I57" s="212" t="s">
        <v>14</v>
      </c>
      <c r="J57" s="212">
        <v>0</v>
      </c>
      <c r="K57" s="212">
        <v>0</v>
      </c>
      <c r="L57" s="213">
        <v>0</v>
      </c>
      <c r="M57" s="213">
        <v>280</v>
      </c>
      <c r="N57" s="212">
        <v>0</v>
      </c>
      <c r="O57" s="212">
        <v>280</v>
      </c>
      <c r="P57" s="212">
        <v>0</v>
      </c>
      <c r="Q57" s="212">
        <v>0</v>
      </c>
      <c r="R57" s="212">
        <v>0</v>
      </c>
      <c r="S57" s="212">
        <v>280</v>
      </c>
      <c r="T57" s="212" t="s">
        <v>1766</v>
      </c>
      <c r="U57" s="212" t="s">
        <v>1790</v>
      </c>
      <c r="V57" s="212" t="s">
        <v>1768</v>
      </c>
      <c r="W57" s="212" t="s">
        <v>1830</v>
      </c>
      <c r="X57" s="212" t="s">
        <v>1943</v>
      </c>
      <c r="Y57" s="212" t="s">
        <v>1775</v>
      </c>
      <c r="Z57" s="212" t="s">
        <v>1791</v>
      </c>
      <c r="AA57" s="212" t="s">
        <v>1795</v>
      </c>
      <c r="AB57" s="212" t="s">
        <v>1792</v>
      </c>
      <c r="AC57" s="35" t="str">
        <f t="shared" si="2"/>
        <v>陈健霞</v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280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11"/>
        <v/>
      </c>
      <c r="AN57" s="35" t="str">
        <f t="shared" si="12"/>
        <v/>
      </c>
      <c r="AO57" s="35" t="str">
        <f t="shared" si="13"/>
        <v/>
      </c>
      <c r="AP57" s="35" t="str">
        <f>IF(AJ57="","",VLOOKUP(AN57,[1]Sheet11!E:F,2,0))</f>
        <v/>
      </c>
      <c r="AQ57" s="35" t="str">
        <f>IF(AO57="拼单会员","5年",IF(AJ57="","",VLOOKUP(AM57&amp;AP57,[1]Sheet11!$J$3:$K$17,2)))</f>
        <v/>
      </c>
      <c r="AR57" s="35" t="str">
        <f t="shared" si="14"/>
        <v/>
      </c>
      <c r="AS57" s="35" t="str">
        <f t="shared" si="15"/>
        <v/>
      </c>
      <c r="AT57" s="35" t="str">
        <f t="shared" si="16"/>
        <v/>
      </c>
      <c r="AU57" s="35" t="str">
        <f t="shared" si="17"/>
        <v/>
      </c>
      <c r="AV57" s="35" t="str">
        <f t="shared" si="18"/>
        <v/>
      </c>
      <c r="AW57" s="35" t="str">
        <f t="shared" si="19"/>
        <v/>
      </c>
      <c r="AX57" s="35" t="str">
        <f t="shared" si="20"/>
        <v/>
      </c>
      <c r="AY57" s="35" t="str">
        <f>IF(SUMIF('7-市场业绩'!F:F,AC57,'7-市场业绩'!I:I)&gt;0,"学习卡","老结算")</f>
        <v>学习卡</v>
      </c>
      <c r="AZ57" s="35" t="str">
        <f t="shared" si="21"/>
        <v/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549</v>
      </c>
    </row>
    <row r="58" spans="1:71" ht="15" hidden="1" customHeight="1">
      <c r="A58" s="211">
        <v>42909</v>
      </c>
      <c r="B58" s="212" t="s">
        <v>1944</v>
      </c>
      <c r="C58" s="212" t="s">
        <v>14</v>
      </c>
      <c r="D58" s="212" t="s">
        <v>1945</v>
      </c>
      <c r="E58" s="212" t="s">
        <v>1946</v>
      </c>
      <c r="F58" s="212" t="s">
        <v>1789</v>
      </c>
      <c r="G58" s="212" t="s">
        <v>13</v>
      </c>
      <c r="H58" s="212" t="s">
        <v>14</v>
      </c>
      <c r="I58" s="212" t="s">
        <v>14</v>
      </c>
      <c r="J58" s="212">
        <v>0</v>
      </c>
      <c r="K58" s="212">
        <v>0</v>
      </c>
      <c r="L58" s="213">
        <v>0</v>
      </c>
      <c r="M58" s="213">
        <v>280</v>
      </c>
      <c r="N58" s="212">
        <v>0</v>
      </c>
      <c r="O58" s="212">
        <v>280</v>
      </c>
      <c r="P58" s="212">
        <v>0</v>
      </c>
      <c r="Q58" s="212">
        <v>0</v>
      </c>
      <c r="R58" s="212">
        <v>0</v>
      </c>
      <c r="S58" s="212">
        <v>280</v>
      </c>
      <c r="T58" s="212" t="s">
        <v>1766</v>
      </c>
      <c r="U58" s="212" t="s">
        <v>1790</v>
      </c>
      <c r="V58" s="212" t="s">
        <v>1768</v>
      </c>
      <c r="W58" s="212" t="s">
        <v>1830</v>
      </c>
      <c r="X58" s="212" t="s">
        <v>1947</v>
      </c>
      <c r="Y58" s="212" t="s">
        <v>1775</v>
      </c>
      <c r="Z58" s="212" t="s">
        <v>1791</v>
      </c>
      <c r="AA58" s="212" t="s">
        <v>1795</v>
      </c>
      <c r="AB58" s="212" t="s">
        <v>1792</v>
      </c>
      <c r="AC58" s="35" t="str">
        <f t="shared" si="2"/>
        <v>陈健霞</v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280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11"/>
        <v/>
      </c>
      <c r="AN58" s="35" t="str">
        <f t="shared" si="12"/>
        <v/>
      </c>
      <c r="AO58" s="35" t="str">
        <f t="shared" si="13"/>
        <v/>
      </c>
      <c r="AP58" s="35" t="str">
        <f>IF(AJ58="","",VLOOKUP(AN58,[1]Sheet11!E:F,2,0))</f>
        <v/>
      </c>
      <c r="AQ58" s="35" t="str">
        <f>IF(AO58="拼单会员","5年",IF(AJ58="","",VLOOKUP(AM58&amp;AP58,[1]Sheet11!$J$3:$K$17,2)))</f>
        <v/>
      </c>
      <c r="AR58" s="35" t="str">
        <f t="shared" si="14"/>
        <v/>
      </c>
      <c r="AS58" s="35" t="str">
        <f t="shared" si="15"/>
        <v/>
      </c>
      <c r="AT58" s="35" t="str">
        <f t="shared" si="16"/>
        <v/>
      </c>
      <c r="AU58" s="35" t="str">
        <f t="shared" si="17"/>
        <v/>
      </c>
      <c r="AV58" s="35" t="str">
        <f t="shared" si="18"/>
        <v/>
      </c>
      <c r="AW58" s="35" t="str">
        <f t="shared" si="19"/>
        <v/>
      </c>
      <c r="AX58" s="35" t="str">
        <f t="shared" si="20"/>
        <v/>
      </c>
      <c r="AY58" s="35" t="str">
        <f>IF(SUMIF('7-市场业绩'!F:F,AC58,'7-市场业绩'!I:I)&gt;0,"学习卡","老结算")</f>
        <v>学习卡</v>
      </c>
      <c r="AZ58" s="35" t="str">
        <f t="shared" si="21"/>
        <v/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14</v>
      </c>
    </row>
    <row r="59" spans="1:71" ht="15" hidden="1" customHeight="1">
      <c r="A59" s="211">
        <v>42907</v>
      </c>
      <c r="B59" s="212" t="s">
        <v>1948</v>
      </c>
      <c r="C59" s="212" t="s">
        <v>14</v>
      </c>
      <c r="D59" s="212" t="s">
        <v>1435</v>
      </c>
      <c r="E59" s="212" t="s">
        <v>1815</v>
      </c>
      <c r="F59" s="212" t="s">
        <v>1789</v>
      </c>
      <c r="G59" s="212" t="s">
        <v>20</v>
      </c>
      <c r="H59" s="212" t="s">
        <v>14</v>
      </c>
      <c r="I59" s="212" t="s">
        <v>14</v>
      </c>
      <c r="J59" s="212">
        <v>0</v>
      </c>
      <c r="K59" s="212">
        <v>0</v>
      </c>
      <c r="L59" s="213">
        <v>0</v>
      </c>
      <c r="M59" s="213">
        <v>280</v>
      </c>
      <c r="N59" s="212">
        <v>0</v>
      </c>
      <c r="O59" s="212">
        <v>280</v>
      </c>
      <c r="P59" s="212">
        <v>0</v>
      </c>
      <c r="Q59" s="212">
        <v>0</v>
      </c>
      <c r="R59" s="212">
        <v>0</v>
      </c>
      <c r="S59" s="212">
        <v>280</v>
      </c>
      <c r="T59" s="212" t="s">
        <v>1766</v>
      </c>
      <c r="U59" s="212" t="s">
        <v>1790</v>
      </c>
      <c r="V59" s="212" t="s">
        <v>1768</v>
      </c>
      <c r="W59" s="212" t="s">
        <v>1830</v>
      </c>
      <c r="X59" s="212" t="s">
        <v>1949</v>
      </c>
      <c r="Y59" s="212" t="s">
        <v>1775</v>
      </c>
      <c r="Z59" s="212" t="s">
        <v>1791</v>
      </c>
      <c r="AA59" s="212" t="s">
        <v>1795</v>
      </c>
      <c r="AB59" s="212" t="s">
        <v>1792</v>
      </c>
      <c r="AC59" s="35" t="str">
        <f t="shared" si="2"/>
        <v>陈健霞</v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280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11"/>
        <v/>
      </c>
      <c r="AN59" s="35" t="str">
        <f t="shared" si="12"/>
        <v/>
      </c>
      <c r="AO59" s="35" t="str">
        <f t="shared" si="13"/>
        <v/>
      </c>
      <c r="AP59" s="35" t="str">
        <f>IF(AJ59="","",VLOOKUP(AN59,[1]Sheet11!E:F,2,0))</f>
        <v/>
      </c>
      <c r="AQ59" s="35" t="str">
        <f>IF(AO59="拼单会员","5年",IF(AJ59="","",VLOOKUP(AM59&amp;AP59,[1]Sheet11!$J$3:$K$17,2)))</f>
        <v/>
      </c>
      <c r="AR59" s="35" t="str">
        <f t="shared" si="14"/>
        <v/>
      </c>
      <c r="AS59" s="35" t="str">
        <f t="shared" si="15"/>
        <v/>
      </c>
      <c r="AT59" s="35" t="str">
        <f t="shared" si="16"/>
        <v/>
      </c>
      <c r="AU59" s="35" t="str">
        <f t="shared" si="17"/>
        <v/>
      </c>
      <c r="AV59" s="35" t="str">
        <f t="shared" si="18"/>
        <v/>
      </c>
      <c r="AW59" s="35" t="str">
        <f t="shared" si="19"/>
        <v/>
      </c>
      <c r="AX59" s="35" t="str">
        <f t="shared" si="20"/>
        <v/>
      </c>
      <c r="AY59" s="35" t="str">
        <f>IF(SUMIF('7-市场业绩'!F:F,AC59,'7-市场业绩'!I:I)&gt;0,"学习卡","老结算")</f>
        <v>学习卡</v>
      </c>
      <c r="AZ59" s="35" t="str">
        <f t="shared" si="21"/>
        <v/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525</v>
      </c>
    </row>
    <row r="60" spans="1:71" ht="15" hidden="1" customHeight="1">
      <c r="A60" s="211">
        <v>42907</v>
      </c>
      <c r="B60" s="212" t="s">
        <v>1950</v>
      </c>
      <c r="C60" s="212" t="s">
        <v>14</v>
      </c>
      <c r="D60" s="212" t="s">
        <v>1429</v>
      </c>
      <c r="E60" s="212" t="s">
        <v>1810</v>
      </c>
      <c r="F60" s="212" t="s">
        <v>1811</v>
      </c>
      <c r="G60" s="212" t="s">
        <v>20</v>
      </c>
      <c r="H60" s="212" t="s">
        <v>14</v>
      </c>
      <c r="I60" s="212" t="s">
        <v>14</v>
      </c>
      <c r="J60" s="212">
        <v>0</v>
      </c>
      <c r="K60" s="212">
        <v>0</v>
      </c>
      <c r="L60" s="213">
        <v>0</v>
      </c>
      <c r="M60" s="213">
        <v>280</v>
      </c>
      <c r="N60" s="212">
        <v>0</v>
      </c>
      <c r="O60" s="212">
        <v>280</v>
      </c>
      <c r="P60" s="212">
        <v>0</v>
      </c>
      <c r="Q60" s="212">
        <v>0</v>
      </c>
      <c r="R60" s="212">
        <v>0</v>
      </c>
      <c r="S60" s="212">
        <v>280</v>
      </c>
      <c r="T60" s="212" t="s">
        <v>1766</v>
      </c>
      <c r="U60" s="212" t="s">
        <v>1790</v>
      </c>
      <c r="V60" s="212" t="s">
        <v>1768</v>
      </c>
      <c r="W60" s="212" t="s">
        <v>1830</v>
      </c>
      <c r="X60" s="212" t="s">
        <v>1951</v>
      </c>
      <c r="Y60" s="212" t="s">
        <v>1775</v>
      </c>
      <c r="Z60" s="212" t="s">
        <v>1791</v>
      </c>
      <c r="AA60" s="212" t="s">
        <v>1795</v>
      </c>
      <c r="AB60" s="212" t="s">
        <v>1792</v>
      </c>
      <c r="AC60" s="35" t="str">
        <f t="shared" si="2"/>
        <v>陈健霞</v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280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11"/>
        <v/>
      </c>
      <c r="AN60" s="35" t="str">
        <f t="shared" si="12"/>
        <v/>
      </c>
      <c r="AO60" s="35" t="str">
        <f t="shared" si="13"/>
        <v/>
      </c>
      <c r="AP60" s="35" t="str">
        <f>IF(AJ60="","",VLOOKUP(AN60,[1]Sheet11!E:F,2,0))</f>
        <v/>
      </c>
      <c r="AQ60" s="35" t="str">
        <f>IF(AO60="拼单会员","5年",IF(AJ60="","",VLOOKUP(AM60&amp;AP60,[1]Sheet11!$J$3:$K$17,2)))</f>
        <v/>
      </c>
      <c r="AR60" s="35" t="str">
        <f t="shared" si="14"/>
        <v/>
      </c>
      <c r="AS60" s="35" t="str">
        <f t="shared" si="15"/>
        <v/>
      </c>
      <c r="AT60" s="35" t="str">
        <f t="shared" si="16"/>
        <v/>
      </c>
      <c r="AU60" s="35" t="str">
        <f t="shared" si="17"/>
        <v/>
      </c>
      <c r="AV60" s="35" t="str">
        <f t="shared" si="18"/>
        <v/>
      </c>
      <c r="AW60" s="35" t="str">
        <f t="shared" si="19"/>
        <v/>
      </c>
      <c r="AX60" s="35" t="str">
        <f t="shared" si="20"/>
        <v/>
      </c>
      <c r="AY60" s="35" t="str">
        <f>IF(SUMIF('7-市场业绩'!F:F,AC60,'7-市场业绩'!I:I)&gt;0,"学习卡","老结算")</f>
        <v>学习卡</v>
      </c>
      <c r="AZ60" s="35" t="str">
        <f t="shared" si="21"/>
        <v/>
      </c>
      <c r="BA60" s="35" t="str">
        <f t="shared" si="22"/>
        <v>无</v>
      </c>
      <c r="BB60" s="35" t="str">
        <f t="shared" si="23"/>
        <v/>
      </c>
      <c r="BC60" s="35" t="str">
        <f t="shared" si="24"/>
        <v/>
      </c>
      <c r="BD60" s="35" t="str">
        <f t="shared" si="25"/>
        <v>无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550</v>
      </c>
    </row>
    <row r="61" spans="1:71" ht="15" hidden="1" customHeight="1">
      <c r="A61" s="211">
        <v>42907</v>
      </c>
      <c r="B61" s="212" t="s">
        <v>1952</v>
      </c>
      <c r="C61" s="212" t="s">
        <v>14</v>
      </c>
      <c r="D61" s="212" t="s">
        <v>1433</v>
      </c>
      <c r="E61" s="212" t="s">
        <v>1814</v>
      </c>
      <c r="F61" s="212" t="s">
        <v>1789</v>
      </c>
      <c r="G61" s="212" t="s">
        <v>20</v>
      </c>
      <c r="H61" s="212" t="s">
        <v>14</v>
      </c>
      <c r="I61" s="212" t="s">
        <v>14</v>
      </c>
      <c r="J61" s="212">
        <v>0</v>
      </c>
      <c r="K61" s="212">
        <v>0</v>
      </c>
      <c r="L61" s="213">
        <v>0</v>
      </c>
      <c r="M61" s="213">
        <v>280</v>
      </c>
      <c r="N61" s="212">
        <v>0</v>
      </c>
      <c r="O61" s="212">
        <v>280</v>
      </c>
      <c r="P61" s="212">
        <v>0</v>
      </c>
      <c r="Q61" s="212">
        <v>0</v>
      </c>
      <c r="R61" s="212">
        <v>0</v>
      </c>
      <c r="S61" s="212">
        <v>280</v>
      </c>
      <c r="T61" s="212" t="s">
        <v>1766</v>
      </c>
      <c r="U61" s="212" t="s">
        <v>1790</v>
      </c>
      <c r="V61" s="212" t="s">
        <v>1768</v>
      </c>
      <c r="W61" s="212" t="s">
        <v>1830</v>
      </c>
      <c r="X61" s="212" t="s">
        <v>1953</v>
      </c>
      <c r="Y61" s="212" t="s">
        <v>1775</v>
      </c>
      <c r="Z61" s="212" t="s">
        <v>1791</v>
      </c>
      <c r="AA61" s="212" t="s">
        <v>1795</v>
      </c>
      <c r="AB61" s="212" t="s">
        <v>1792</v>
      </c>
      <c r="AC61" s="35" t="str">
        <f t="shared" si="2"/>
        <v>陈健霞</v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280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11"/>
        <v/>
      </c>
      <c r="AN61" s="35" t="str">
        <f t="shared" si="12"/>
        <v/>
      </c>
      <c r="AO61" s="35" t="str">
        <f t="shared" si="13"/>
        <v/>
      </c>
      <c r="AP61" s="35" t="str">
        <f>IF(AJ61="","",VLOOKUP(AN61,[1]Sheet11!E:F,2,0))</f>
        <v/>
      </c>
      <c r="AQ61" s="35" t="str">
        <f>IF(AO61="拼单会员","5年",IF(AJ61="","",VLOOKUP(AM61&amp;AP61,[1]Sheet11!$J$3:$K$17,2)))</f>
        <v/>
      </c>
      <c r="AR61" s="35" t="str">
        <f t="shared" si="14"/>
        <v/>
      </c>
      <c r="AS61" s="35" t="str">
        <f t="shared" si="15"/>
        <v/>
      </c>
      <c r="AT61" s="35" t="str">
        <f t="shared" si="16"/>
        <v/>
      </c>
      <c r="AU61" s="35" t="str">
        <f t="shared" si="17"/>
        <v/>
      </c>
      <c r="AV61" s="35" t="str">
        <f t="shared" si="18"/>
        <v/>
      </c>
      <c r="AW61" s="35" t="str">
        <f t="shared" si="19"/>
        <v/>
      </c>
      <c r="AX61" s="35" t="str">
        <f t="shared" si="20"/>
        <v/>
      </c>
      <c r="AY61" s="35" t="str">
        <f>IF(SUMIF('7-市场业绩'!F:F,AC61,'7-市场业绩'!I:I)&gt;0,"学习卡","老结算")</f>
        <v>学习卡</v>
      </c>
      <c r="AZ61" s="35" t="str">
        <f t="shared" si="21"/>
        <v/>
      </c>
      <c r="BA61" s="35" t="str">
        <f t="shared" si="22"/>
        <v>无</v>
      </c>
      <c r="BB61" s="35" t="str">
        <f t="shared" si="23"/>
        <v/>
      </c>
      <c r="BC61" s="35" t="str">
        <f t="shared" si="24"/>
        <v/>
      </c>
      <c r="BD61" s="35" t="str">
        <f t="shared" si="25"/>
        <v>无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14</v>
      </c>
    </row>
    <row r="62" spans="1:71" ht="15" hidden="1" customHeight="1">
      <c r="A62" s="211">
        <v>42907</v>
      </c>
      <c r="B62" s="212" t="s">
        <v>1954</v>
      </c>
      <c r="C62" s="212" t="s">
        <v>14</v>
      </c>
      <c r="D62" s="212" t="s">
        <v>1431</v>
      </c>
      <c r="E62" s="212" t="s">
        <v>1813</v>
      </c>
      <c r="F62" s="212" t="s">
        <v>1811</v>
      </c>
      <c r="G62" s="212" t="s">
        <v>20</v>
      </c>
      <c r="H62" s="212" t="s">
        <v>14</v>
      </c>
      <c r="I62" s="212" t="s">
        <v>14</v>
      </c>
      <c r="J62" s="212">
        <v>0</v>
      </c>
      <c r="K62" s="212">
        <v>0</v>
      </c>
      <c r="L62" s="213">
        <v>0</v>
      </c>
      <c r="M62" s="213">
        <v>280</v>
      </c>
      <c r="N62" s="212">
        <v>0</v>
      </c>
      <c r="O62" s="212">
        <v>280</v>
      </c>
      <c r="P62" s="212">
        <v>0</v>
      </c>
      <c r="Q62" s="212">
        <v>0</v>
      </c>
      <c r="R62" s="212">
        <v>0</v>
      </c>
      <c r="S62" s="212">
        <v>280</v>
      </c>
      <c r="T62" s="212" t="s">
        <v>1766</v>
      </c>
      <c r="U62" s="212" t="s">
        <v>1790</v>
      </c>
      <c r="V62" s="212" t="s">
        <v>1768</v>
      </c>
      <c r="W62" s="212" t="s">
        <v>1830</v>
      </c>
      <c r="X62" s="212" t="s">
        <v>1955</v>
      </c>
      <c r="Y62" s="212" t="s">
        <v>1775</v>
      </c>
      <c r="Z62" s="212" t="s">
        <v>1791</v>
      </c>
      <c r="AA62" s="212" t="s">
        <v>1795</v>
      </c>
      <c r="AB62" s="212" t="s">
        <v>1792</v>
      </c>
      <c r="AC62" s="35" t="str">
        <f t="shared" si="2"/>
        <v>陈健霞</v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280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11"/>
        <v/>
      </c>
      <c r="AN62" s="35" t="str">
        <f t="shared" si="12"/>
        <v/>
      </c>
      <c r="AO62" s="35" t="str">
        <f t="shared" si="13"/>
        <v/>
      </c>
      <c r="AP62" s="35" t="str">
        <f>IF(AJ62="","",VLOOKUP(AN62,[1]Sheet11!E:F,2,0))</f>
        <v/>
      </c>
      <c r="AQ62" s="35" t="str">
        <f>IF(AO62="拼单会员","5年",IF(AJ62="","",VLOOKUP(AM62&amp;AP62,[1]Sheet11!$J$3:$K$17,2)))</f>
        <v/>
      </c>
      <c r="AR62" s="35" t="str">
        <f t="shared" si="14"/>
        <v/>
      </c>
      <c r="AS62" s="35" t="str">
        <f t="shared" si="15"/>
        <v/>
      </c>
      <c r="AT62" s="35" t="str">
        <f t="shared" si="16"/>
        <v/>
      </c>
      <c r="AU62" s="35" t="str">
        <f t="shared" si="17"/>
        <v/>
      </c>
      <c r="AV62" s="35" t="str">
        <f t="shared" si="18"/>
        <v/>
      </c>
      <c r="AW62" s="35" t="str">
        <f t="shared" si="19"/>
        <v/>
      </c>
      <c r="AX62" s="35" t="str">
        <f t="shared" si="20"/>
        <v/>
      </c>
      <c r="AY62" s="35" t="str">
        <f>IF(SUMIF('7-市场业绩'!F:F,AC62,'7-市场业绩'!I:I)&gt;0,"学习卡","老结算")</f>
        <v>学习卡</v>
      </c>
      <c r="AZ62" s="35" t="str">
        <f t="shared" si="21"/>
        <v/>
      </c>
      <c r="BA62" s="35" t="str">
        <f t="shared" si="22"/>
        <v>无</v>
      </c>
      <c r="BB62" s="35" t="str">
        <f t="shared" si="23"/>
        <v/>
      </c>
      <c r="BC62" s="35" t="str">
        <f t="shared" si="24"/>
        <v/>
      </c>
      <c r="BD62" s="35" t="str">
        <f t="shared" si="25"/>
        <v>无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7">
        <v>42552</v>
      </c>
      <c r="BS62" t="s">
        <v>551</v>
      </c>
    </row>
    <row r="63" spans="1:71" ht="15" hidden="1" customHeight="1">
      <c r="A63" s="211">
        <v>42904</v>
      </c>
      <c r="B63" s="212" t="s">
        <v>1956</v>
      </c>
      <c r="C63" s="212" t="s">
        <v>14</v>
      </c>
      <c r="D63" s="212" t="s">
        <v>1957</v>
      </c>
      <c r="E63" s="212" t="s">
        <v>1958</v>
      </c>
      <c r="F63" s="212" t="s">
        <v>1811</v>
      </c>
      <c r="G63" s="212" t="s">
        <v>20</v>
      </c>
      <c r="H63" s="212" t="s">
        <v>1934</v>
      </c>
      <c r="I63" s="212" t="s">
        <v>14</v>
      </c>
      <c r="J63" s="212">
        <v>2955.37</v>
      </c>
      <c r="K63" s="212">
        <v>0</v>
      </c>
      <c r="L63" s="213">
        <v>1880</v>
      </c>
      <c r="M63" s="213">
        <v>1880</v>
      </c>
      <c r="N63" s="212">
        <v>0</v>
      </c>
      <c r="O63" s="212">
        <v>0</v>
      </c>
      <c r="P63" s="212">
        <v>0</v>
      </c>
      <c r="Q63" s="212">
        <v>0</v>
      </c>
      <c r="R63" s="212">
        <v>0</v>
      </c>
      <c r="S63" s="212">
        <v>1880</v>
      </c>
      <c r="T63" s="212" t="s">
        <v>1766</v>
      </c>
      <c r="U63" s="212" t="s">
        <v>1767</v>
      </c>
      <c r="V63" s="212" t="s">
        <v>1768</v>
      </c>
      <c r="W63" s="212" t="s">
        <v>1830</v>
      </c>
      <c r="X63" s="212" t="s">
        <v>1959</v>
      </c>
      <c r="Y63" s="212" t="s">
        <v>1775</v>
      </c>
      <c r="Z63" s="212" t="s">
        <v>485</v>
      </c>
      <c r="AA63" s="212" t="s">
        <v>2954</v>
      </c>
      <c r="AB63" s="212" t="s">
        <v>2960</v>
      </c>
      <c r="AC63" s="35" t="str">
        <f t="shared" si="2"/>
        <v>丁惠媚</v>
      </c>
      <c r="AD63" s="36">
        <f t="shared" si="3"/>
        <v>16</v>
      </c>
      <c r="AE63" s="35" t="str">
        <f t="shared" si="4"/>
        <v>陈品合</v>
      </c>
      <c r="AF63" s="24"/>
      <c r="AG63" s="40">
        <f t="shared" si="5"/>
        <v>0</v>
      </c>
      <c r="AH63" s="36">
        <f t="shared" si="6"/>
        <v>0</v>
      </c>
      <c r="AI63" s="36">
        <f t="shared" si="7"/>
        <v>1880</v>
      </c>
      <c r="AJ63" s="35" t="str">
        <f t="shared" si="8"/>
        <v>新生连报小学1期国际会员</v>
      </c>
      <c r="AK63" s="35" t="str">
        <f t="shared" si="9"/>
        <v>新生</v>
      </c>
      <c r="AL63" s="35" t="str">
        <f t="shared" si="10"/>
        <v>连报</v>
      </c>
      <c r="AM63" s="35" t="str">
        <f t="shared" si="11"/>
        <v>小学</v>
      </c>
      <c r="AN63" s="35" t="str">
        <f t="shared" si="12"/>
        <v>1期</v>
      </c>
      <c r="AO63" s="35" t="str">
        <f t="shared" si="13"/>
        <v>国际会员</v>
      </c>
      <c r="AP63" s="35" t="str">
        <f>IF(AJ63="","",VLOOKUP(AN63,[1]Sheet11!E:F,2,0))</f>
        <v>1年</v>
      </c>
      <c r="AQ63" s="35" t="str">
        <f>IF(AO63="拼单会员","5年",IF(AJ63="","",VLOOKUP(AM63&amp;AP63,[1]Sheet11!$J$3:$K$17,2)))</f>
        <v>1年</v>
      </c>
      <c r="AR63" s="35" t="str">
        <f t="shared" si="14"/>
        <v>国际班</v>
      </c>
      <c r="AS63" s="35" t="str">
        <f t="shared" si="15"/>
        <v>2017-06-18</v>
      </c>
      <c r="AT63" s="35" t="str">
        <f t="shared" si="16"/>
        <v>新生</v>
      </c>
      <c r="AU63" s="35" t="str">
        <f t="shared" si="17"/>
        <v>新生</v>
      </c>
      <c r="AV63" s="35" t="str">
        <f t="shared" si="18"/>
        <v>1期秒杀</v>
      </c>
      <c r="AW63" s="35" t="str">
        <f t="shared" si="19"/>
        <v>国际班</v>
      </c>
      <c r="AX63" s="35" t="str">
        <f t="shared" si="20"/>
        <v>新生国际班</v>
      </c>
      <c r="AY63" s="35" t="str">
        <f>IF(SUMIF('7-市场业绩'!F:F,AC63,'7-市场业绩'!I:I)&gt;0,"学习卡","老结算")</f>
        <v>学习卡</v>
      </c>
      <c r="AZ63" s="35" t="str">
        <f t="shared" si="21"/>
        <v>1期秒杀</v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>1期秒杀</v>
      </c>
      <c r="BH63" s="27">
        <v>42552</v>
      </c>
      <c r="BS63" t="s">
        <v>552</v>
      </c>
    </row>
    <row r="64" spans="1:71" ht="15" hidden="1" customHeight="1">
      <c r="A64" s="211">
        <v>42904</v>
      </c>
      <c r="B64" s="212" t="s">
        <v>1961</v>
      </c>
      <c r="C64" s="212" t="s">
        <v>14</v>
      </c>
      <c r="D64" s="212" t="s">
        <v>1957</v>
      </c>
      <c r="E64" s="212" t="s">
        <v>1958</v>
      </c>
      <c r="F64" s="212" t="s">
        <v>1811</v>
      </c>
      <c r="G64" s="212" t="s">
        <v>20</v>
      </c>
      <c r="H64" s="212" t="s">
        <v>1962</v>
      </c>
      <c r="I64" s="212" t="s">
        <v>14</v>
      </c>
      <c r="J64" s="212">
        <v>9670.74</v>
      </c>
      <c r="K64" s="212">
        <v>0</v>
      </c>
      <c r="L64" s="213">
        <v>0</v>
      </c>
      <c r="M64" s="213">
        <v>0</v>
      </c>
      <c r="N64" s="212">
        <v>0</v>
      </c>
      <c r="O64" s="212">
        <v>0</v>
      </c>
      <c r="P64" s="212">
        <v>0</v>
      </c>
      <c r="Q64" s="212">
        <v>0</v>
      </c>
      <c r="R64" s="212">
        <v>0</v>
      </c>
      <c r="S64" s="212">
        <v>0</v>
      </c>
      <c r="T64" s="212" t="s">
        <v>1766</v>
      </c>
      <c r="U64" s="212" t="s">
        <v>1767</v>
      </c>
      <c r="V64" s="212" t="s">
        <v>1768</v>
      </c>
      <c r="W64" s="212" t="s">
        <v>14</v>
      </c>
      <c r="X64" s="212" t="s">
        <v>14</v>
      </c>
      <c r="Y64" s="212" t="s">
        <v>1775</v>
      </c>
      <c r="Z64" s="212" t="s">
        <v>485</v>
      </c>
      <c r="AA64" s="212" t="s">
        <v>1960</v>
      </c>
      <c r="AB64" s="212" t="s">
        <v>2146</v>
      </c>
      <c r="AC64" s="35" t="str">
        <f t="shared" si="2"/>
        <v>林巧珍</v>
      </c>
      <c r="AD64" s="36">
        <f t="shared" si="3"/>
        <v>32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11"/>
        <v/>
      </c>
      <c r="AN64" s="35" t="str">
        <f t="shared" si="12"/>
        <v/>
      </c>
      <c r="AO64" s="35" t="str">
        <f t="shared" si="13"/>
        <v/>
      </c>
      <c r="AP64" s="35" t="str">
        <f>IF(AJ64="","",VLOOKUP(AN64,[1]Sheet11!E:F,2,0))</f>
        <v/>
      </c>
      <c r="AQ64" s="35" t="str">
        <f>IF(AO64="拼单会员","5年",IF(AJ64="","",VLOOKUP(AM64&amp;AP64,[1]Sheet11!$J$3:$K$17,2)))</f>
        <v/>
      </c>
      <c r="AR64" s="35" t="str">
        <f t="shared" si="14"/>
        <v/>
      </c>
      <c r="AS64" s="35" t="str">
        <f t="shared" si="15"/>
        <v/>
      </c>
      <c r="AT64" s="35" t="str">
        <f t="shared" si="16"/>
        <v/>
      </c>
      <c r="AU64" s="35" t="str">
        <f t="shared" si="17"/>
        <v/>
      </c>
      <c r="AV64" s="35" t="str">
        <f t="shared" si="18"/>
        <v/>
      </c>
      <c r="AW64" s="35" t="str">
        <f t="shared" si="19"/>
        <v/>
      </c>
      <c r="AX64" s="35" t="str">
        <f t="shared" si="20"/>
        <v/>
      </c>
      <c r="AY64" s="35" t="str">
        <f>IF(SUMIF('7-市场业绩'!F:F,AC64,'7-市场业绩'!I:I)&gt;0,"学习卡","老结算")</f>
        <v>老结算</v>
      </c>
      <c r="AZ64" s="35" t="str">
        <f t="shared" si="21"/>
        <v/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买三送二</v>
      </c>
      <c r="BH64" s="27">
        <v>42552</v>
      </c>
      <c r="BS64" t="s">
        <v>542</v>
      </c>
    </row>
    <row r="65" spans="1:71" ht="15" customHeight="1">
      <c r="A65" s="211">
        <v>42904</v>
      </c>
      <c r="B65" s="212" t="s">
        <v>1963</v>
      </c>
      <c r="C65" s="212" t="s">
        <v>14</v>
      </c>
      <c r="D65" s="212" t="s">
        <v>1957</v>
      </c>
      <c r="E65" s="212" t="s">
        <v>1958</v>
      </c>
      <c r="F65" s="212" t="s">
        <v>1811</v>
      </c>
      <c r="G65" s="212" t="s">
        <v>20</v>
      </c>
      <c r="H65" s="212" t="s">
        <v>1765</v>
      </c>
      <c r="I65" s="212" t="s">
        <v>14</v>
      </c>
      <c r="J65" s="212">
        <v>-2073.9</v>
      </c>
      <c r="K65" s="212">
        <v>0</v>
      </c>
      <c r="L65" s="213">
        <v>16580</v>
      </c>
      <c r="M65" s="213">
        <v>16580</v>
      </c>
      <c r="N65" s="212">
        <v>0</v>
      </c>
      <c r="O65" s="212">
        <v>0</v>
      </c>
      <c r="P65" s="212">
        <v>0</v>
      </c>
      <c r="Q65" s="212">
        <v>0</v>
      </c>
      <c r="R65" s="212">
        <v>0</v>
      </c>
      <c r="S65" s="212">
        <v>16580</v>
      </c>
      <c r="T65" s="212" t="s">
        <v>1766</v>
      </c>
      <c r="U65" s="212" t="s">
        <v>1767</v>
      </c>
      <c r="V65" s="212" t="s">
        <v>1768</v>
      </c>
      <c r="W65" s="212" t="s">
        <v>1830</v>
      </c>
      <c r="X65" s="212" t="s">
        <v>1959</v>
      </c>
      <c r="Y65" s="212" t="s">
        <v>1775</v>
      </c>
      <c r="Z65" s="212" t="s">
        <v>483</v>
      </c>
      <c r="AA65" s="212" t="s">
        <v>2954</v>
      </c>
      <c r="AB65" s="212" t="s">
        <v>1964</v>
      </c>
      <c r="AC65" s="35" t="str">
        <f t="shared" si="2"/>
        <v>丁惠媚</v>
      </c>
      <c r="AD65" s="36">
        <f t="shared" si="3"/>
        <v>48</v>
      </c>
      <c r="AE65" s="35" t="str">
        <f t="shared" si="4"/>
        <v>陈品合</v>
      </c>
      <c r="AF65" s="24">
        <v>1</v>
      </c>
      <c r="AG65" s="40">
        <f t="shared" si="5"/>
        <v>1</v>
      </c>
      <c r="AH65" s="36">
        <f t="shared" si="6"/>
        <v>0</v>
      </c>
      <c r="AI65" s="36">
        <f t="shared" si="7"/>
        <v>16580</v>
      </c>
      <c r="AJ65" s="35" t="str">
        <f t="shared" si="8"/>
        <v>新生连报小学1年国际会员</v>
      </c>
      <c r="AK65" s="35" t="str">
        <f t="shared" si="9"/>
        <v>新生</v>
      </c>
      <c r="AL65" s="35" t="str">
        <f t="shared" si="10"/>
        <v>连报</v>
      </c>
      <c r="AM65" s="35" t="str">
        <f t="shared" si="11"/>
        <v>小学</v>
      </c>
      <c r="AN65" s="35" t="str">
        <f t="shared" si="12"/>
        <v>1年</v>
      </c>
      <c r="AO65" s="35" t="str">
        <f t="shared" si="13"/>
        <v>国际会员</v>
      </c>
      <c r="AP65" s="35" t="str">
        <f>IF(AJ65="","",VLOOKUP(AN65,[1]Sheet11!E:F,2,0))</f>
        <v>1年</v>
      </c>
      <c r="AQ65" s="35" t="str">
        <f>IF(AO65="拼单会员","5年",IF(AJ65="","",VLOOKUP(AM65&amp;AP65,[1]Sheet11!$J$3:$K$17,2)))</f>
        <v>1年</v>
      </c>
      <c r="AR65" s="35" t="str">
        <f t="shared" si="14"/>
        <v>国际班</v>
      </c>
      <c r="AS65" s="35" t="str">
        <f t="shared" si="15"/>
        <v>2017-06-18</v>
      </c>
      <c r="AT65" s="35" t="str">
        <f t="shared" si="16"/>
        <v>新生</v>
      </c>
      <c r="AU65" s="35" t="str">
        <f t="shared" si="17"/>
        <v>新生</v>
      </c>
      <c r="AV65" s="35" t="str">
        <f t="shared" si="18"/>
        <v>买三送二</v>
      </c>
      <c r="AW65" s="35" t="str">
        <f t="shared" si="19"/>
        <v>国际班</v>
      </c>
      <c r="AX65" s="35" t="str">
        <f t="shared" si="20"/>
        <v>新生国际班</v>
      </c>
      <c r="AY65" s="35" t="str">
        <f>IF(SUMIF('7-市场业绩'!F:F,AC65,'7-市场业绩'!I:I)&gt;0,"学习卡","老结算")</f>
        <v>学习卡</v>
      </c>
      <c r="AZ65" s="35" t="str">
        <f t="shared" si="21"/>
        <v>买三送二</v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>买三送二</v>
      </c>
      <c r="BH65" s="27">
        <v>42552</v>
      </c>
      <c r="BS65" t="s">
        <v>553</v>
      </c>
    </row>
    <row r="66" spans="1:71" ht="15" hidden="1" customHeight="1">
      <c r="A66" s="211">
        <v>42903</v>
      </c>
      <c r="B66" s="212" t="s">
        <v>1965</v>
      </c>
      <c r="C66" s="212" t="s">
        <v>14</v>
      </c>
      <c r="D66" s="212" t="s">
        <v>1966</v>
      </c>
      <c r="E66" s="212" t="s">
        <v>1967</v>
      </c>
      <c r="F66" s="212" t="s">
        <v>1764</v>
      </c>
      <c r="G66" s="212" t="s">
        <v>14</v>
      </c>
      <c r="H66" s="212" t="s">
        <v>1968</v>
      </c>
      <c r="I66" s="212" t="s">
        <v>14</v>
      </c>
      <c r="J66" s="212">
        <v>47850</v>
      </c>
      <c r="K66" s="212">
        <v>0</v>
      </c>
      <c r="L66" s="213">
        <v>0</v>
      </c>
      <c r="M66" s="213">
        <v>0</v>
      </c>
      <c r="N66" s="212">
        <v>0</v>
      </c>
      <c r="O66" s="212">
        <v>0</v>
      </c>
      <c r="P66" s="212">
        <v>0</v>
      </c>
      <c r="Q66" s="212">
        <v>0</v>
      </c>
      <c r="R66" s="212">
        <v>0</v>
      </c>
      <c r="S66" s="212">
        <v>0</v>
      </c>
      <c r="T66" s="212" t="s">
        <v>1766</v>
      </c>
      <c r="U66" s="212" t="s">
        <v>1767</v>
      </c>
      <c r="V66" s="212" t="s">
        <v>1768</v>
      </c>
      <c r="W66" s="212" t="s">
        <v>14</v>
      </c>
      <c r="X66" s="212" t="s">
        <v>14</v>
      </c>
      <c r="Y66" s="212" t="s">
        <v>1775</v>
      </c>
      <c r="Z66" s="212" t="s">
        <v>485</v>
      </c>
      <c r="AA66" s="212" t="s">
        <v>1795</v>
      </c>
      <c r="AB66" s="212" t="s">
        <v>2147</v>
      </c>
      <c r="AC66" s="35" t="str">
        <f t="shared" si="2"/>
        <v>陈健霞</v>
      </c>
      <c r="AD66" s="36">
        <f t="shared" si="3"/>
        <v>120</v>
      </c>
      <c r="AE66" s="35" t="str">
        <f t="shared" si="4"/>
        <v/>
      </c>
      <c r="AF66" s="24"/>
      <c r="AG66" s="40">
        <f t="shared" si="5"/>
        <v>0</v>
      </c>
      <c r="AH66" s="36">
        <f t="shared" si="6"/>
        <v>0</v>
      </c>
      <c r="AI66" s="36">
        <f t="shared" si="7"/>
        <v>0</v>
      </c>
      <c r="AJ66" s="35" t="str">
        <f t="shared" si="8"/>
        <v/>
      </c>
      <c r="AK66" s="35" t="str">
        <f t="shared" si="9"/>
        <v/>
      </c>
      <c r="AL66" s="35" t="str">
        <f t="shared" si="10"/>
        <v/>
      </c>
      <c r="AM66" s="35" t="str">
        <f t="shared" si="11"/>
        <v/>
      </c>
      <c r="AN66" s="35" t="str">
        <f t="shared" si="12"/>
        <v/>
      </c>
      <c r="AO66" s="35" t="str">
        <f t="shared" si="13"/>
        <v/>
      </c>
      <c r="AP66" s="35" t="str">
        <f>IF(AJ66="","",VLOOKUP(AN66,[1]Sheet11!E:F,2,0))</f>
        <v/>
      </c>
      <c r="AQ66" s="35" t="str">
        <f>IF(AO66="拼单会员","5年",IF(AJ66="","",VLOOKUP(AM66&amp;AP66,[1]Sheet11!$J$3:$K$17,2)))</f>
        <v/>
      </c>
      <c r="AR66" s="35" t="str">
        <f t="shared" si="14"/>
        <v/>
      </c>
      <c r="AS66" s="35" t="str">
        <f t="shared" si="15"/>
        <v/>
      </c>
      <c r="AT66" s="35" t="str">
        <f t="shared" si="16"/>
        <v/>
      </c>
      <c r="AU66" s="35" t="str">
        <f t="shared" si="17"/>
        <v/>
      </c>
      <c r="AV66" s="35" t="str">
        <f t="shared" si="18"/>
        <v/>
      </c>
      <c r="AW66" s="35" t="str">
        <f t="shared" si="19"/>
        <v/>
      </c>
      <c r="AX66" s="35" t="str">
        <f t="shared" si="20"/>
        <v/>
      </c>
      <c r="AY66" s="35" t="str">
        <f>IF(SUMIF('7-市场业绩'!F:F,AC66,'7-市场业绩'!I:I)&gt;0,"学习卡","老结算")</f>
        <v>学习卡</v>
      </c>
      <c r="AZ66" s="35" t="str">
        <f t="shared" si="21"/>
        <v/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创始会员</v>
      </c>
      <c r="BH66" s="27">
        <v>42552</v>
      </c>
      <c r="BS66" t="s">
        <v>509</v>
      </c>
    </row>
    <row r="67" spans="1:71" ht="15" customHeight="1">
      <c r="A67" s="211">
        <v>42903</v>
      </c>
      <c r="B67" s="212" t="s">
        <v>1969</v>
      </c>
      <c r="C67" s="212" t="s">
        <v>14</v>
      </c>
      <c r="D67" s="212" t="s">
        <v>1966</v>
      </c>
      <c r="E67" s="212" t="s">
        <v>1967</v>
      </c>
      <c r="F67" s="212" t="s">
        <v>1764</v>
      </c>
      <c r="G67" s="212" t="s">
        <v>14</v>
      </c>
      <c r="H67" s="212" t="s">
        <v>1968</v>
      </c>
      <c r="I67" s="212" t="s">
        <v>14</v>
      </c>
      <c r="J67" s="212">
        <v>22850</v>
      </c>
      <c r="K67" s="212">
        <v>0</v>
      </c>
      <c r="L67" s="213">
        <v>25000</v>
      </c>
      <c r="M67" s="213">
        <v>25000</v>
      </c>
      <c r="N67" s="212">
        <v>0</v>
      </c>
      <c r="O67" s="212">
        <v>0</v>
      </c>
      <c r="P67" s="212">
        <v>0</v>
      </c>
      <c r="Q67" s="212">
        <v>0</v>
      </c>
      <c r="R67" s="212">
        <v>0</v>
      </c>
      <c r="S67" s="212">
        <v>25000</v>
      </c>
      <c r="T67" s="212" t="s">
        <v>1766</v>
      </c>
      <c r="U67" s="212" t="s">
        <v>1767</v>
      </c>
      <c r="V67" s="212" t="s">
        <v>1768</v>
      </c>
      <c r="W67" s="212" t="s">
        <v>1830</v>
      </c>
      <c r="X67" s="212" t="s">
        <v>1970</v>
      </c>
      <c r="Y67" s="212" t="s">
        <v>1775</v>
      </c>
      <c r="Z67" s="212" t="s">
        <v>485</v>
      </c>
      <c r="AA67" s="212" t="s">
        <v>1795</v>
      </c>
      <c r="AB67" s="212" t="s">
        <v>2957</v>
      </c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>陈健霞</v>
      </c>
      <c r="AD67" s="36">
        <f t="shared" ref="AD67:AD130" si="27">IFERROR(VALUE(MID(H67,FIND("(",H67)+1,FIND(")",H67)-FIND("(",H67)-2)),0)</f>
        <v>120</v>
      </c>
      <c r="AE67" s="35" t="str">
        <f t="shared" ref="AE67:AE130" si="28">IF(AJ67="","",MID(AB67,FIND("@",SUBSTITUTE(AB67,"／","@",6))+5,FIND("@",SUBSTITUTE(AB67,"／","@",7))-FIND("@",SUBSTITUTE(AB67,"／","@",6))-5))</f>
        <v>无</v>
      </c>
      <c r="AF67" s="24"/>
      <c r="AG67" s="40">
        <f t="shared" ref="AG67:AG130" si="29">IFERROR(VALUE(MID(AB67,FIND("@",SUBSTITUTE(AB67,"：","@",1))+1,FIND("@",SUBSTITUTE(AB67,"）","@",1))-FIND("@",SUBSTITUTE(AB67,"：","@",1))-1)),0)</f>
        <v>1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6">
        <f t="shared" ref="AI67:AI130" si="31">M67-AH67</f>
        <v>25000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>新生连报小学2.5年国际会员</v>
      </c>
      <c r="AK67" s="35" t="str">
        <f t="shared" ref="AK67:AK130" si="33">IF(AJ67="","",LEFT(AB67,2))</f>
        <v>新生</v>
      </c>
      <c r="AL67" s="35" t="str">
        <f t="shared" ref="AL67:AL130" si="34">IF(AJ67="","",MID(AB67,3,2))</f>
        <v>连报</v>
      </c>
      <c r="AM67" s="35" t="str">
        <f t="shared" ref="AM67:AM130" si="35">IF(AJ67="","",MID(AB67,5,2))</f>
        <v>小学</v>
      </c>
      <c r="AN67" s="35" t="str">
        <f t="shared" ref="AN67:AN130" si="36">IF(AJ67="","",MIDB(AJ67,SEARCHB("?",AJ67),2*LEN(AJ67)-LENB(AJ67)+2))</f>
        <v>2.5年</v>
      </c>
      <c r="AO67" s="35" t="str">
        <f t="shared" ref="AO67:AO130" si="37">IF(AJ67="","",RIGHT(MIDB(AJ67,SEARCHB("?",AJ67),20),LENB(MIDB(AJ67,SEARCHB("?",AJ67),20))-LEN(MIDB(AJ67,SEARCHB("?",AJ67),20))-1))</f>
        <v>国际会员</v>
      </c>
      <c r="AP67" s="35" t="str">
        <f>IF(AJ67="","",VLOOKUP(AN67,[1]Sheet11!E:F,2,0))</f>
        <v>2年</v>
      </c>
      <c r="AQ67" s="35" t="str">
        <f>IF(AO67="拼单会员","5年",IF(AJ67="","",VLOOKUP(AM67&amp;AP67,[1]Sheet11!$J$3:$K$17,2)))</f>
        <v>2年</v>
      </c>
      <c r="AR67" s="35" t="str">
        <f t="shared" ref="AR67:AR130" si="38">IF(AJ67="","",VLOOKUP(AO67,BP:BQ,2,0))</f>
        <v>国际班</v>
      </c>
      <c r="AS67" s="35" t="str">
        <f t="shared" ref="AS67:AS130" si="39">IF(AJ67="","",MID(AB67,FIND("@",SUBSTITUTE(AB67,"／","@",5))+8,10))</f>
        <v>2017-06-17</v>
      </c>
      <c r="AT67" s="35" t="str">
        <f t="shared" ref="AT67:AT130" si="40">IF(AJ67="","",IF(AK67="新生","新生",IF((AS67-$BH$2)&gt;0,"1年追补","老生")))</f>
        <v>新生</v>
      </c>
      <c r="AU67" s="35" t="str">
        <f t="shared" ref="AU67:AU130" si="41">IF(AJ67="","",IF(OR(AT67="新生",AT67="1年追补"),"新生","老生"))</f>
        <v>新生</v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新生小学国际班2年</v>
      </c>
      <c r="AW67" s="35" t="str">
        <f t="shared" ref="AW67:AW130" si="43">IF(AJ67="","",VLOOKUP(AO67,BP:BR,3,0))</f>
        <v>国际班</v>
      </c>
      <c r="AX67" s="35" t="str">
        <f t="shared" ref="AX67:AX130" si="44">AT67&amp;AW67</f>
        <v>新生国际班</v>
      </c>
      <c r="AY67" s="35" t="str">
        <f>IF(SUMIF('7-市场业绩'!F:F,AC67,'7-市场业绩'!I:I)&gt;0,"学习卡","老结算")</f>
        <v>学习卡</v>
      </c>
      <c r="AZ67" s="35" t="str">
        <f t="shared" ref="AZ67:AZ130" si="45">IF(AY67="学习卡",AV67,AX67)</f>
        <v>新生小学国际班2年</v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创始会员</v>
      </c>
      <c r="BH67" s="27">
        <v>42552</v>
      </c>
      <c r="BS67" t="s">
        <v>554</v>
      </c>
    </row>
    <row r="68" spans="1:71" ht="15" hidden="1" customHeight="1">
      <c r="A68" s="211">
        <v>42903</v>
      </c>
      <c r="B68" s="212" t="s">
        <v>1971</v>
      </c>
      <c r="C68" s="212" t="s">
        <v>14</v>
      </c>
      <c r="D68" s="212" t="s">
        <v>1972</v>
      </c>
      <c r="E68" s="212" t="s">
        <v>1973</v>
      </c>
      <c r="F68" s="212" t="s">
        <v>1811</v>
      </c>
      <c r="G68" s="212" t="s">
        <v>13</v>
      </c>
      <c r="H68" s="212" t="s">
        <v>14</v>
      </c>
      <c r="I68" s="212" t="s">
        <v>14</v>
      </c>
      <c r="J68" s="212">
        <v>0</v>
      </c>
      <c r="K68" s="212">
        <v>0</v>
      </c>
      <c r="L68" s="213">
        <v>0</v>
      </c>
      <c r="M68" s="213">
        <v>280</v>
      </c>
      <c r="N68" s="212">
        <v>0</v>
      </c>
      <c r="O68" s="212">
        <v>280</v>
      </c>
      <c r="P68" s="212">
        <v>0</v>
      </c>
      <c r="Q68" s="212">
        <v>0</v>
      </c>
      <c r="R68" s="212">
        <v>0</v>
      </c>
      <c r="S68" s="212">
        <v>280</v>
      </c>
      <c r="T68" s="212" t="s">
        <v>1766</v>
      </c>
      <c r="U68" s="212" t="s">
        <v>1767</v>
      </c>
      <c r="V68" s="212" t="s">
        <v>1768</v>
      </c>
      <c r="W68" s="212" t="s">
        <v>1830</v>
      </c>
      <c r="X68" s="212" t="s">
        <v>1974</v>
      </c>
      <c r="Y68" s="212" t="s">
        <v>1775</v>
      </c>
      <c r="Z68" s="212" t="s">
        <v>1791</v>
      </c>
      <c r="AA68" s="212" t="s">
        <v>1795</v>
      </c>
      <c r="AB68" s="212" t="s">
        <v>1975</v>
      </c>
      <c r="AC68" s="35" t="str">
        <f t="shared" si="26"/>
        <v>陈健霞</v>
      </c>
      <c r="AD68" s="36">
        <f t="shared" si="27"/>
        <v>0</v>
      </c>
      <c r="AE68" s="35" t="str">
        <f t="shared" si="28"/>
        <v/>
      </c>
      <c r="AF68" s="24"/>
      <c r="AG68" s="40">
        <f t="shared" si="29"/>
        <v>0</v>
      </c>
      <c r="AH68" s="36">
        <f t="shared" si="30"/>
        <v>280</v>
      </c>
      <c r="AI68" s="36">
        <f t="shared" si="31"/>
        <v>0</v>
      </c>
      <c r="AJ68" s="35" t="str">
        <f t="shared" si="32"/>
        <v/>
      </c>
      <c r="AK68" s="35" t="str">
        <f t="shared" si="33"/>
        <v/>
      </c>
      <c r="AL68" s="35" t="str">
        <f t="shared" si="34"/>
        <v/>
      </c>
      <c r="AM68" s="35" t="str">
        <f t="shared" si="35"/>
        <v/>
      </c>
      <c r="AN68" s="35" t="str">
        <f t="shared" si="36"/>
        <v/>
      </c>
      <c r="AO68" s="35" t="str">
        <f t="shared" si="37"/>
        <v/>
      </c>
      <c r="AP68" s="35" t="str">
        <f>IF(AJ68="","",VLOOKUP(AN68,[1]Sheet11!E:F,2,0))</f>
        <v/>
      </c>
      <c r="AQ68" s="35" t="str">
        <f>IF(AO68="拼单会员","5年",IF(AJ68="","",VLOOKUP(AM68&amp;AP68,[1]Sheet11!$J$3:$K$17,2)))</f>
        <v/>
      </c>
      <c r="AR68" s="35" t="str">
        <f t="shared" si="38"/>
        <v/>
      </c>
      <c r="AS68" s="35" t="str">
        <f t="shared" si="39"/>
        <v/>
      </c>
      <c r="AT68" s="35" t="str">
        <f t="shared" si="40"/>
        <v/>
      </c>
      <c r="AU68" s="35" t="str">
        <f t="shared" si="41"/>
        <v/>
      </c>
      <c r="AV68" s="35" t="str">
        <f t="shared" si="42"/>
        <v/>
      </c>
      <c r="AW68" s="35" t="str">
        <f t="shared" si="43"/>
        <v/>
      </c>
      <c r="AX68" s="35" t="str">
        <f t="shared" si="44"/>
        <v/>
      </c>
      <c r="AY68" s="35" t="str">
        <f>IF(SUMIF('7-市场业绩'!F:F,AC68,'7-市场业绩'!I:I)&gt;0,"学习卡","老结算")</f>
        <v>学习卡</v>
      </c>
      <c r="AZ68" s="35" t="str">
        <f t="shared" si="45"/>
        <v/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555</v>
      </c>
    </row>
    <row r="69" spans="1:71" ht="15" hidden="1" customHeight="1">
      <c r="A69" s="211">
        <v>42903</v>
      </c>
      <c r="B69" s="212" t="s">
        <v>1976</v>
      </c>
      <c r="C69" s="212" t="s">
        <v>14</v>
      </c>
      <c r="D69" s="212" t="s">
        <v>1972</v>
      </c>
      <c r="E69" s="212" t="s">
        <v>1973</v>
      </c>
      <c r="F69" s="212" t="s">
        <v>1811</v>
      </c>
      <c r="G69" s="212" t="s">
        <v>13</v>
      </c>
      <c r="H69" s="212" t="s">
        <v>1774</v>
      </c>
      <c r="I69" s="212" t="s">
        <v>14</v>
      </c>
      <c r="J69" s="212">
        <v>4500</v>
      </c>
      <c r="K69" s="212">
        <v>0</v>
      </c>
      <c r="L69" s="213">
        <v>1880</v>
      </c>
      <c r="M69" s="213">
        <v>1880</v>
      </c>
      <c r="N69" s="212">
        <v>0</v>
      </c>
      <c r="O69" s="212">
        <v>0</v>
      </c>
      <c r="P69" s="212">
        <v>0</v>
      </c>
      <c r="Q69" s="212">
        <v>0</v>
      </c>
      <c r="R69" s="212">
        <v>0</v>
      </c>
      <c r="S69" s="212">
        <v>1880</v>
      </c>
      <c r="T69" s="212" t="s">
        <v>1766</v>
      </c>
      <c r="U69" s="212" t="s">
        <v>1767</v>
      </c>
      <c r="V69" s="212" t="s">
        <v>1768</v>
      </c>
      <c r="W69" s="212" t="s">
        <v>1830</v>
      </c>
      <c r="X69" s="212" t="s">
        <v>1974</v>
      </c>
      <c r="Y69" s="212" t="s">
        <v>1775</v>
      </c>
      <c r="Z69" s="212" t="s">
        <v>485</v>
      </c>
      <c r="AA69" s="212" t="s">
        <v>1795</v>
      </c>
      <c r="AB69" s="212" t="s">
        <v>2961</v>
      </c>
      <c r="AC69" s="35" t="str">
        <f t="shared" si="26"/>
        <v>陈健霞</v>
      </c>
      <c r="AD69" s="36">
        <f t="shared" si="27"/>
        <v>16</v>
      </c>
      <c r="AE69" s="35" t="str">
        <f t="shared" si="28"/>
        <v>龚羽萱</v>
      </c>
      <c r="AF69" s="24"/>
      <c r="AG69" s="40">
        <f t="shared" si="29"/>
        <v>0</v>
      </c>
      <c r="AH69" s="36">
        <f t="shared" si="30"/>
        <v>0</v>
      </c>
      <c r="AI69" s="36">
        <f t="shared" si="31"/>
        <v>1880</v>
      </c>
      <c r="AJ69" s="35" t="str">
        <f t="shared" si="32"/>
        <v>新生连报小学1期会员</v>
      </c>
      <c r="AK69" s="35" t="str">
        <f t="shared" si="33"/>
        <v>新生</v>
      </c>
      <c r="AL69" s="35" t="str">
        <f t="shared" si="34"/>
        <v>连报</v>
      </c>
      <c r="AM69" s="35" t="str">
        <f t="shared" si="35"/>
        <v>小学</v>
      </c>
      <c r="AN69" s="35" t="str">
        <f t="shared" si="36"/>
        <v>1期</v>
      </c>
      <c r="AO69" s="35" t="str">
        <f t="shared" si="37"/>
        <v>会员</v>
      </c>
      <c r="AP69" s="35" t="str">
        <f>IF(AJ69="","",VLOOKUP(AN69,[1]Sheet11!E:F,2,0))</f>
        <v>1年</v>
      </c>
      <c r="AQ69" s="35" t="str">
        <f>IF(AO69="拼单会员","5年",IF(AJ69="","",VLOOKUP(AM69&amp;AP69,[1]Sheet11!$J$3:$K$17,2)))</f>
        <v>1年</v>
      </c>
      <c r="AR69" s="35" t="e">
        <f t="shared" si="38"/>
        <v>#N/A</v>
      </c>
      <c r="AS69" s="35" t="str">
        <f t="shared" si="39"/>
        <v>2017-06-17</v>
      </c>
      <c r="AT69" s="35" t="str">
        <f t="shared" si="40"/>
        <v>新生</v>
      </c>
      <c r="AU69" s="35" t="str">
        <f t="shared" si="41"/>
        <v>新生</v>
      </c>
      <c r="AV69" s="35" t="str">
        <f t="shared" si="42"/>
        <v>1期秒杀</v>
      </c>
      <c r="AW69" s="35" t="e">
        <f t="shared" si="43"/>
        <v>#N/A</v>
      </c>
      <c r="AX69" s="35" t="e">
        <f t="shared" si="44"/>
        <v>#N/A</v>
      </c>
      <c r="AY69" s="35" t="str">
        <f>IF(SUMIF('7-市场业绩'!F:F,AC69,'7-市场业绩'!I:I)&gt;0,"学习卡","老结算")</f>
        <v>学习卡</v>
      </c>
      <c r="AZ69" s="35" t="str">
        <f t="shared" si="45"/>
        <v>1期秒杀</v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>1期秒杀</v>
      </c>
      <c r="BH69" s="27">
        <v>42552</v>
      </c>
      <c r="BS69" t="s">
        <v>556</v>
      </c>
    </row>
    <row r="70" spans="1:71" ht="15" hidden="1" customHeight="1">
      <c r="A70" s="211">
        <v>42903</v>
      </c>
      <c r="B70" s="212" t="s">
        <v>1977</v>
      </c>
      <c r="C70" s="212" t="s">
        <v>14</v>
      </c>
      <c r="D70" s="212" t="s">
        <v>1972</v>
      </c>
      <c r="E70" s="212" t="s">
        <v>1973</v>
      </c>
      <c r="F70" s="212" t="s">
        <v>1811</v>
      </c>
      <c r="G70" s="212" t="s">
        <v>13</v>
      </c>
      <c r="H70" s="212" t="s">
        <v>1777</v>
      </c>
      <c r="I70" s="212" t="s">
        <v>14</v>
      </c>
      <c r="J70" s="212">
        <v>12760</v>
      </c>
      <c r="K70" s="212">
        <v>0</v>
      </c>
      <c r="L70" s="213">
        <v>0</v>
      </c>
      <c r="M70" s="213">
        <v>0</v>
      </c>
      <c r="N70" s="212">
        <v>0</v>
      </c>
      <c r="O70" s="212">
        <v>0</v>
      </c>
      <c r="P70" s="212">
        <v>0</v>
      </c>
      <c r="Q70" s="212">
        <v>0</v>
      </c>
      <c r="R70" s="212">
        <v>0</v>
      </c>
      <c r="S70" s="212">
        <v>0</v>
      </c>
      <c r="T70" s="212" t="s">
        <v>1766</v>
      </c>
      <c r="U70" s="212" t="s">
        <v>1767</v>
      </c>
      <c r="V70" s="212" t="s">
        <v>1768</v>
      </c>
      <c r="W70" s="212" t="s">
        <v>14</v>
      </c>
      <c r="X70" s="212" t="s">
        <v>14</v>
      </c>
      <c r="Y70" s="212" t="s">
        <v>1775</v>
      </c>
      <c r="Z70" s="212" t="s">
        <v>485</v>
      </c>
      <c r="AA70" s="212" t="s">
        <v>1795</v>
      </c>
      <c r="AB70" s="212" t="s">
        <v>2148</v>
      </c>
      <c r="AC70" s="35" t="str">
        <f t="shared" si="26"/>
        <v>陈健霞</v>
      </c>
      <c r="AD70" s="36">
        <f t="shared" si="27"/>
        <v>32</v>
      </c>
      <c r="AE70" s="35" t="str">
        <f t="shared" si="28"/>
        <v/>
      </c>
      <c r="AF70" s="24"/>
      <c r="AG70" s="40">
        <f t="shared" si="29"/>
        <v>0</v>
      </c>
      <c r="AH70" s="36">
        <f t="shared" si="30"/>
        <v>0</v>
      </c>
      <c r="AI70" s="36">
        <f t="shared" si="31"/>
        <v>0</v>
      </c>
      <c r="AJ70" s="35" t="str">
        <f t="shared" si="32"/>
        <v/>
      </c>
      <c r="AK70" s="35" t="str">
        <f t="shared" si="33"/>
        <v/>
      </c>
      <c r="AL70" s="35" t="str">
        <f t="shared" si="34"/>
        <v/>
      </c>
      <c r="AM70" s="35" t="str">
        <f t="shared" si="35"/>
        <v/>
      </c>
      <c r="AN70" s="35" t="str">
        <f t="shared" si="36"/>
        <v/>
      </c>
      <c r="AO70" s="35" t="str">
        <f t="shared" si="37"/>
        <v/>
      </c>
      <c r="AP70" s="35" t="str">
        <f>IF(AJ70="","",VLOOKUP(AN70,[1]Sheet11!E:F,2,0))</f>
        <v/>
      </c>
      <c r="AQ70" s="35" t="str">
        <f>IF(AO70="拼单会员","5年",IF(AJ70="","",VLOOKUP(AM70&amp;AP70,[1]Sheet11!$J$3:$K$17,2)))</f>
        <v/>
      </c>
      <c r="AR70" s="35" t="str">
        <f t="shared" si="38"/>
        <v/>
      </c>
      <c r="AS70" s="35" t="str">
        <f t="shared" si="39"/>
        <v/>
      </c>
      <c r="AT70" s="35" t="str">
        <f t="shared" si="40"/>
        <v/>
      </c>
      <c r="AU70" s="35" t="str">
        <f t="shared" si="41"/>
        <v/>
      </c>
      <c r="AV70" s="35" t="str">
        <f t="shared" si="42"/>
        <v/>
      </c>
      <c r="AW70" s="35" t="str">
        <f t="shared" si="43"/>
        <v/>
      </c>
      <c r="AX70" s="35" t="str">
        <f t="shared" si="44"/>
        <v/>
      </c>
      <c r="AY70" s="35" t="str">
        <f>IF(SUMIF('7-市场业绩'!F:F,AC70,'7-市场业绩'!I:I)&gt;0,"学习卡","老结算")</f>
        <v>学习卡</v>
      </c>
      <c r="AZ70" s="35" t="str">
        <f t="shared" si="45"/>
        <v/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买三送二</v>
      </c>
      <c r="BH70" s="27">
        <v>42552</v>
      </c>
      <c r="BS70" t="s">
        <v>557</v>
      </c>
    </row>
    <row r="71" spans="1:71" ht="15" customHeight="1">
      <c r="A71" s="211">
        <v>42903</v>
      </c>
      <c r="B71" s="212" t="s">
        <v>1978</v>
      </c>
      <c r="C71" s="212" t="s">
        <v>14</v>
      </c>
      <c r="D71" s="212" t="s">
        <v>1972</v>
      </c>
      <c r="E71" s="212" t="s">
        <v>1973</v>
      </c>
      <c r="F71" s="212" t="s">
        <v>1811</v>
      </c>
      <c r="G71" s="212" t="s">
        <v>13</v>
      </c>
      <c r="H71" s="212" t="s">
        <v>1778</v>
      </c>
      <c r="I71" s="212" t="s">
        <v>14</v>
      </c>
      <c r="J71" s="212">
        <v>2560</v>
      </c>
      <c r="K71" s="212">
        <v>0</v>
      </c>
      <c r="L71" s="213">
        <v>16580</v>
      </c>
      <c r="M71" s="213">
        <v>14480</v>
      </c>
      <c r="N71" s="212">
        <v>2100</v>
      </c>
      <c r="O71" s="212">
        <v>0</v>
      </c>
      <c r="P71" s="212">
        <v>0</v>
      </c>
      <c r="Q71" s="212">
        <v>0</v>
      </c>
      <c r="R71" s="212">
        <v>0</v>
      </c>
      <c r="S71" s="212">
        <v>14480</v>
      </c>
      <c r="T71" s="212" t="s">
        <v>1766</v>
      </c>
      <c r="U71" s="212" t="s">
        <v>1767</v>
      </c>
      <c r="V71" s="212" t="s">
        <v>1768</v>
      </c>
      <c r="W71" s="212" t="s">
        <v>1830</v>
      </c>
      <c r="X71" s="212" t="s">
        <v>1974</v>
      </c>
      <c r="Y71" s="212" t="s">
        <v>1775</v>
      </c>
      <c r="Z71" s="212" t="s">
        <v>483</v>
      </c>
      <c r="AA71" s="212" t="s">
        <v>1795</v>
      </c>
      <c r="AB71" s="212" t="s">
        <v>2149</v>
      </c>
      <c r="AC71" s="35" t="str">
        <f t="shared" si="26"/>
        <v>陈健霞</v>
      </c>
      <c r="AD71" s="36">
        <f t="shared" si="27"/>
        <v>48</v>
      </c>
      <c r="AE71" s="35" t="str">
        <f t="shared" si="28"/>
        <v>龚羽萱</v>
      </c>
      <c r="AF71" s="24">
        <v>1</v>
      </c>
      <c r="AG71" s="40">
        <f t="shared" si="29"/>
        <v>1</v>
      </c>
      <c r="AH71" s="36">
        <f t="shared" si="30"/>
        <v>0</v>
      </c>
      <c r="AI71" s="36">
        <f t="shared" si="31"/>
        <v>14480</v>
      </c>
      <c r="AJ71" s="35" t="str">
        <f t="shared" si="32"/>
        <v>新生连报小学1年国际会员</v>
      </c>
      <c r="AK71" s="35" t="str">
        <f t="shared" si="33"/>
        <v>新生</v>
      </c>
      <c r="AL71" s="35" t="str">
        <f t="shared" si="34"/>
        <v>连报</v>
      </c>
      <c r="AM71" s="35" t="str">
        <f t="shared" si="35"/>
        <v>小学</v>
      </c>
      <c r="AN71" s="35" t="str">
        <f t="shared" si="36"/>
        <v>1年</v>
      </c>
      <c r="AO71" s="35" t="str">
        <f t="shared" si="37"/>
        <v>国际会员</v>
      </c>
      <c r="AP71" s="35" t="str">
        <f>IF(AJ71="","",VLOOKUP(AN71,[1]Sheet11!E:F,2,0))</f>
        <v>1年</v>
      </c>
      <c r="AQ71" s="35" t="str">
        <f>IF(AO71="拼单会员","5年",IF(AJ71="","",VLOOKUP(AM71&amp;AP71,[1]Sheet11!$J$3:$K$17,2)))</f>
        <v>1年</v>
      </c>
      <c r="AR71" s="35" t="str">
        <f t="shared" si="38"/>
        <v>国际班</v>
      </c>
      <c r="AS71" s="35" t="str">
        <f t="shared" si="39"/>
        <v>2017-06-17</v>
      </c>
      <c r="AT71" s="35" t="str">
        <f t="shared" si="40"/>
        <v>新生</v>
      </c>
      <c r="AU71" s="35" t="str">
        <f t="shared" si="41"/>
        <v>新生</v>
      </c>
      <c r="AV71" s="35" t="str">
        <f t="shared" si="42"/>
        <v>买三送二</v>
      </c>
      <c r="AW71" s="35" t="str">
        <f t="shared" si="43"/>
        <v>国际班</v>
      </c>
      <c r="AX71" s="35" t="str">
        <f t="shared" si="44"/>
        <v>新生国际班</v>
      </c>
      <c r="AY71" s="35" t="str">
        <f>IF(SUMIF('7-市场业绩'!F:F,AC71,'7-市场业绩'!I:I)&gt;0,"学习卡","老结算")</f>
        <v>学习卡</v>
      </c>
      <c r="AZ71" s="35" t="str">
        <f t="shared" si="45"/>
        <v>买三送二</v>
      </c>
      <c r="BA71" s="35" t="str">
        <f t="shared" si="46"/>
        <v>无</v>
      </c>
      <c r="BB71" s="35" t="str">
        <f t="shared" si="47"/>
        <v/>
      </c>
      <c r="BC71" s="35" t="str">
        <f t="shared" si="48"/>
        <v/>
      </c>
      <c r="BD71" s="35" t="str">
        <f t="shared" si="49"/>
        <v>2100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>买三送二</v>
      </c>
      <c r="BH71" s="27">
        <v>42552</v>
      </c>
      <c r="BS71" t="s">
        <v>558</v>
      </c>
    </row>
    <row r="72" spans="1:71" ht="15" hidden="1" customHeight="1">
      <c r="A72" s="211">
        <v>42903</v>
      </c>
      <c r="B72" s="212" t="s">
        <v>1979</v>
      </c>
      <c r="C72" s="212" t="s">
        <v>14</v>
      </c>
      <c r="D72" s="212" t="s">
        <v>1437</v>
      </c>
      <c r="E72" s="212" t="s">
        <v>1816</v>
      </c>
      <c r="F72" s="212" t="s">
        <v>1789</v>
      </c>
      <c r="G72" s="212" t="s">
        <v>20</v>
      </c>
      <c r="H72" s="212" t="s">
        <v>14</v>
      </c>
      <c r="I72" s="212" t="s">
        <v>14</v>
      </c>
      <c r="J72" s="212">
        <v>0</v>
      </c>
      <c r="K72" s="212">
        <v>0</v>
      </c>
      <c r="L72" s="213">
        <v>0</v>
      </c>
      <c r="M72" s="213">
        <v>280</v>
      </c>
      <c r="N72" s="212">
        <v>0</v>
      </c>
      <c r="O72" s="212">
        <v>280</v>
      </c>
      <c r="P72" s="212">
        <v>0</v>
      </c>
      <c r="Q72" s="212">
        <v>0</v>
      </c>
      <c r="R72" s="212">
        <v>0</v>
      </c>
      <c r="S72" s="212">
        <v>280</v>
      </c>
      <c r="T72" s="212" t="s">
        <v>1766</v>
      </c>
      <c r="U72" s="212" t="s">
        <v>1767</v>
      </c>
      <c r="V72" s="212" t="s">
        <v>1768</v>
      </c>
      <c r="W72" s="212" t="s">
        <v>1830</v>
      </c>
      <c r="X72" s="212" t="s">
        <v>1980</v>
      </c>
      <c r="Y72" s="212" t="s">
        <v>1775</v>
      </c>
      <c r="Z72" s="212" t="s">
        <v>1791</v>
      </c>
      <c r="AA72" s="212" t="s">
        <v>1770</v>
      </c>
      <c r="AB72" s="212" t="s">
        <v>1981</v>
      </c>
      <c r="AC72" s="35" t="str">
        <f t="shared" si="26"/>
        <v>丁惠媚</v>
      </c>
      <c r="AD72" s="36">
        <f t="shared" si="27"/>
        <v>0</v>
      </c>
      <c r="AE72" s="35" t="str">
        <f t="shared" si="28"/>
        <v/>
      </c>
      <c r="AF72" s="24"/>
      <c r="AG72" s="40">
        <f t="shared" si="29"/>
        <v>0</v>
      </c>
      <c r="AH72" s="36">
        <f t="shared" si="30"/>
        <v>280</v>
      </c>
      <c r="AI72" s="36">
        <f t="shared" si="31"/>
        <v>0</v>
      </c>
      <c r="AJ72" s="35" t="str">
        <f t="shared" si="32"/>
        <v/>
      </c>
      <c r="AK72" s="35" t="str">
        <f t="shared" si="33"/>
        <v/>
      </c>
      <c r="AL72" s="35" t="str">
        <f t="shared" si="34"/>
        <v/>
      </c>
      <c r="AM72" s="35" t="str">
        <f t="shared" si="35"/>
        <v/>
      </c>
      <c r="AN72" s="35" t="str">
        <f t="shared" si="36"/>
        <v/>
      </c>
      <c r="AO72" s="35" t="str">
        <f t="shared" si="37"/>
        <v/>
      </c>
      <c r="AP72" s="35" t="str">
        <f>IF(AJ72="","",VLOOKUP(AN72,[1]Sheet11!E:F,2,0))</f>
        <v/>
      </c>
      <c r="AQ72" s="35" t="str">
        <f>IF(AO72="拼单会员","5年",IF(AJ72="","",VLOOKUP(AM72&amp;AP72,[1]Sheet11!$J$3:$K$17,2)))</f>
        <v/>
      </c>
      <c r="AR72" s="35" t="str">
        <f t="shared" si="38"/>
        <v/>
      </c>
      <c r="AS72" s="35" t="str">
        <f t="shared" si="39"/>
        <v/>
      </c>
      <c r="AT72" s="35" t="str">
        <f t="shared" si="40"/>
        <v/>
      </c>
      <c r="AU72" s="35" t="str">
        <f t="shared" si="41"/>
        <v/>
      </c>
      <c r="AV72" s="35" t="str">
        <f t="shared" si="42"/>
        <v/>
      </c>
      <c r="AW72" s="35" t="str">
        <f t="shared" si="43"/>
        <v/>
      </c>
      <c r="AX72" s="35" t="str">
        <f t="shared" si="44"/>
        <v/>
      </c>
      <c r="AY72" s="35" t="str">
        <f>IF(SUMIF('7-市场业绩'!F:F,AC72,'7-市场业绩'!I:I)&gt;0,"学习卡","老结算")</f>
        <v>学习卡</v>
      </c>
      <c r="AZ72" s="35" t="str">
        <f t="shared" si="45"/>
        <v/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512</v>
      </c>
    </row>
    <row r="73" spans="1:71" ht="15" hidden="1" customHeight="1">
      <c r="A73" s="211">
        <v>42903</v>
      </c>
      <c r="B73" s="212" t="s">
        <v>1982</v>
      </c>
      <c r="C73" s="212" t="s">
        <v>14</v>
      </c>
      <c r="D73" s="212" t="s">
        <v>1762</v>
      </c>
      <c r="E73" s="212" t="s">
        <v>1763</v>
      </c>
      <c r="F73" s="212" t="s">
        <v>1764</v>
      </c>
      <c r="G73" s="212" t="s">
        <v>20</v>
      </c>
      <c r="H73" s="212" t="s">
        <v>14</v>
      </c>
      <c r="I73" s="212" t="s">
        <v>14</v>
      </c>
      <c r="J73" s="212">
        <v>0</v>
      </c>
      <c r="K73" s="212">
        <v>0</v>
      </c>
      <c r="L73" s="213">
        <v>0</v>
      </c>
      <c r="M73" s="213">
        <v>280</v>
      </c>
      <c r="N73" s="212">
        <v>0</v>
      </c>
      <c r="O73" s="212">
        <v>280</v>
      </c>
      <c r="P73" s="212">
        <v>0</v>
      </c>
      <c r="Q73" s="212">
        <v>0</v>
      </c>
      <c r="R73" s="212">
        <v>0</v>
      </c>
      <c r="S73" s="212">
        <v>280</v>
      </c>
      <c r="T73" s="212" t="s">
        <v>1766</v>
      </c>
      <c r="U73" s="212" t="s">
        <v>1767</v>
      </c>
      <c r="V73" s="212" t="s">
        <v>1768</v>
      </c>
      <c r="W73" s="212" t="s">
        <v>1830</v>
      </c>
      <c r="X73" s="212" t="s">
        <v>1983</v>
      </c>
      <c r="Y73" s="212" t="s">
        <v>1775</v>
      </c>
      <c r="Z73" s="212" t="s">
        <v>1791</v>
      </c>
      <c r="AA73" s="212" t="s">
        <v>1770</v>
      </c>
      <c r="AB73" s="212" t="s">
        <v>1981</v>
      </c>
      <c r="AC73" s="35" t="str">
        <f t="shared" si="26"/>
        <v>丁惠媚</v>
      </c>
      <c r="AD73" s="36">
        <f t="shared" si="27"/>
        <v>0</v>
      </c>
      <c r="AE73" s="35" t="str">
        <f t="shared" si="28"/>
        <v/>
      </c>
      <c r="AF73" s="24"/>
      <c r="AG73" s="40">
        <f t="shared" si="29"/>
        <v>0</v>
      </c>
      <c r="AH73" s="36">
        <f t="shared" si="30"/>
        <v>280</v>
      </c>
      <c r="AI73" s="36">
        <f t="shared" si="31"/>
        <v>0</v>
      </c>
      <c r="AJ73" s="35" t="str">
        <f t="shared" si="32"/>
        <v/>
      </c>
      <c r="AK73" s="35" t="str">
        <f t="shared" si="33"/>
        <v/>
      </c>
      <c r="AL73" s="35" t="str">
        <f t="shared" si="34"/>
        <v/>
      </c>
      <c r="AM73" s="35" t="str">
        <f t="shared" si="35"/>
        <v/>
      </c>
      <c r="AN73" s="35" t="str">
        <f t="shared" si="36"/>
        <v/>
      </c>
      <c r="AO73" s="35" t="str">
        <f t="shared" si="37"/>
        <v/>
      </c>
      <c r="AP73" s="35" t="str">
        <f>IF(AJ73="","",VLOOKUP(AN73,[1]Sheet11!E:F,2,0))</f>
        <v/>
      </c>
      <c r="AQ73" s="35" t="str">
        <f>IF(AO73="拼单会员","5年",IF(AJ73="","",VLOOKUP(AM73&amp;AP73,[1]Sheet11!$J$3:$K$17,2)))</f>
        <v/>
      </c>
      <c r="AR73" s="35" t="str">
        <f t="shared" si="38"/>
        <v/>
      </c>
      <c r="AS73" s="35" t="str">
        <f t="shared" si="39"/>
        <v/>
      </c>
      <c r="AT73" s="35" t="str">
        <f t="shared" si="40"/>
        <v/>
      </c>
      <c r="AU73" s="35" t="str">
        <f t="shared" si="41"/>
        <v/>
      </c>
      <c r="AV73" s="35" t="str">
        <f t="shared" si="42"/>
        <v/>
      </c>
      <c r="AW73" s="35" t="str">
        <f t="shared" si="43"/>
        <v/>
      </c>
      <c r="AX73" s="35" t="str">
        <f t="shared" si="44"/>
        <v/>
      </c>
      <c r="AY73" s="35" t="str">
        <f>IF(SUMIF('7-市场业绩'!F:F,AC73,'7-市场业绩'!I:I)&gt;0,"学习卡","老结算")</f>
        <v>学习卡</v>
      </c>
      <c r="AZ73" s="35" t="str">
        <f t="shared" si="45"/>
        <v/>
      </c>
      <c r="BA73" s="35" t="str">
        <f t="shared" si="46"/>
        <v>无</v>
      </c>
      <c r="BB73" s="35" t="str">
        <f t="shared" si="47"/>
        <v/>
      </c>
      <c r="BC73" s="35" t="str">
        <f t="shared" si="48"/>
        <v/>
      </c>
      <c r="BD73" s="35" t="str">
        <f t="shared" si="49"/>
        <v>无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559</v>
      </c>
    </row>
    <row r="74" spans="1:71" ht="15" hidden="1" customHeight="1">
      <c r="A74" s="211">
        <v>42903</v>
      </c>
      <c r="B74" s="212" t="s">
        <v>1984</v>
      </c>
      <c r="C74" s="212" t="s">
        <v>14</v>
      </c>
      <c r="D74" s="212" t="s">
        <v>1985</v>
      </c>
      <c r="E74" s="212" t="s">
        <v>1986</v>
      </c>
      <c r="F74" s="212" t="s">
        <v>1811</v>
      </c>
      <c r="G74" s="212" t="s">
        <v>1927</v>
      </c>
      <c r="H74" s="212" t="s">
        <v>14</v>
      </c>
      <c r="I74" s="212" t="s">
        <v>14</v>
      </c>
      <c r="J74" s="212">
        <v>0</v>
      </c>
      <c r="K74" s="212">
        <v>0</v>
      </c>
      <c r="L74" s="213">
        <v>0</v>
      </c>
      <c r="M74" s="213">
        <v>230</v>
      </c>
      <c r="N74" s="212">
        <v>0</v>
      </c>
      <c r="O74" s="212">
        <v>230</v>
      </c>
      <c r="P74" s="212">
        <v>0</v>
      </c>
      <c r="Q74" s="212">
        <v>0</v>
      </c>
      <c r="R74" s="212">
        <v>0</v>
      </c>
      <c r="S74" s="212">
        <v>230</v>
      </c>
      <c r="T74" s="212" t="s">
        <v>1766</v>
      </c>
      <c r="U74" s="212" t="s">
        <v>1767</v>
      </c>
      <c r="V74" s="212" t="s">
        <v>1768</v>
      </c>
      <c r="W74" s="212" t="s">
        <v>1830</v>
      </c>
      <c r="X74" s="212" t="s">
        <v>1987</v>
      </c>
      <c r="Y74" s="212" t="s">
        <v>1775</v>
      </c>
      <c r="Z74" s="212" t="s">
        <v>1791</v>
      </c>
      <c r="AA74" s="212" t="s">
        <v>1770</v>
      </c>
      <c r="AB74" s="212" t="s">
        <v>1988</v>
      </c>
      <c r="AC74" s="35" t="str">
        <f t="shared" si="26"/>
        <v>丁惠媚</v>
      </c>
      <c r="AD74" s="36">
        <f t="shared" si="27"/>
        <v>0</v>
      </c>
      <c r="AE74" s="35" t="str">
        <f t="shared" si="28"/>
        <v/>
      </c>
      <c r="AF74" s="24"/>
      <c r="AG74" s="40">
        <f t="shared" si="29"/>
        <v>0</v>
      </c>
      <c r="AH74" s="36">
        <f t="shared" si="30"/>
        <v>230</v>
      </c>
      <c r="AI74" s="36">
        <f t="shared" si="31"/>
        <v>0</v>
      </c>
      <c r="AJ74" s="35" t="str">
        <f t="shared" si="32"/>
        <v/>
      </c>
      <c r="AK74" s="35" t="str">
        <f t="shared" si="33"/>
        <v/>
      </c>
      <c r="AL74" s="35" t="str">
        <f t="shared" si="34"/>
        <v/>
      </c>
      <c r="AM74" s="35" t="str">
        <f t="shared" si="35"/>
        <v/>
      </c>
      <c r="AN74" s="35" t="str">
        <f t="shared" si="36"/>
        <v/>
      </c>
      <c r="AO74" s="35" t="str">
        <f t="shared" si="37"/>
        <v/>
      </c>
      <c r="AP74" s="35" t="str">
        <f>IF(AJ74="","",VLOOKUP(AN74,[1]Sheet11!E:F,2,0))</f>
        <v/>
      </c>
      <c r="AQ74" s="35" t="str">
        <f>IF(AO74="拼单会员","5年",IF(AJ74="","",VLOOKUP(AM74&amp;AP74,[1]Sheet11!$J$3:$K$17,2)))</f>
        <v/>
      </c>
      <c r="AR74" s="35" t="str">
        <f t="shared" si="38"/>
        <v/>
      </c>
      <c r="AS74" s="35" t="str">
        <f t="shared" si="39"/>
        <v/>
      </c>
      <c r="AT74" s="35" t="str">
        <f t="shared" si="40"/>
        <v/>
      </c>
      <c r="AU74" s="35" t="str">
        <f t="shared" si="41"/>
        <v/>
      </c>
      <c r="AV74" s="35" t="str">
        <f t="shared" si="42"/>
        <v/>
      </c>
      <c r="AW74" s="35" t="str">
        <f t="shared" si="43"/>
        <v/>
      </c>
      <c r="AX74" s="35" t="str">
        <f t="shared" si="44"/>
        <v/>
      </c>
      <c r="AY74" s="35" t="str">
        <f>IF(SUMIF('7-市场业绩'!F:F,AC74,'7-市场业绩'!I:I)&gt;0,"学习卡","老结算")</f>
        <v>学习卡</v>
      </c>
      <c r="AZ74" s="35" t="str">
        <f t="shared" si="45"/>
        <v/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560</v>
      </c>
    </row>
    <row r="75" spans="1:71" ht="15" hidden="1" customHeight="1">
      <c r="A75" s="211">
        <v>42903</v>
      </c>
      <c r="B75" s="212" t="s">
        <v>1989</v>
      </c>
      <c r="C75" s="212" t="s">
        <v>14</v>
      </c>
      <c r="D75" s="212" t="s">
        <v>1449</v>
      </c>
      <c r="E75" s="212" t="s">
        <v>1825</v>
      </c>
      <c r="F75" s="212" t="s">
        <v>14</v>
      </c>
      <c r="G75" s="212" t="s">
        <v>13</v>
      </c>
      <c r="H75" s="212" t="s">
        <v>14</v>
      </c>
      <c r="I75" s="212" t="s">
        <v>14</v>
      </c>
      <c r="J75" s="212">
        <v>0</v>
      </c>
      <c r="K75" s="212">
        <v>0</v>
      </c>
      <c r="L75" s="213">
        <v>0</v>
      </c>
      <c r="M75" s="213">
        <v>280</v>
      </c>
      <c r="N75" s="212">
        <v>0</v>
      </c>
      <c r="O75" s="212">
        <v>280</v>
      </c>
      <c r="P75" s="212">
        <v>0</v>
      </c>
      <c r="Q75" s="212">
        <v>0</v>
      </c>
      <c r="R75" s="212">
        <v>0</v>
      </c>
      <c r="S75" s="212">
        <v>280</v>
      </c>
      <c r="T75" s="212" t="s">
        <v>1766</v>
      </c>
      <c r="U75" s="212" t="s">
        <v>1767</v>
      </c>
      <c r="V75" s="212" t="s">
        <v>1768</v>
      </c>
      <c r="W75" s="212" t="s">
        <v>1830</v>
      </c>
      <c r="X75" s="212" t="s">
        <v>1990</v>
      </c>
      <c r="Y75" s="212" t="s">
        <v>1775</v>
      </c>
      <c r="Z75" s="212" t="s">
        <v>1791</v>
      </c>
      <c r="AA75" s="212" t="s">
        <v>14</v>
      </c>
      <c r="AB75" s="212" t="s">
        <v>1981</v>
      </c>
      <c r="AC75" s="35" t="str">
        <f t="shared" si="26"/>
        <v/>
      </c>
      <c r="AD75" s="36">
        <f t="shared" si="27"/>
        <v>0</v>
      </c>
      <c r="AE75" s="35" t="str">
        <f t="shared" si="28"/>
        <v/>
      </c>
      <c r="AF75" s="24"/>
      <c r="AG75" s="40">
        <f t="shared" si="29"/>
        <v>0</v>
      </c>
      <c r="AH75" s="36">
        <f t="shared" si="30"/>
        <v>280</v>
      </c>
      <c r="AI75" s="36">
        <f t="shared" si="31"/>
        <v>0</v>
      </c>
      <c r="AJ75" s="35" t="str">
        <f t="shared" si="32"/>
        <v/>
      </c>
      <c r="AK75" s="35" t="str">
        <f t="shared" si="33"/>
        <v/>
      </c>
      <c r="AL75" s="35" t="str">
        <f t="shared" si="34"/>
        <v/>
      </c>
      <c r="AM75" s="35" t="str">
        <f t="shared" si="35"/>
        <v/>
      </c>
      <c r="AN75" s="35" t="str">
        <f t="shared" si="36"/>
        <v/>
      </c>
      <c r="AO75" s="35" t="str">
        <f t="shared" si="37"/>
        <v/>
      </c>
      <c r="AP75" s="35" t="str">
        <f>IF(AJ75="","",VLOOKUP(AN75,[1]Sheet11!E:F,2,0))</f>
        <v/>
      </c>
      <c r="AQ75" s="35" t="str">
        <f>IF(AO75="拼单会员","5年",IF(AJ75="","",VLOOKUP(AM75&amp;AP75,[1]Sheet11!$J$3:$K$17,2)))</f>
        <v/>
      </c>
      <c r="AR75" s="35" t="str">
        <f t="shared" si="38"/>
        <v/>
      </c>
      <c r="AS75" s="35" t="str">
        <f t="shared" si="39"/>
        <v/>
      </c>
      <c r="AT75" s="35" t="str">
        <f t="shared" si="40"/>
        <v/>
      </c>
      <c r="AU75" s="35" t="str">
        <f t="shared" si="41"/>
        <v/>
      </c>
      <c r="AV75" s="35" t="str">
        <f t="shared" si="42"/>
        <v/>
      </c>
      <c r="AW75" s="35" t="str">
        <f t="shared" si="43"/>
        <v/>
      </c>
      <c r="AX75" s="35" t="str">
        <f t="shared" si="44"/>
        <v/>
      </c>
      <c r="AY75" s="35" t="str">
        <f>IF(SUMIF('7-市场业绩'!F:F,AC75,'7-市场业绩'!I:I)&gt;0,"学习卡","老结算")</f>
        <v>老结算</v>
      </c>
      <c r="AZ75" s="35" t="str">
        <f t="shared" si="45"/>
        <v/>
      </c>
      <c r="BA75" s="35" t="str">
        <f t="shared" si="46"/>
        <v>无</v>
      </c>
      <c r="BB75" s="35" t="str">
        <f t="shared" si="47"/>
        <v/>
      </c>
      <c r="BC75" s="35" t="str">
        <f t="shared" si="48"/>
        <v/>
      </c>
      <c r="BD75" s="35" t="str">
        <f t="shared" si="49"/>
        <v>无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561</v>
      </c>
    </row>
    <row r="76" spans="1:71" ht="15" hidden="1" customHeight="1">
      <c r="A76" s="211">
        <v>42903</v>
      </c>
      <c r="B76" s="212" t="s">
        <v>1991</v>
      </c>
      <c r="C76" s="212" t="s">
        <v>14</v>
      </c>
      <c r="D76" s="212" t="s">
        <v>1992</v>
      </c>
      <c r="E76" s="212" t="s">
        <v>1993</v>
      </c>
      <c r="F76" s="212" t="s">
        <v>1782</v>
      </c>
      <c r="G76" s="212" t="s">
        <v>14</v>
      </c>
      <c r="H76" s="212" t="s">
        <v>14</v>
      </c>
      <c r="I76" s="212" t="s">
        <v>14</v>
      </c>
      <c r="J76" s="212">
        <v>0</v>
      </c>
      <c r="K76" s="212">
        <v>0</v>
      </c>
      <c r="L76" s="213">
        <v>0</v>
      </c>
      <c r="M76" s="213">
        <v>280</v>
      </c>
      <c r="N76" s="212">
        <v>0</v>
      </c>
      <c r="O76" s="212">
        <v>280</v>
      </c>
      <c r="P76" s="212">
        <v>0</v>
      </c>
      <c r="Q76" s="212">
        <v>0</v>
      </c>
      <c r="R76" s="212">
        <v>0</v>
      </c>
      <c r="S76" s="212">
        <v>280</v>
      </c>
      <c r="T76" s="212" t="s">
        <v>1766</v>
      </c>
      <c r="U76" s="212" t="s">
        <v>1767</v>
      </c>
      <c r="V76" s="212" t="s">
        <v>1768</v>
      </c>
      <c r="W76" s="212" t="s">
        <v>1830</v>
      </c>
      <c r="X76" s="212" t="s">
        <v>1994</v>
      </c>
      <c r="Y76" s="212" t="s">
        <v>1775</v>
      </c>
      <c r="Z76" s="212" t="s">
        <v>1791</v>
      </c>
      <c r="AA76" s="212" t="s">
        <v>1995</v>
      </c>
      <c r="AB76" s="212" t="s">
        <v>1996</v>
      </c>
      <c r="AC76" s="35" t="str">
        <f t="shared" si="26"/>
        <v>胡宜夕</v>
      </c>
      <c r="AD76" s="36">
        <f t="shared" si="27"/>
        <v>0</v>
      </c>
      <c r="AE76" s="35" t="str">
        <f t="shared" si="28"/>
        <v/>
      </c>
      <c r="AF76" s="24"/>
      <c r="AG76" s="40">
        <f t="shared" si="29"/>
        <v>0</v>
      </c>
      <c r="AH76" s="36">
        <f t="shared" si="30"/>
        <v>280</v>
      </c>
      <c r="AI76" s="36">
        <f t="shared" si="31"/>
        <v>0</v>
      </c>
      <c r="AJ76" s="35" t="str">
        <f t="shared" si="32"/>
        <v/>
      </c>
      <c r="AK76" s="35" t="str">
        <f t="shared" si="33"/>
        <v/>
      </c>
      <c r="AL76" s="35" t="str">
        <f t="shared" si="34"/>
        <v/>
      </c>
      <c r="AM76" s="35" t="str">
        <f t="shared" si="35"/>
        <v/>
      </c>
      <c r="AN76" s="35" t="str">
        <f t="shared" si="36"/>
        <v/>
      </c>
      <c r="AO76" s="35" t="str">
        <f t="shared" si="37"/>
        <v/>
      </c>
      <c r="AP76" s="35" t="str">
        <f>IF(AJ76="","",VLOOKUP(AN76,[1]Sheet11!E:F,2,0))</f>
        <v/>
      </c>
      <c r="AQ76" s="35" t="str">
        <f>IF(AO76="拼单会员","5年",IF(AJ76="","",VLOOKUP(AM76&amp;AP76,[1]Sheet11!$J$3:$K$17,2)))</f>
        <v/>
      </c>
      <c r="AR76" s="35" t="str">
        <f t="shared" si="38"/>
        <v/>
      </c>
      <c r="AS76" s="35" t="str">
        <f t="shared" si="39"/>
        <v/>
      </c>
      <c r="AT76" s="35" t="str">
        <f t="shared" si="40"/>
        <v/>
      </c>
      <c r="AU76" s="35" t="str">
        <f t="shared" si="41"/>
        <v/>
      </c>
      <c r="AV76" s="35" t="str">
        <f t="shared" si="42"/>
        <v/>
      </c>
      <c r="AW76" s="35" t="str">
        <f t="shared" si="43"/>
        <v/>
      </c>
      <c r="AX76" s="35" t="str">
        <f t="shared" si="44"/>
        <v/>
      </c>
      <c r="AY76" s="35" t="str">
        <f>IF(SUMIF('7-市场业绩'!F:F,AC76,'7-市场业绩'!I:I)&gt;0,"学习卡","老结算")</f>
        <v>学习卡</v>
      </c>
      <c r="AZ76" s="35" t="str">
        <f t="shared" si="45"/>
        <v/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562</v>
      </c>
    </row>
    <row r="77" spans="1:71" ht="15" hidden="1" customHeight="1">
      <c r="A77" s="211">
        <v>42903</v>
      </c>
      <c r="B77" s="212" t="s">
        <v>1997</v>
      </c>
      <c r="C77" s="212" t="s">
        <v>14</v>
      </c>
      <c r="D77" s="212" t="s">
        <v>1447</v>
      </c>
      <c r="E77" s="212" t="s">
        <v>1823</v>
      </c>
      <c r="F77" s="212" t="s">
        <v>1824</v>
      </c>
      <c r="G77" s="212" t="s">
        <v>1821</v>
      </c>
      <c r="H77" s="212" t="s">
        <v>14</v>
      </c>
      <c r="I77" s="212" t="s">
        <v>14</v>
      </c>
      <c r="J77" s="212">
        <v>0</v>
      </c>
      <c r="K77" s="212">
        <v>0</v>
      </c>
      <c r="L77" s="213">
        <v>0</v>
      </c>
      <c r="M77" s="213">
        <v>280</v>
      </c>
      <c r="N77" s="212">
        <v>0</v>
      </c>
      <c r="O77" s="212">
        <v>280</v>
      </c>
      <c r="P77" s="212">
        <v>0</v>
      </c>
      <c r="Q77" s="212">
        <v>0</v>
      </c>
      <c r="R77" s="212">
        <v>0</v>
      </c>
      <c r="S77" s="212">
        <v>280</v>
      </c>
      <c r="T77" s="212" t="s">
        <v>1766</v>
      </c>
      <c r="U77" s="212" t="s">
        <v>1767</v>
      </c>
      <c r="V77" s="212" t="s">
        <v>1768</v>
      </c>
      <c r="W77" s="212" t="s">
        <v>1830</v>
      </c>
      <c r="X77" s="212" t="s">
        <v>1998</v>
      </c>
      <c r="Y77" s="212" t="s">
        <v>1775</v>
      </c>
      <c r="Z77" s="212" t="s">
        <v>1791</v>
      </c>
      <c r="AA77" s="212" t="s">
        <v>1795</v>
      </c>
      <c r="AB77" s="212" t="s">
        <v>1981</v>
      </c>
      <c r="AC77" s="35" t="str">
        <f t="shared" si="26"/>
        <v>陈健霞</v>
      </c>
      <c r="AD77" s="36">
        <f t="shared" si="27"/>
        <v>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280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学习卡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563</v>
      </c>
    </row>
    <row r="78" spans="1:71" ht="15" hidden="1" customHeight="1">
      <c r="A78" s="211">
        <v>42903</v>
      </c>
      <c r="B78" s="212" t="s">
        <v>1999</v>
      </c>
      <c r="C78" s="212" t="s">
        <v>14</v>
      </c>
      <c r="D78" s="212" t="s">
        <v>1458</v>
      </c>
      <c r="E78" s="212" t="s">
        <v>1793</v>
      </c>
      <c r="F78" s="212" t="s">
        <v>1789</v>
      </c>
      <c r="G78" s="212" t="s">
        <v>20</v>
      </c>
      <c r="H78" s="212" t="s">
        <v>2000</v>
      </c>
      <c r="I78" s="212" t="s">
        <v>14</v>
      </c>
      <c r="J78" s="212">
        <v>93307.5</v>
      </c>
      <c r="K78" s="212">
        <v>0</v>
      </c>
      <c r="L78" s="213">
        <v>0</v>
      </c>
      <c r="M78" s="213">
        <v>0</v>
      </c>
      <c r="N78" s="212">
        <v>0</v>
      </c>
      <c r="O78" s="212">
        <v>0</v>
      </c>
      <c r="P78" s="212">
        <v>0</v>
      </c>
      <c r="Q78" s="212">
        <v>0</v>
      </c>
      <c r="R78" s="212">
        <v>0</v>
      </c>
      <c r="S78" s="212">
        <v>0</v>
      </c>
      <c r="T78" s="212" t="s">
        <v>1766</v>
      </c>
      <c r="U78" s="212" t="s">
        <v>1767</v>
      </c>
      <c r="V78" s="212" t="s">
        <v>1768</v>
      </c>
      <c r="W78" s="212" t="s">
        <v>14</v>
      </c>
      <c r="X78" s="212" t="s">
        <v>14</v>
      </c>
      <c r="Y78" s="212" t="s">
        <v>14</v>
      </c>
      <c r="Z78" s="212" t="s">
        <v>485</v>
      </c>
      <c r="AA78" s="212" t="s">
        <v>14</v>
      </c>
      <c r="AB78" s="212" t="s">
        <v>2001</v>
      </c>
      <c r="AC78" s="35" t="str">
        <f t="shared" si="26"/>
        <v/>
      </c>
      <c r="AD78" s="36">
        <f t="shared" si="27"/>
        <v>234</v>
      </c>
      <c r="AE78" s="35" t="str">
        <f t="shared" si="28"/>
        <v/>
      </c>
      <c r="AF78" s="24"/>
      <c r="AG78" s="40">
        <f t="shared" si="29"/>
        <v>0</v>
      </c>
      <c r="AH78" s="36">
        <f t="shared" si="30"/>
        <v>0</v>
      </c>
      <c r="AI78" s="36">
        <f t="shared" si="31"/>
        <v>0</v>
      </c>
      <c r="AJ78" s="35" t="str">
        <f t="shared" si="32"/>
        <v/>
      </c>
      <c r="AK78" s="35" t="str">
        <f t="shared" si="33"/>
        <v/>
      </c>
      <c r="AL78" s="35" t="str">
        <f t="shared" si="34"/>
        <v/>
      </c>
      <c r="AM78" s="35" t="str">
        <f t="shared" si="35"/>
        <v/>
      </c>
      <c r="AN78" s="35" t="str">
        <f t="shared" si="36"/>
        <v/>
      </c>
      <c r="AO78" s="35" t="str">
        <f t="shared" si="37"/>
        <v/>
      </c>
      <c r="AP78" s="35" t="str">
        <f>IF(AJ78="","",VLOOKUP(AN78,[1]Sheet11!E:F,2,0))</f>
        <v/>
      </c>
      <c r="AQ78" s="35" t="str">
        <f>IF(AO78="拼单会员","5年",IF(AJ78="","",VLOOKUP(AM78&amp;AP78,[1]Sheet11!$J$3:$K$17,2)))</f>
        <v/>
      </c>
      <c r="AR78" s="35" t="str">
        <f t="shared" si="38"/>
        <v/>
      </c>
      <c r="AS78" s="35" t="str">
        <f t="shared" si="39"/>
        <v/>
      </c>
      <c r="AT78" s="35" t="str">
        <f t="shared" si="40"/>
        <v/>
      </c>
      <c r="AU78" s="35" t="str">
        <f t="shared" si="41"/>
        <v/>
      </c>
      <c r="AV78" s="35" t="str">
        <f t="shared" si="42"/>
        <v/>
      </c>
      <c r="AW78" s="35" t="str">
        <f t="shared" si="43"/>
        <v/>
      </c>
      <c r="AX78" s="35" t="str">
        <f t="shared" si="44"/>
        <v/>
      </c>
      <c r="AY78" s="35" t="str">
        <f>IF(SUMIF('7-市场业绩'!F:F,AC78,'7-市场业绩'!I:I)&gt;0,"学习卡","老结算")</f>
        <v>老结算</v>
      </c>
      <c r="AZ78" s="35" t="str">
        <f t="shared" si="45"/>
        <v/>
      </c>
      <c r="BA78" s="35" t="str">
        <f t="shared" si="46"/>
        <v>无</v>
      </c>
      <c r="BB78" s="35" t="str">
        <f t="shared" si="47"/>
        <v/>
      </c>
      <c r="BC78" s="35" t="str">
        <f t="shared" si="48"/>
        <v/>
      </c>
      <c r="BD78" s="35" t="str">
        <f t="shared" si="49"/>
        <v>无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564</v>
      </c>
    </row>
    <row r="79" spans="1:71" ht="15" hidden="1" customHeight="1">
      <c r="A79" s="211">
        <v>42903</v>
      </c>
      <c r="B79" s="212" t="s">
        <v>2002</v>
      </c>
      <c r="C79" s="212" t="s">
        <v>14</v>
      </c>
      <c r="D79" s="212" t="s">
        <v>1458</v>
      </c>
      <c r="E79" s="212" t="s">
        <v>1793</v>
      </c>
      <c r="F79" s="212" t="s">
        <v>1789</v>
      </c>
      <c r="G79" s="212" t="s">
        <v>20</v>
      </c>
      <c r="H79" s="212" t="s">
        <v>1939</v>
      </c>
      <c r="I79" s="212" t="s">
        <v>14</v>
      </c>
      <c r="J79" s="212">
        <v>0</v>
      </c>
      <c r="K79" s="212">
        <v>0</v>
      </c>
      <c r="L79" s="213">
        <v>0</v>
      </c>
      <c r="M79" s="213">
        <v>0</v>
      </c>
      <c r="N79" s="212">
        <v>0</v>
      </c>
      <c r="O79" s="212">
        <v>0</v>
      </c>
      <c r="P79" s="212">
        <v>0</v>
      </c>
      <c r="Q79" s="212">
        <v>0</v>
      </c>
      <c r="R79" s="212">
        <v>0</v>
      </c>
      <c r="S79" s="212">
        <v>0</v>
      </c>
      <c r="T79" s="212" t="s">
        <v>1766</v>
      </c>
      <c r="U79" s="212" t="s">
        <v>1767</v>
      </c>
      <c r="V79" s="212" t="s">
        <v>490</v>
      </c>
      <c r="W79" s="212" t="s">
        <v>14</v>
      </c>
      <c r="X79" s="212" t="s">
        <v>14</v>
      </c>
      <c r="Y79" s="212" t="s">
        <v>14</v>
      </c>
      <c r="Z79" s="212" t="s">
        <v>485</v>
      </c>
      <c r="AA79" s="212" t="s">
        <v>1795</v>
      </c>
      <c r="AB79" s="212" t="s">
        <v>2003</v>
      </c>
      <c r="AC79" s="35" t="str">
        <f t="shared" si="26"/>
        <v>陈健霞</v>
      </c>
      <c r="AD79" s="36">
        <f t="shared" si="27"/>
        <v>-234</v>
      </c>
      <c r="AE79" s="35" t="str">
        <f t="shared" si="28"/>
        <v/>
      </c>
      <c r="AF79" s="24"/>
      <c r="AG79" s="40">
        <f t="shared" si="29"/>
        <v>0</v>
      </c>
      <c r="AH79" s="36">
        <f t="shared" si="30"/>
        <v>0</v>
      </c>
      <c r="AI79" s="36">
        <f t="shared" si="31"/>
        <v>0</v>
      </c>
      <c r="AJ79" s="35" t="str">
        <f t="shared" si="32"/>
        <v/>
      </c>
      <c r="AK79" s="35" t="str">
        <f t="shared" si="33"/>
        <v/>
      </c>
      <c r="AL79" s="35" t="str">
        <f t="shared" si="34"/>
        <v/>
      </c>
      <c r="AM79" s="35" t="str">
        <f t="shared" si="35"/>
        <v/>
      </c>
      <c r="AN79" s="35" t="str">
        <f t="shared" si="36"/>
        <v/>
      </c>
      <c r="AO79" s="35" t="str">
        <f t="shared" si="37"/>
        <v/>
      </c>
      <c r="AP79" s="35" t="str">
        <f>IF(AJ79="","",VLOOKUP(AN79,[1]Sheet11!E:F,2,0))</f>
        <v/>
      </c>
      <c r="AQ79" s="35" t="str">
        <f>IF(AO79="拼单会员","5年",IF(AJ79="","",VLOOKUP(AM79&amp;AP79,[1]Sheet11!$J$3:$K$17,2)))</f>
        <v/>
      </c>
      <c r="AR79" s="35" t="str">
        <f t="shared" si="38"/>
        <v/>
      </c>
      <c r="AS79" s="35" t="str">
        <f t="shared" si="39"/>
        <v/>
      </c>
      <c r="AT79" s="35" t="str">
        <f t="shared" si="40"/>
        <v/>
      </c>
      <c r="AU79" s="35" t="str">
        <f t="shared" si="41"/>
        <v/>
      </c>
      <c r="AV79" s="35" t="str">
        <f t="shared" si="42"/>
        <v/>
      </c>
      <c r="AW79" s="35" t="str">
        <f t="shared" si="43"/>
        <v/>
      </c>
      <c r="AX79" s="35" t="str">
        <f t="shared" si="44"/>
        <v/>
      </c>
      <c r="AY79" s="35" t="str">
        <f>IF(SUMIF('7-市场业绩'!F:F,AC79,'7-市场业绩'!I:I)&gt;0,"学习卡","老结算")</f>
        <v>学习卡</v>
      </c>
      <c r="AZ79" s="35" t="str">
        <f t="shared" si="45"/>
        <v/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565</v>
      </c>
    </row>
    <row r="80" spans="1:71" ht="15" hidden="1" customHeight="1">
      <c r="A80" s="211">
        <v>42903</v>
      </c>
      <c r="B80" s="212" t="s">
        <v>2004</v>
      </c>
      <c r="C80" s="212" t="s">
        <v>14</v>
      </c>
      <c r="D80" s="212" t="s">
        <v>1449</v>
      </c>
      <c r="E80" s="212" t="s">
        <v>1825</v>
      </c>
      <c r="F80" s="212" t="s">
        <v>14</v>
      </c>
      <c r="G80" s="212" t="s">
        <v>13</v>
      </c>
      <c r="H80" s="212" t="s">
        <v>2005</v>
      </c>
      <c r="I80" s="212" t="s">
        <v>14</v>
      </c>
      <c r="J80" s="212">
        <v>23046.25</v>
      </c>
      <c r="K80" s="212">
        <v>0</v>
      </c>
      <c r="L80" s="213">
        <v>18025</v>
      </c>
      <c r="M80" s="213">
        <v>0</v>
      </c>
      <c r="N80" s="212">
        <v>0</v>
      </c>
      <c r="O80" s="212">
        <v>-18025</v>
      </c>
      <c r="P80" s="212">
        <v>0</v>
      </c>
      <c r="Q80" s="212">
        <v>0</v>
      </c>
      <c r="R80" s="212">
        <v>0</v>
      </c>
      <c r="S80" s="212">
        <v>0</v>
      </c>
      <c r="T80" s="212" t="s">
        <v>1766</v>
      </c>
      <c r="U80" s="212" t="s">
        <v>1767</v>
      </c>
      <c r="V80" s="212" t="s">
        <v>1768</v>
      </c>
      <c r="W80" s="212" t="s">
        <v>14</v>
      </c>
      <c r="X80" s="212" t="s">
        <v>14</v>
      </c>
      <c r="Y80" s="212" t="s">
        <v>14</v>
      </c>
      <c r="Z80" s="212" t="s">
        <v>485</v>
      </c>
      <c r="AA80" s="212" t="s">
        <v>14</v>
      </c>
      <c r="AB80" s="212" t="s">
        <v>2001</v>
      </c>
      <c r="AC80" s="35" t="str">
        <f t="shared" si="26"/>
        <v/>
      </c>
      <c r="AD80" s="36">
        <f t="shared" si="27"/>
        <v>103</v>
      </c>
      <c r="AE80" s="35" t="str">
        <f t="shared" si="28"/>
        <v/>
      </c>
      <c r="AF80" s="24"/>
      <c r="AG80" s="40">
        <f t="shared" si="29"/>
        <v>0</v>
      </c>
      <c r="AH80" s="36">
        <f t="shared" si="30"/>
        <v>0</v>
      </c>
      <c r="AI80" s="36">
        <f t="shared" si="31"/>
        <v>0</v>
      </c>
      <c r="AJ80" s="35" t="str">
        <f t="shared" si="32"/>
        <v/>
      </c>
      <c r="AK80" s="35" t="str">
        <f t="shared" si="33"/>
        <v/>
      </c>
      <c r="AL80" s="35" t="str">
        <f t="shared" si="34"/>
        <v/>
      </c>
      <c r="AM80" s="35" t="str">
        <f t="shared" si="35"/>
        <v/>
      </c>
      <c r="AN80" s="35" t="str">
        <f t="shared" si="36"/>
        <v/>
      </c>
      <c r="AO80" s="35" t="str">
        <f t="shared" si="37"/>
        <v/>
      </c>
      <c r="AP80" s="35" t="str">
        <f>IF(AJ80="","",VLOOKUP(AN80,[1]Sheet11!E:F,2,0))</f>
        <v/>
      </c>
      <c r="AQ80" s="35" t="str">
        <f>IF(AO80="拼单会员","5年",IF(AJ80="","",VLOOKUP(AM80&amp;AP80,[1]Sheet11!$J$3:$K$17,2)))</f>
        <v/>
      </c>
      <c r="AR80" s="35" t="str">
        <f t="shared" si="38"/>
        <v/>
      </c>
      <c r="AS80" s="35" t="str">
        <f t="shared" si="39"/>
        <v/>
      </c>
      <c r="AT80" s="35" t="str">
        <f t="shared" si="40"/>
        <v/>
      </c>
      <c r="AU80" s="35" t="str">
        <f t="shared" si="41"/>
        <v/>
      </c>
      <c r="AV80" s="35" t="str">
        <f t="shared" si="42"/>
        <v/>
      </c>
      <c r="AW80" s="35" t="str">
        <f t="shared" si="43"/>
        <v/>
      </c>
      <c r="AX80" s="35" t="str">
        <f t="shared" si="44"/>
        <v/>
      </c>
      <c r="AY80" s="35" t="str">
        <f>IF(SUMIF('7-市场业绩'!F:F,AC80,'7-市场业绩'!I:I)&gt;0,"学习卡","老结算")</f>
        <v>老结算</v>
      </c>
      <c r="AZ80" s="35" t="str">
        <f t="shared" si="45"/>
        <v/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566</v>
      </c>
    </row>
    <row r="81" spans="1:71" ht="15" hidden="1" customHeight="1">
      <c r="A81" s="211">
        <v>42903</v>
      </c>
      <c r="B81" s="212" t="s">
        <v>2006</v>
      </c>
      <c r="C81" s="212" t="s">
        <v>14</v>
      </c>
      <c r="D81" s="212" t="s">
        <v>1449</v>
      </c>
      <c r="E81" s="212" t="s">
        <v>1825</v>
      </c>
      <c r="F81" s="212" t="s">
        <v>14</v>
      </c>
      <c r="G81" s="212" t="s">
        <v>13</v>
      </c>
      <c r="H81" s="212" t="s">
        <v>2007</v>
      </c>
      <c r="I81" s="212" t="s">
        <v>14</v>
      </c>
      <c r="J81" s="212">
        <v>0</v>
      </c>
      <c r="K81" s="212">
        <v>0</v>
      </c>
      <c r="L81" s="213">
        <v>-18025</v>
      </c>
      <c r="M81" s="213">
        <v>0</v>
      </c>
      <c r="N81" s="212">
        <v>0</v>
      </c>
      <c r="O81" s="212">
        <v>18025</v>
      </c>
      <c r="P81" s="212">
        <v>0</v>
      </c>
      <c r="Q81" s="212">
        <v>0</v>
      </c>
      <c r="R81" s="212">
        <v>0</v>
      </c>
      <c r="S81" s="212">
        <v>0</v>
      </c>
      <c r="T81" s="212" t="s">
        <v>1766</v>
      </c>
      <c r="U81" s="212" t="s">
        <v>1767</v>
      </c>
      <c r="V81" s="212" t="s">
        <v>490</v>
      </c>
      <c r="W81" s="212" t="s">
        <v>14</v>
      </c>
      <c r="X81" s="212" t="s">
        <v>14</v>
      </c>
      <c r="Y81" s="212" t="s">
        <v>14</v>
      </c>
      <c r="Z81" s="212" t="s">
        <v>2008</v>
      </c>
      <c r="AA81" s="212" t="s">
        <v>14</v>
      </c>
      <c r="AB81" s="212" t="s">
        <v>2003</v>
      </c>
      <c r="AC81" s="35" t="str">
        <f t="shared" si="26"/>
        <v/>
      </c>
      <c r="AD81" s="36">
        <f t="shared" si="27"/>
        <v>-103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老结算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567</v>
      </c>
    </row>
    <row r="82" spans="1:71" ht="15" hidden="1" customHeight="1">
      <c r="A82" s="211">
        <v>42903</v>
      </c>
      <c r="B82" s="212" t="s">
        <v>2009</v>
      </c>
      <c r="C82" s="212" t="s">
        <v>14</v>
      </c>
      <c r="D82" s="212" t="s">
        <v>1445</v>
      </c>
      <c r="E82" s="212" t="s">
        <v>1822</v>
      </c>
      <c r="F82" s="212" t="s">
        <v>1789</v>
      </c>
      <c r="G82" s="212" t="s">
        <v>20</v>
      </c>
      <c r="H82" s="212" t="s">
        <v>2010</v>
      </c>
      <c r="I82" s="212" t="s">
        <v>14</v>
      </c>
      <c r="J82" s="212">
        <v>19855.689999999999</v>
      </c>
      <c r="K82" s="212">
        <v>0</v>
      </c>
      <c r="L82" s="213">
        <v>16430.560000000001</v>
      </c>
      <c r="M82" s="213">
        <v>0</v>
      </c>
      <c r="N82" s="212">
        <v>0</v>
      </c>
      <c r="O82" s="212">
        <v>-16430.560000000001</v>
      </c>
      <c r="P82" s="212">
        <v>0</v>
      </c>
      <c r="Q82" s="212">
        <v>0</v>
      </c>
      <c r="R82" s="212">
        <v>0</v>
      </c>
      <c r="S82" s="212">
        <v>0</v>
      </c>
      <c r="T82" s="212" t="s">
        <v>1766</v>
      </c>
      <c r="U82" s="212" t="s">
        <v>1767</v>
      </c>
      <c r="V82" s="212" t="s">
        <v>1768</v>
      </c>
      <c r="W82" s="212" t="s">
        <v>14</v>
      </c>
      <c r="X82" s="212" t="s">
        <v>14</v>
      </c>
      <c r="Y82" s="212" t="s">
        <v>14</v>
      </c>
      <c r="Z82" s="212" t="s">
        <v>485</v>
      </c>
      <c r="AA82" s="212" t="s">
        <v>14</v>
      </c>
      <c r="AB82" s="212" t="s">
        <v>2001</v>
      </c>
      <c r="AC82" s="35" t="str">
        <f t="shared" si="26"/>
        <v/>
      </c>
      <c r="AD82" s="36">
        <f t="shared" si="27"/>
        <v>91</v>
      </c>
      <c r="AE82" s="35" t="str">
        <f t="shared" si="28"/>
        <v/>
      </c>
      <c r="AF82" s="24"/>
      <c r="AG82" s="40">
        <f t="shared" si="29"/>
        <v>0</v>
      </c>
      <c r="AH82" s="36">
        <f t="shared" si="30"/>
        <v>0</v>
      </c>
      <c r="AI82" s="36">
        <f t="shared" si="31"/>
        <v>0</v>
      </c>
      <c r="AJ82" s="35" t="str">
        <f t="shared" si="32"/>
        <v/>
      </c>
      <c r="AK82" s="35" t="str">
        <f t="shared" si="33"/>
        <v/>
      </c>
      <c r="AL82" s="35" t="str">
        <f t="shared" si="34"/>
        <v/>
      </c>
      <c r="AM82" s="35" t="str">
        <f t="shared" si="35"/>
        <v/>
      </c>
      <c r="AN82" s="35" t="str">
        <f t="shared" si="36"/>
        <v/>
      </c>
      <c r="AO82" s="35" t="str">
        <f t="shared" si="37"/>
        <v/>
      </c>
      <c r="AP82" s="35" t="str">
        <f>IF(AJ82="","",VLOOKUP(AN82,[1]Sheet11!E:F,2,0))</f>
        <v/>
      </c>
      <c r="AQ82" s="35" t="str">
        <f>IF(AO82="拼单会员","5年",IF(AJ82="","",VLOOKUP(AM82&amp;AP82,[1]Sheet11!$J$3:$K$17,2)))</f>
        <v/>
      </c>
      <c r="AR82" s="35" t="str">
        <f t="shared" si="38"/>
        <v/>
      </c>
      <c r="AS82" s="35" t="str">
        <f t="shared" si="39"/>
        <v/>
      </c>
      <c r="AT82" s="35" t="str">
        <f t="shared" si="40"/>
        <v/>
      </c>
      <c r="AU82" s="35" t="str">
        <f t="shared" si="41"/>
        <v/>
      </c>
      <c r="AV82" s="35" t="str">
        <f t="shared" si="42"/>
        <v/>
      </c>
      <c r="AW82" s="35" t="str">
        <f t="shared" si="43"/>
        <v/>
      </c>
      <c r="AX82" s="35" t="str">
        <f t="shared" si="44"/>
        <v/>
      </c>
      <c r="AY82" s="35" t="str">
        <f>IF(SUMIF('7-市场业绩'!F:F,AC82,'7-市场业绩'!I:I)&gt;0,"学习卡","老结算")</f>
        <v>老结算</v>
      </c>
      <c r="AZ82" s="35" t="str">
        <f t="shared" si="45"/>
        <v/>
      </c>
      <c r="BA82" s="35" t="str">
        <f t="shared" si="46"/>
        <v>无</v>
      </c>
      <c r="BB82" s="35" t="str">
        <f t="shared" si="47"/>
        <v/>
      </c>
      <c r="BC82" s="35" t="str">
        <f t="shared" si="48"/>
        <v/>
      </c>
      <c r="BD82" s="35" t="str">
        <f t="shared" si="49"/>
        <v>无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568</v>
      </c>
    </row>
    <row r="83" spans="1:71" ht="15" hidden="1" customHeight="1">
      <c r="A83" s="211">
        <v>42903</v>
      </c>
      <c r="B83" s="212" t="s">
        <v>2011</v>
      </c>
      <c r="C83" s="212" t="s">
        <v>14</v>
      </c>
      <c r="D83" s="212" t="s">
        <v>1445</v>
      </c>
      <c r="E83" s="212" t="s">
        <v>1822</v>
      </c>
      <c r="F83" s="212" t="s">
        <v>1789</v>
      </c>
      <c r="G83" s="212" t="s">
        <v>20</v>
      </c>
      <c r="H83" s="212" t="s">
        <v>2012</v>
      </c>
      <c r="I83" s="212" t="s">
        <v>14</v>
      </c>
      <c r="J83" s="212">
        <v>0</v>
      </c>
      <c r="K83" s="212">
        <v>0</v>
      </c>
      <c r="L83" s="213">
        <v>-16430.560000000001</v>
      </c>
      <c r="M83" s="213">
        <v>0</v>
      </c>
      <c r="N83" s="212">
        <v>0</v>
      </c>
      <c r="O83" s="212">
        <v>16430.560000000001</v>
      </c>
      <c r="P83" s="212">
        <v>0</v>
      </c>
      <c r="Q83" s="212">
        <v>0</v>
      </c>
      <c r="R83" s="212">
        <v>0</v>
      </c>
      <c r="S83" s="212">
        <v>0</v>
      </c>
      <c r="T83" s="212" t="s">
        <v>1766</v>
      </c>
      <c r="U83" s="212" t="s">
        <v>1767</v>
      </c>
      <c r="V83" s="212" t="s">
        <v>490</v>
      </c>
      <c r="W83" s="212" t="s">
        <v>14</v>
      </c>
      <c r="X83" s="212" t="s">
        <v>14</v>
      </c>
      <c r="Y83" s="212" t="s">
        <v>14</v>
      </c>
      <c r="Z83" s="212" t="s">
        <v>1772</v>
      </c>
      <c r="AA83" s="212" t="s">
        <v>1795</v>
      </c>
      <c r="AB83" s="212" t="s">
        <v>2003</v>
      </c>
      <c r="AC83" s="35" t="str">
        <f t="shared" si="26"/>
        <v>陈健霞</v>
      </c>
      <c r="AD83" s="36">
        <f t="shared" si="27"/>
        <v>-91</v>
      </c>
      <c r="AE83" s="35" t="str">
        <f t="shared" si="28"/>
        <v/>
      </c>
      <c r="AF83" s="24"/>
      <c r="AG83" s="40">
        <f t="shared" si="29"/>
        <v>0</v>
      </c>
      <c r="AH83" s="36">
        <f t="shared" si="30"/>
        <v>0</v>
      </c>
      <c r="AI83" s="36">
        <f t="shared" si="31"/>
        <v>0</v>
      </c>
      <c r="AJ83" s="35" t="str">
        <f t="shared" si="32"/>
        <v/>
      </c>
      <c r="AK83" s="35" t="str">
        <f t="shared" si="33"/>
        <v/>
      </c>
      <c r="AL83" s="35" t="str">
        <f t="shared" si="34"/>
        <v/>
      </c>
      <c r="AM83" s="35" t="str">
        <f t="shared" si="35"/>
        <v/>
      </c>
      <c r="AN83" s="35" t="str">
        <f t="shared" si="36"/>
        <v/>
      </c>
      <c r="AO83" s="35" t="str">
        <f t="shared" si="37"/>
        <v/>
      </c>
      <c r="AP83" s="35" t="str">
        <f>IF(AJ83="","",VLOOKUP(AN83,[1]Sheet11!E:F,2,0))</f>
        <v/>
      </c>
      <c r="AQ83" s="35" t="str">
        <f>IF(AO83="拼单会员","5年",IF(AJ83="","",VLOOKUP(AM83&amp;AP83,[1]Sheet11!$J$3:$K$17,2)))</f>
        <v/>
      </c>
      <c r="AR83" s="35" t="str">
        <f t="shared" si="38"/>
        <v/>
      </c>
      <c r="AS83" s="35" t="str">
        <f t="shared" si="39"/>
        <v/>
      </c>
      <c r="AT83" s="35" t="str">
        <f t="shared" si="40"/>
        <v/>
      </c>
      <c r="AU83" s="35" t="str">
        <f t="shared" si="41"/>
        <v/>
      </c>
      <c r="AV83" s="35" t="str">
        <f t="shared" si="42"/>
        <v/>
      </c>
      <c r="AW83" s="35" t="str">
        <f t="shared" si="43"/>
        <v/>
      </c>
      <c r="AX83" s="35" t="str">
        <f t="shared" si="44"/>
        <v/>
      </c>
      <c r="AY83" s="35" t="str">
        <f>IF(SUMIF('7-市场业绩'!F:F,AC83,'7-市场业绩'!I:I)&gt;0,"学习卡","老结算")</f>
        <v>学习卡</v>
      </c>
      <c r="AZ83" s="35" t="str">
        <f t="shared" si="45"/>
        <v/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569</v>
      </c>
    </row>
    <row r="84" spans="1:71" ht="15" hidden="1" customHeight="1">
      <c r="A84" s="211">
        <v>42903</v>
      </c>
      <c r="B84" s="212" t="s">
        <v>2013</v>
      </c>
      <c r="C84" s="212" t="s">
        <v>14</v>
      </c>
      <c r="D84" s="212" t="s">
        <v>1447</v>
      </c>
      <c r="E84" s="212" t="s">
        <v>1823</v>
      </c>
      <c r="F84" s="212" t="s">
        <v>1824</v>
      </c>
      <c r="G84" s="212" t="s">
        <v>1821</v>
      </c>
      <c r="H84" s="212" t="s">
        <v>1778</v>
      </c>
      <c r="I84" s="212" t="s">
        <v>14</v>
      </c>
      <c r="J84" s="212">
        <v>15824</v>
      </c>
      <c r="K84" s="212">
        <v>0</v>
      </c>
      <c r="L84" s="213">
        <v>3316</v>
      </c>
      <c r="M84" s="213">
        <v>0</v>
      </c>
      <c r="N84" s="212">
        <v>0</v>
      </c>
      <c r="O84" s="212">
        <v>-3316</v>
      </c>
      <c r="P84" s="212">
        <v>0</v>
      </c>
      <c r="Q84" s="212">
        <v>0</v>
      </c>
      <c r="R84" s="212">
        <v>0</v>
      </c>
      <c r="S84" s="212">
        <v>0</v>
      </c>
      <c r="T84" s="212" t="s">
        <v>1766</v>
      </c>
      <c r="U84" s="212" t="s">
        <v>1767</v>
      </c>
      <c r="V84" s="212" t="s">
        <v>1768</v>
      </c>
      <c r="W84" s="212" t="s">
        <v>14</v>
      </c>
      <c r="X84" s="212" t="s">
        <v>14</v>
      </c>
      <c r="Y84" s="212" t="s">
        <v>14</v>
      </c>
      <c r="Z84" s="212" t="s">
        <v>485</v>
      </c>
      <c r="AA84" s="212" t="s">
        <v>14</v>
      </c>
      <c r="AB84" s="212" t="s">
        <v>2001</v>
      </c>
      <c r="AC84" s="35" t="str">
        <f t="shared" si="26"/>
        <v/>
      </c>
      <c r="AD84" s="36">
        <f t="shared" si="27"/>
        <v>48</v>
      </c>
      <c r="AE84" s="35" t="str">
        <f t="shared" si="28"/>
        <v/>
      </c>
      <c r="AF84" s="24"/>
      <c r="AG84" s="40">
        <f t="shared" si="29"/>
        <v>0</v>
      </c>
      <c r="AH84" s="36">
        <f t="shared" si="30"/>
        <v>0</v>
      </c>
      <c r="AI84" s="36">
        <f t="shared" si="31"/>
        <v>0</v>
      </c>
      <c r="AJ84" s="35" t="str">
        <f t="shared" si="32"/>
        <v/>
      </c>
      <c r="AK84" s="35" t="str">
        <f t="shared" si="33"/>
        <v/>
      </c>
      <c r="AL84" s="35" t="str">
        <f t="shared" si="34"/>
        <v/>
      </c>
      <c r="AM84" s="35" t="str">
        <f t="shared" si="35"/>
        <v/>
      </c>
      <c r="AN84" s="35" t="str">
        <f t="shared" si="36"/>
        <v/>
      </c>
      <c r="AO84" s="35" t="str">
        <f t="shared" si="37"/>
        <v/>
      </c>
      <c r="AP84" s="35" t="str">
        <f>IF(AJ84="","",VLOOKUP(AN84,[1]Sheet11!E:F,2,0))</f>
        <v/>
      </c>
      <c r="AQ84" s="35" t="str">
        <f>IF(AO84="拼单会员","5年",IF(AJ84="","",VLOOKUP(AM84&amp;AP84,[1]Sheet11!$J$3:$K$17,2)))</f>
        <v/>
      </c>
      <c r="AR84" s="35" t="str">
        <f t="shared" si="38"/>
        <v/>
      </c>
      <c r="AS84" s="35" t="str">
        <f t="shared" si="39"/>
        <v/>
      </c>
      <c r="AT84" s="35" t="str">
        <f t="shared" si="40"/>
        <v/>
      </c>
      <c r="AU84" s="35" t="str">
        <f t="shared" si="41"/>
        <v/>
      </c>
      <c r="AV84" s="35" t="str">
        <f t="shared" si="42"/>
        <v/>
      </c>
      <c r="AW84" s="35" t="str">
        <f t="shared" si="43"/>
        <v/>
      </c>
      <c r="AX84" s="35" t="str">
        <f t="shared" si="44"/>
        <v/>
      </c>
      <c r="AY84" s="35" t="str">
        <f>IF(SUMIF('7-市场业绩'!F:F,AC84,'7-市场业绩'!I:I)&gt;0,"学习卡","老结算")</f>
        <v>老结算</v>
      </c>
      <c r="AZ84" s="35" t="str">
        <f t="shared" si="45"/>
        <v/>
      </c>
      <c r="BA84" s="35" t="str">
        <f t="shared" si="46"/>
        <v>无</v>
      </c>
      <c r="BB84" s="35" t="str">
        <f t="shared" si="47"/>
        <v/>
      </c>
      <c r="BC84" s="35" t="str">
        <f t="shared" si="48"/>
        <v/>
      </c>
      <c r="BD84" s="35" t="str">
        <f t="shared" si="49"/>
        <v>无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570</v>
      </c>
    </row>
    <row r="85" spans="1:71" ht="15" hidden="1" customHeight="1">
      <c r="A85" s="211">
        <v>42903</v>
      </c>
      <c r="B85" s="212" t="s">
        <v>2014</v>
      </c>
      <c r="C85" s="212" t="s">
        <v>14</v>
      </c>
      <c r="D85" s="212" t="s">
        <v>1447</v>
      </c>
      <c r="E85" s="212" t="s">
        <v>1823</v>
      </c>
      <c r="F85" s="212" t="s">
        <v>1824</v>
      </c>
      <c r="G85" s="212" t="s">
        <v>1821</v>
      </c>
      <c r="H85" s="212" t="s">
        <v>1771</v>
      </c>
      <c r="I85" s="212" t="s">
        <v>14</v>
      </c>
      <c r="J85" s="212">
        <v>0</v>
      </c>
      <c r="K85" s="212">
        <v>0</v>
      </c>
      <c r="L85" s="213">
        <v>-3316</v>
      </c>
      <c r="M85" s="213">
        <v>0</v>
      </c>
      <c r="N85" s="212">
        <v>0</v>
      </c>
      <c r="O85" s="212">
        <v>3316</v>
      </c>
      <c r="P85" s="212">
        <v>0</v>
      </c>
      <c r="Q85" s="212">
        <v>0</v>
      </c>
      <c r="R85" s="212">
        <v>0</v>
      </c>
      <c r="S85" s="212">
        <v>0</v>
      </c>
      <c r="T85" s="212" t="s">
        <v>1766</v>
      </c>
      <c r="U85" s="212" t="s">
        <v>1767</v>
      </c>
      <c r="V85" s="212" t="s">
        <v>490</v>
      </c>
      <c r="W85" s="212" t="s">
        <v>14</v>
      </c>
      <c r="X85" s="212" t="s">
        <v>14</v>
      </c>
      <c r="Y85" s="212" t="s">
        <v>14</v>
      </c>
      <c r="Z85" s="212" t="s">
        <v>1786</v>
      </c>
      <c r="AA85" s="212" t="s">
        <v>1795</v>
      </c>
      <c r="AB85" s="212" t="s">
        <v>2003</v>
      </c>
      <c r="AC85" s="35" t="str">
        <f t="shared" si="26"/>
        <v>陈健霞</v>
      </c>
      <c r="AD85" s="36">
        <f t="shared" si="27"/>
        <v>-48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学习卡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571</v>
      </c>
    </row>
    <row r="86" spans="1:71" ht="15" hidden="1" customHeight="1">
      <c r="A86" s="211">
        <v>42903</v>
      </c>
      <c r="B86" s="212" t="s">
        <v>2015</v>
      </c>
      <c r="C86" s="212" t="s">
        <v>14</v>
      </c>
      <c r="D86" s="212" t="s">
        <v>1447</v>
      </c>
      <c r="E86" s="212" t="s">
        <v>1823</v>
      </c>
      <c r="F86" s="212" t="s">
        <v>1824</v>
      </c>
      <c r="G86" s="212" t="s">
        <v>1821</v>
      </c>
      <c r="H86" s="212" t="s">
        <v>1777</v>
      </c>
      <c r="I86" s="212" t="s">
        <v>14</v>
      </c>
      <c r="J86" s="212">
        <v>2226.67</v>
      </c>
      <c r="K86" s="212">
        <v>0</v>
      </c>
      <c r="L86" s="213">
        <v>10533.33</v>
      </c>
      <c r="M86" s="213">
        <v>0</v>
      </c>
      <c r="N86" s="212">
        <v>0</v>
      </c>
      <c r="O86" s="212">
        <v>-10533.33</v>
      </c>
      <c r="P86" s="212">
        <v>0</v>
      </c>
      <c r="Q86" s="212">
        <v>0</v>
      </c>
      <c r="R86" s="212">
        <v>0</v>
      </c>
      <c r="S86" s="212">
        <v>0</v>
      </c>
      <c r="T86" s="212" t="s">
        <v>1766</v>
      </c>
      <c r="U86" s="212" t="s">
        <v>1767</v>
      </c>
      <c r="V86" s="212" t="s">
        <v>1768</v>
      </c>
      <c r="W86" s="212" t="s">
        <v>14</v>
      </c>
      <c r="X86" s="212" t="s">
        <v>14</v>
      </c>
      <c r="Y86" s="212" t="s">
        <v>14</v>
      </c>
      <c r="Z86" s="212" t="s">
        <v>485</v>
      </c>
      <c r="AA86" s="212" t="s">
        <v>14</v>
      </c>
      <c r="AB86" s="212" t="s">
        <v>2001</v>
      </c>
      <c r="AC86" s="35" t="str">
        <f t="shared" si="26"/>
        <v/>
      </c>
      <c r="AD86" s="36">
        <f t="shared" si="27"/>
        <v>32</v>
      </c>
      <c r="AE86" s="35" t="str">
        <f t="shared" si="28"/>
        <v/>
      </c>
      <c r="AF86" s="24"/>
      <c r="AG86" s="40">
        <f t="shared" si="29"/>
        <v>0</v>
      </c>
      <c r="AH86" s="36">
        <f t="shared" si="30"/>
        <v>0</v>
      </c>
      <c r="AI86" s="36">
        <f t="shared" si="31"/>
        <v>0</v>
      </c>
      <c r="AJ86" s="35" t="str">
        <f t="shared" si="32"/>
        <v/>
      </c>
      <c r="AK86" s="35" t="str">
        <f t="shared" si="33"/>
        <v/>
      </c>
      <c r="AL86" s="35" t="str">
        <f t="shared" si="34"/>
        <v/>
      </c>
      <c r="AM86" s="35" t="str">
        <f t="shared" si="35"/>
        <v/>
      </c>
      <c r="AN86" s="35" t="str">
        <f t="shared" si="36"/>
        <v/>
      </c>
      <c r="AO86" s="35" t="str">
        <f t="shared" si="37"/>
        <v/>
      </c>
      <c r="AP86" s="35" t="str">
        <f>IF(AJ86="","",VLOOKUP(AN86,[1]Sheet11!E:F,2,0))</f>
        <v/>
      </c>
      <c r="AQ86" s="35" t="str">
        <f>IF(AO86="拼单会员","5年",IF(AJ86="","",VLOOKUP(AM86&amp;AP86,[1]Sheet11!$J$3:$K$17,2)))</f>
        <v/>
      </c>
      <c r="AR86" s="35" t="str">
        <f t="shared" si="38"/>
        <v/>
      </c>
      <c r="AS86" s="35" t="str">
        <f t="shared" si="39"/>
        <v/>
      </c>
      <c r="AT86" s="35" t="str">
        <f t="shared" si="40"/>
        <v/>
      </c>
      <c r="AU86" s="35" t="str">
        <f t="shared" si="41"/>
        <v/>
      </c>
      <c r="AV86" s="35" t="str">
        <f t="shared" si="42"/>
        <v/>
      </c>
      <c r="AW86" s="35" t="str">
        <f t="shared" si="43"/>
        <v/>
      </c>
      <c r="AX86" s="35" t="str">
        <f t="shared" si="44"/>
        <v/>
      </c>
      <c r="AY86" s="35" t="str">
        <f>IF(SUMIF('7-市场业绩'!F:F,AC86,'7-市场业绩'!I:I)&gt;0,"学习卡","老结算")</f>
        <v>老结算</v>
      </c>
      <c r="AZ86" s="35" t="str">
        <f t="shared" si="45"/>
        <v/>
      </c>
      <c r="BA86" s="35" t="str">
        <f t="shared" si="46"/>
        <v>无</v>
      </c>
      <c r="BB86" s="35" t="str">
        <f t="shared" si="47"/>
        <v/>
      </c>
      <c r="BC86" s="35" t="str">
        <f t="shared" si="48"/>
        <v/>
      </c>
      <c r="BD86" s="35" t="str">
        <f t="shared" si="49"/>
        <v>无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572</v>
      </c>
    </row>
    <row r="87" spans="1:71" ht="15" hidden="1" customHeight="1">
      <c r="A87" s="211">
        <v>42903</v>
      </c>
      <c r="B87" s="212" t="s">
        <v>2016</v>
      </c>
      <c r="C87" s="212" t="s">
        <v>14</v>
      </c>
      <c r="D87" s="212" t="s">
        <v>1447</v>
      </c>
      <c r="E87" s="212" t="s">
        <v>1823</v>
      </c>
      <c r="F87" s="212" t="s">
        <v>1824</v>
      </c>
      <c r="G87" s="212" t="s">
        <v>1821</v>
      </c>
      <c r="H87" s="212" t="s">
        <v>2017</v>
      </c>
      <c r="I87" s="212" t="s">
        <v>14</v>
      </c>
      <c r="J87" s="212">
        <v>0</v>
      </c>
      <c r="K87" s="212">
        <v>0</v>
      </c>
      <c r="L87" s="213">
        <v>-10533.33</v>
      </c>
      <c r="M87" s="213">
        <v>0</v>
      </c>
      <c r="N87" s="212">
        <v>0</v>
      </c>
      <c r="O87" s="212">
        <v>10533.33</v>
      </c>
      <c r="P87" s="212">
        <v>0</v>
      </c>
      <c r="Q87" s="212">
        <v>0</v>
      </c>
      <c r="R87" s="212">
        <v>0</v>
      </c>
      <c r="S87" s="212">
        <v>0</v>
      </c>
      <c r="T87" s="212" t="s">
        <v>1766</v>
      </c>
      <c r="U87" s="212" t="s">
        <v>1767</v>
      </c>
      <c r="V87" s="212" t="s">
        <v>490</v>
      </c>
      <c r="W87" s="212" t="s">
        <v>14</v>
      </c>
      <c r="X87" s="212" t="s">
        <v>14</v>
      </c>
      <c r="Y87" s="212" t="s">
        <v>14</v>
      </c>
      <c r="Z87" s="212" t="s">
        <v>1772</v>
      </c>
      <c r="AA87" s="212" t="s">
        <v>1795</v>
      </c>
      <c r="AB87" s="212" t="s">
        <v>2003</v>
      </c>
      <c r="AC87" s="35" t="str">
        <f t="shared" si="26"/>
        <v>陈健霞</v>
      </c>
      <c r="AD87" s="36">
        <f t="shared" si="27"/>
        <v>-32</v>
      </c>
      <c r="AE87" s="35" t="str">
        <f t="shared" si="28"/>
        <v/>
      </c>
      <c r="AF87" s="24"/>
      <c r="AG87" s="40">
        <f t="shared" si="29"/>
        <v>0</v>
      </c>
      <c r="AH87" s="36">
        <f t="shared" si="30"/>
        <v>0</v>
      </c>
      <c r="AI87" s="36">
        <f t="shared" si="31"/>
        <v>0</v>
      </c>
      <c r="AJ87" s="35" t="str">
        <f t="shared" si="32"/>
        <v/>
      </c>
      <c r="AK87" s="35" t="str">
        <f t="shared" si="33"/>
        <v/>
      </c>
      <c r="AL87" s="35" t="str">
        <f t="shared" si="34"/>
        <v/>
      </c>
      <c r="AM87" s="35" t="str">
        <f t="shared" si="35"/>
        <v/>
      </c>
      <c r="AN87" s="35" t="str">
        <f t="shared" si="36"/>
        <v/>
      </c>
      <c r="AO87" s="35" t="str">
        <f t="shared" si="37"/>
        <v/>
      </c>
      <c r="AP87" s="35" t="str">
        <f>IF(AJ87="","",VLOOKUP(AN87,[1]Sheet11!E:F,2,0))</f>
        <v/>
      </c>
      <c r="AQ87" s="35" t="str">
        <f>IF(AO87="拼单会员","5年",IF(AJ87="","",VLOOKUP(AM87&amp;AP87,[1]Sheet11!$J$3:$K$17,2)))</f>
        <v/>
      </c>
      <c r="AR87" s="35" t="str">
        <f t="shared" si="38"/>
        <v/>
      </c>
      <c r="AS87" s="35" t="str">
        <f t="shared" si="39"/>
        <v/>
      </c>
      <c r="AT87" s="35" t="str">
        <f t="shared" si="40"/>
        <v/>
      </c>
      <c r="AU87" s="35" t="str">
        <f t="shared" si="41"/>
        <v/>
      </c>
      <c r="AV87" s="35" t="str">
        <f t="shared" si="42"/>
        <v/>
      </c>
      <c r="AW87" s="35" t="str">
        <f t="shared" si="43"/>
        <v/>
      </c>
      <c r="AX87" s="35" t="str">
        <f t="shared" si="44"/>
        <v/>
      </c>
      <c r="AY87" s="35" t="str">
        <f>IF(SUMIF('7-市场业绩'!F:F,AC87,'7-市场业绩'!I:I)&gt;0,"学习卡","老结算")</f>
        <v>学习卡</v>
      </c>
      <c r="AZ87" s="35" t="str">
        <f t="shared" si="45"/>
        <v/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14</v>
      </c>
    </row>
    <row r="88" spans="1:71" ht="15" hidden="1" customHeight="1">
      <c r="A88" s="211">
        <v>42903</v>
      </c>
      <c r="B88" s="212" t="s">
        <v>2018</v>
      </c>
      <c r="C88" s="212" t="s">
        <v>14</v>
      </c>
      <c r="D88" s="212" t="s">
        <v>1451</v>
      </c>
      <c r="E88" s="212" t="s">
        <v>1826</v>
      </c>
      <c r="F88" s="212" t="s">
        <v>1789</v>
      </c>
      <c r="G88" s="212" t="s">
        <v>20</v>
      </c>
      <c r="H88" s="212" t="s">
        <v>2010</v>
      </c>
      <c r="I88" s="212" t="s">
        <v>14</v>
      </c>
      <c r="J88" s="212">
        <v>19855.689999999999</v>
      </c>
      <c r="K88" s="212">
        <v>0</v>
      </c>
      <c r="L88" s="213">
        <v>16430.560000000001</v>
      </c>
      <c r="M88" s="213">
        <v>0</v>
      </c>
      <c r="N88" s="212">
        <v>0</v>
      </c>
      <c r="O88" s="212">
        <v>-16430.560000000001</v>
      </c>
      <c r="P88" s="212">
        <v>0</v>
      </c>
      <c r="Q88" s="212">
        <v>0</v>
      </c>
      <c r="R88" s="212">
        <v>0</v>
      </c>
      <c r="S88" s="212">
        <v>0</v>
      </c>
      <c r="T88" s="212" t="s">
        <v>1766</v>
      </c>
      <c r="U88" s="212" t="s">
        <v>1767</v>
      </c>
      <c r="V88" s="212" t="s">
        <v>1768</v>
      </c>
      <c r="W88" s="212" t="s">
        <v>14</v>
      </c>
      <c r="X88" s="212" t="s">
        <v>14</v>
      </c>
      <c r="Y88" s="212" t="s">
        <v>14</v>
      </c>
      <c r="Z88" s="212" t="s">
        <v>485</v>
      </c>
      <c r="AA88" s="212" t="s">
        <v>14</v>
      </c>
      <c r="AB88" s="212" t="s">
        <v>2001</v>
      </c>
      <c r="AC88" s="35" t="str">
        <f t="shared" si="26"/>
        <v/>
      </c>
      <c r="AD88" s="36">
        <f t="shared" si="27"/>
        <v>91</v>
      </c>
      <c r="AE88" s="35" t="str">
        <f t="shared" si="28"/>
        <v/>
      </c>
      <c r="AF88" s="24"/>
      <c r="AG88" s="40">
        <f t="shared" si="29"/>
        <v>0</v>
      </c>
      <c r="AH88" s="36">
        <f t="shared" si="30"/>
        <v>0</v>
      </c>
      <c r="AI88" s="36">
        <f t="shared" si="31"/>
        <v>0</v>
      </c>
      <c r="AJ88" s="35" t="str">
        <f t="shared" si="32"/>
        <v/>
      </c>
      <c r="AK88" s="35" t="str">
        <f t="shared" si="33"/>
        <v/>
      </c>
      <c r="AL88" s="35" t="str">
        <f t="shared" si="34"/>
        <v/>
      </c>
      <c r="AM88" s="35" t="str">
        <f t="shared" si="35"/>
        <v/>
      </c>
      <c r="AN88" s="35" t="str">
        <f t="shared" si="36"/>
        <v/>
      </c>
      <c r="AO88" s="35" t="str">
        <f t="shared" si="37"/>
        <v/>
      </c>
      <c r="AP88" s="35" t="str">
        <f>IF(AJ88="","",VLOOKUP(AN88,[1]Sheet11!E:F,2,0))</f>
        <v/>
      </c>
      <c r="AQ88" s="35" t="str">
        <f>IF(AO88="拼单会员","5年",IF(AJ88="","",VLOOKUP(AM88&amp;AP88,[1]Sheet11!$J$3:$K$17,2)))</f>
        <v/>
      </c>
      <c r="AR88" s="35" t="str">
        <f t="shared" si="38"/>
        <v/>
      </c>
      <c r="AS88" s="35" t="str">
        <f t="shared" si="39"/>
        <v/>
      </c>
      <c r="AT88" s="35" t="str">
        <f t="shared" si="40"/>
        <v/>
      </c>
      <c r="AU88" s="35" t="str">
        <f t="shared" si="41"/>
        <v/>
      </c>
      <c r="AV88" s="35" t="str">
        <f t="shared" si="42"/>
        <v/>
      </c>
      <c r="AW88" s="35" t="str">
        <f t="shared" si="43"/>
        <v/>
      </c>
      <c r="AX88" s="35" t="str">
        <f t="shared" si="44"/>
        <v/>
      </c>
      <c r="AY88" s="35" t="str">
        <f>IF(SUMIF('7-市场业绩'!F:F,AC88,'7-市场业绩'!I:I)&gt;0,"学习卡","老结算")</f>
        <v>老结算</v>
      </c>
      <c r="AZ88" s="35" t="str">
        <f t="shared" si="45"/>
        <v/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490</v>
      </c>
    </row>
    <row r="89" spans="1:71" ht="15" hidden="1" customHeight="1">
      <c r="A89" s="211">
        <v>42903</v>
      </c>
      <c r="B89" s="212" t="s">
        <v>2019</v>
      </c>
      <c r="C89" s="212" t="s">
        <v>14</v>
      </c>
      <c r="D89" s="212" t="s">
        <v>1451</v>
      </c>
      <c r="E89" s="212" t="s">
        <v>1826</v>
      </c>
      <c r="F89" s="212" t="s">
        <v>1789</v>
      </c>
      <c r="G89" s="212" t="s">
        <v>20</v>
      </c>
      <c r="H89" s="212" t="s">
        <v>2012</v>
      </c>
      <c r="I89" s="212" t="s">
        <v>14</v>
      </c>
      <c r="J89" s="212">
        <v>0</v>
      </c>
      <c r="K89" s="212">
        <v>0</v>
      </c>
      <c r="L89" s="213">
        <v>-16430.560000000001</v>
      </c>
      <c r="M89" s="213">
        <v>0</v>
      </c>
      <c r="N89" s="212">
        <v>0</v>
      </c>
      <c r="O89" s="212">
        <v>16430.560000000001</v>
      </c>
      <c r="P89" s="212">
        <v>0</v>
      </c>
      <c r="Q89" s="212">
        <v>0</v>
      </c>
      <c r="R89" s="212">
        <v>0</v>
      </c>
      <c r="S89" s="212">
        <v>0</v>
      </c>
      <c r="T89" s="212" t="s">
        <v>1766</v>
      </c>
      <c r="U89" s="212" t="s">
        <v>1767</v>
      </c>
      <c r="V89" s="212" t="s">
        <v>490</v>
      </c>
      <c r="W89" s="212" t="s">
        <v>14</v>
      </c>
      <c r="X89" s="212" t="s">
        <v>14</v>
      </c>
      <c r="Y89" s="212" t="s">
        <v>14</v>
      </c>
      <c r="Z89" s="212" t="s">
        <v>1772</v>
      </c>
      <c r="AA89" s="212" t="s">
        <v>1795</v>
      </c>
      <c r="AB89" s="212" t="s">
        <v>2003</v>
      </c>
      <c r="AC89" s="35" t="str">
        <f t="shared" si="26"/>
        <v>陈健霞</v>
      </c>
      <c r="AD89" s="36">
        <f t="shared" si="27"/>
        <v>-91</v>
      </c>
      <c r="AE89" s="35" t="str">
        <f t="shared" si="28"/>
        <v/>
      </c>
      <c r="AF89" s="24"/>
      <c r="AG89" s="40">
        <f t="shared" si="29"/>
        <v>0</v>
      </c>
      <c r="AH89" s="36">
        <f t="shared" si="30"/>
        <v>0</v>
      </c>
      <c r="AI89" s="36">
        <f t="shared" si="31"/>
        <v>0</v>
      </c>
      <c r="AJ89" s="35" t="str">
        <f t="shared" si="32"/>
        <v/>
      </c>
      <c r="AK89" s="35" t="str">
        <f t="shared" si="33"/>
        <v/>
      </c>
      <c r="AL89" s="35" t="str">
        <f t="shared" si="34"/>
        <v/>
      </c>
      <c r="AM89" s="35" t="str">
        <f t="shared" si="35"/>
        <v/>
      </c>
      <c r="AN89" s="35" t="str">
        <f t="shared" si="36"/>
        <v/>
      </c>
      <c r="AO89" s="35" t="str">
        <f t="shared" si="37"/>
        <v/>
      </c>
      <c r="AP89" s="35" t="str">
        <f>IF(AJ89="","",VLOOKUP(AN89,[1]Sheet11!E:F,2,0))</f>
        <v/>
      </c>
      <c r="AQ89" s="35" t="str">
        <f>IF(AO89="拼单会员","5年",IF(AJ89="","",VLOOKUP(AM89&amp;AP89,[1]Sheet11!$J$3:$K$17,2)))</f>
        <v/>
      </c>
      <c r="AR89" s="35" t="str">
        <f t="shared" si="38"/>
        <v/>
      </c>
      <c r="AS89" s="35" t="str">
        <f t="shared" si="39"/>
        <v/>
      </c>
      <c r="AT89" s="35" t="str">
        <f t="shared" si="40"/>
        <v/>
      </c>
      <c r="AU89" s="35" t="str">
        <f t="shared" si="41"/>
        <v/>
      </c>
      <c r="AV89" s="35" t="str">
        <f t="shared" si="42"/>
        <v/>
      </c>
      <c r="AW89" s="35" t="str">
        <f t="shared" si="43"/>
        <v/>
      </c>
      <c r="AX89" s="35" t="str">
        <f t="shared" si="44"/>
        <v/>
      </c>
      <c r="AY89" s="35" t="str">
        <f>IF(SUMIF('7-市场业绩'!F:F,AC89,'7-市场业绩'!I:I)&gt;0,"学习卡","老结算")</f>
        <v>学习卡</v>
      </c>
      <c r="AZ89" s="35" t="str">
        <f t="shared" si="45"/>
        <v/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573</v>
      </c>
    </row>
    <row r="90" spans="1:71" ht="15" hidden="1" customHeight="1">
      <c r="A90" s="211">
        <v>42903</v>
      </c>
      <c r="B90" s="212" t="s">
        <v>2020</v>
      </c>
      <c r="C90" s="212" t="s">
        <v>14</v>
      </c>
      <c r="D90" s="212" t="s">
        <v>2021</v>
      </c>
      <c r="E90" s="212" t="s">
        <v>2022</v>
      </c>
      <c r="F90" s="212" t="s">
        <v>1789</v>
      </c>
      <c r="G90" s="212" t="s">
        <v>13</v>
      </c>
      <c r="H90" s="212" t="s">
        <v>2023</v>
      </c>
      <c r="I90" s="212" t="s">
        <v>14</v>
      </c>
      <c r="J90" s="212">
        <v>2436.25</v>
      </c>
      <c r="K90" s="212">
        <v>0</v>
      </c>
      <c r="L90" s="213">
        <v>1950</v>
      </c>
      <c r="M90" s="213">
        <v>0</v>
      </c>
      <c r="N90" s="212">
        <v>0</v>
      </c>
      <c r="O90" s="212">
        <v>-1950</v>
      </c>
      <c r="P90" s="212">
        <v>0</v>
      </c>
      <c r="Q90" s="212">
        <v>0</v>
      </c>
      <c r="R90" s="212">
        <v>0</v>
      </c>
      <c r="S90" s="212">
        <v>0</v>
      </c>
      <c r="T90" s="212" t="s">
        <v>1766</v>
      </c>
      <c r="U90" s="212" t="s">
        <v>1767</v>
      </c>
      <c r="V90" s="212" t="s">
        <v>1768</v>
      </c>
      <c r="W90" s="212" t="s">
        <v>14</v>
      </c>
      <c r="X90" s="212" t="s">
        <v>14</v>
      </c>
      <c r="Y90" s="212" t="s">
        <v>14</v>
      </c>
      <c r="Z90" s="212" t="s">
        <v>485</v>
      </c>
      <c r="AA90" s="212" t="s">
        <v>14</v>
      </c>
      <c r="AB90" s="212" t="s">
        <v>2001</v>
      </c>
      <c r="AC90" s="35" t="str">
        <f t="shared" si="26"/>
        <v/>
      </c>
      <c r="AD90" s="36">
        <f t="shared" si="27"/>
        <v>11</v>
      </c>
      <c r="AE90" s="35" t="str">
        <f t="shared" si="28"/>
        <v/>
      </c>
      <c r="AF90" s="24"/>
      <c r="AG90" s="40">
        <f t="shared" si="29"/>
        <v>0</v>
      </c>
      <c r="AH90" s="36">
        <f t="shared" si="30"/>
        <v>0</v>
      </c>
      <c r="AI90" s="36">
        <f t="shared" si="31"/>
        <v>0</v>
      </c>
      <c r="AJ90" s="35" t="str">
        <f t="shared" si="32"/>
        <v/>
      </c>
      <c r="AK90" s="35" t="str">
        <f t="shared" si="33"/>
        <v/>
      </c>
      <c r="AL90" s="35" t="str">
        <f t="shared" si="34"/>
        <v/>
      </c>
      <c r="AM90" s="35" t="str">
        <f t="shared" si="35"/>
        <v/>
      </c>
      <c r="AN90" s="35" t="str">
        <f t="shared" si="36"/>
        <v/>
      </c>
      <c r="AO90" s="35" t="str">
        <f t="shared" si="37"/>
        <v/>
      </c>
      <c r="AP90" s="35" t="str">
        <f>IF(AJ90="","",VLOOKUP(AN90,[1]Sheet11!E:F,2,0))</f>
        <v/>
      </c>
      <c r="AQ90" s="35" t="str">
        <f>IF(AO90="拼单会员","5年",IF(AJ90="","",VLOOKUP(AM90&amp;AP90,[1]Sheet11!$J$3:$K$17,2)))</f>
        <v/>
      </c>
      <c r="AR90" s="35" t="str">
        <f t="shared" si="38"/>
        <v/>
      </c>
      <c r="AS90" s="35" t="str">
        <f t="shared" si="39"/>
        <v/>
      </c>
      <c r="AT90" s="35" t="str">
        <f t="shared" si="40"/>
        <v/>
      </c>
      <c r="AU90" s="35" t="str">
        <f t="shared" si="41"/>
        <v/>
      </c>
      <c r="AV90" s="35" t="str">
        <f t="shared" si="42"/>
        <v/>
      </c>
      <c r="AW90" s="35" t="str">
        <f t="shared" si="43"/>
        <v/>
      </c>
      <c r="AX90" s="35" t="str">
        <f t="shared" si="44"/>
        <v/>
      </c>
      <c r="AY90" s="35" t="str">
        <f>IF(SUMIF('7-市场业绩'!F:F,AC90,'7-市场业绩'!I:I)&gt;0,"学习卡","老结算")</f>
        <v>老结算</v>
      </c>
      <c r="AZ90" s="35" t="str">
        <f t="shared" si="45"/>
        <v/>
      </c>
      <c r="BA90" s="35" t="str">
        <f t="shared" si="46"/>
        <v>无</v>
      </c>
      <c r="BB90" s="35" t="str">
        <f t="shared" si="47"/>
        <v/>
      </c>
      <c r="BC90" s="35" t="str">
        <f t="shared" si="48"/>
        <v/>
      </c>
      <c r="BD90" s="35" t="str">
        <f t="shared" si="49"/>
        <v>无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574</v>
      </c>
    </row>
    <row r="91" spans="1:71" ht="15" hidden="1" customHeight="1">
      <c r="A91" s="211">
        <v>42903</v>
      </c>
      <c r="B91" s="212" t="s">
        <v>2024</v>
      </c>
      <c r="C91" s="212" t="s">
        <v>14</v>
      </c>
      <c r="D91" s="212" t="s">
        <v>2021</v>
      </c>
      <c r="E91" s="212" t="s">
        <v>2022</v>
      </c>
      <c r="F91" s="212" t="s">
        <v>1789</v>
      </c>
      <c r="G91" s="212" t="s">
        <v>13</v>
      </c>
      <c r="H91" s="212" t="s">
        <v>2025</v>
      </c>
      <c r="I91" s="212" t="s">
        <v>14</v>
      </c>
      <c r="J91" s="212">
        <v>0</v>
      </c>
      <c r="K91" s="212">
        <v>0</v>
      </c>
      <c r="L91" s="213">
        <v>-1950</v>
      </c>
      <c r="M91" s="213">
        <v>0</v>
      </c>
      <c r="N91" s="212">
        <v>0</v>
      </c>
      <c r="O91" s="212">
        <v>1950</v>
      </c>
      <c r="P91" s="212">
        <v>0</v>
      </c>
      <c r="Q91" s="212">
        <v>0</v>
      </c>
      <c r="R91" s="212">
        <v>0</v>
      </c>
      <c r="S91" s="212">
        <v>0</v>
      </c>
      <c r="T91" s="212" t="s">
        <v>1766</v>
      </c>
      <c r="U91" s="212" t="s">
        <v>1767</v>
      </c>
      <c r="V91" s="212" t="s">
        <v>490</v>
      </c>
      <c r="W91" s="212" t="s">
        <v>14</v>
      </c>
      <c r="X91" s="212" t="s">
        <v>14</v>
      </c>
      <c r="Y91" s="212" t="s">
        <v>14</v>
      </c>
      <c r="Z91" s="212" t="s">
        <v>1786</v>
      </c>
      <c r="AA91" s="212" t="s">
        <v>1795</v>
      </c>
      <c r="AB91" s="212" t="s">
        <v>2003</v>
      </c>
      <c r="AC91" s="35" t="str">
        <f t="shared" si="26"/>
        <v>陈健霞</v>
      </c>
      <c r="AD91" s="36">
        <f t="shared" si="27"/>
        <v>-11</v>
      </c>
      <c r="AE91" s="35" t="str">
        <f t="shared" si="28"/>
        <v/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0</v>
      </c>
      <c r="AJ91" s="35" t="str">
        <f t="shared" si="32"/>
        <v/>
      </c>
      <c r="AK91" s="35" t="str">
        <f t="shared" si="33"/>
        <v/>
      </c>
      <c r="AL91" s="35" t="str">
        <f t="shared" si="34"/>
        <v/>
      </c>
      <c r="AM91" s="35" t="str">
        <f t="shared" si="35"/>
        <v/>
      </c>
      <c r="AN91" s="35" t="str">
        <f t="shared" si="36"/>
        <v/>
      </c>
      <c r="AO91" s="35" t="str">
        <f t="shared" si="37"/>
        <v/>
      </c>
      <c r="AP91" s="35" t="str">
        <f>IF(AJ91="","",VLOOKUP(AN91,[1]Sheet11!E:F,2,0))</f>
        <v/>
      </c>
      <c r="AQ91" s="35" t="str">
        <f>IF(AO91="拼单会员","5年",IF(AJ91="","",VLOOKUP(AM91&amp;AP91,[1]Sheet11!$J$3:$K$17,2)))</f>
        <v/>
      </c>
      <c r="AR91" s="35" t="str">
        <f t="shared" si="38"/>
        <v/>
      </c>
      <c r="AS91" s="35" t="str">
        <f t="shared" si="39"/>
        <v/>
      </c>
      <c r="AT91" s="35" t="str">
        <f t="shared" si="40"/>
        <v/>
      </c>
      <c r="AU91" s="35" t="str">
        <f t="shared" si="41"/>
        <v/>
      </c>
      <c r="AV91" s="35" t="str">
        <f t="shared" si="42"/>
        <v/>
      </c>
      <c r="AW91" s="35" t="str">
        <f t="shared" si="43"/>
        <v/>
      </c>
      <c r="AX91" s="35" t="str">
        <f t="shared" si="44"/>
        <v/>
      </c>
      <c r="AY91" s="35" t="str">
        <f>IF(SUMIF('7-市场业绩'!F:F,AC91,'7-市场业绩'!I:I)&gt;0,"学习卡","老结算")</f>
        <v>学习卡</v>
      </c>
      <c r="AZ91" s="35" t="str">
        <f t="shared" si="45"/>
        <v/>
      </c>
      <c r="BA91" s="35" t="str">
        <f t="shared" si="46"/>
        <v>无</v>
      </c>
      <c r="BB91" s="35" t="str">
        <f t="shared" si="47"/>
        <v/>
      </c>
      <c r="BC91" s="35" t="str">
        <f t="shared" si="48"/>
        <v/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14</v>
      </c>
    </row>
    <row r="92" spans="1:71" ht="15" hidden="1" customHeight="1">
      <c r="A92" s="211">
        <v>42903</v>
      </c>
      <c r="B92" s="212" t="s">
        <v>2026</v>
      </c>
      <c r="C92" s="212" t="s">
        <v>14</v>
      </c>
      <c r="D92" s="212" t="s">
        <v>2021</v>
      </c>
      <c r="E92" s="212" t="s">
        <v>2022</v>
      </c>
      <c r="F92" s="212" t="s">
        <v>1789</v>
      </c>
      <c r="G92" s="212" t="s">
        <v>13</v>
      </c>
      <c r="H92" s="212" t="s">
        <v>2010</v>
      </c>
      <c r="I92" s="212" t="s">
        <v>14</v>
      </c>
      <c r="J92" s="212">
        <v>19855.689999999999</v>
      </c>
      <c r="K92" s="212">
        <v>0</v>
      </c>
      <c r="L92" s="213">
        <v>16430.560000000001</v>
      </c>
      <c r="M92" s="213">
        <v>0</v>
      </c>
      <c r="N92" s="212">
        <v>0</v>
      </c>
      <c r="O92" s="212">
        <v>-16430.560000000001</v>
      </c>
      <c r="P92" s="212">
        <v>0</v>
      </c>
      <c r="Q92" s="212">
        <v>0</v>
      </c>
      <c r="R92" s="212">
        <v>0</v>
      </c>
      <c r="S92" s="212">
        <v>0</v>
      </c>
      <c r="T92" s="212" t="s">
        <v>1766</v>
      </c>
      <c r="U92" s="212" t="s">
        <v>1767</v>
      </c>
      <c r="V92" s="212" t="s">
        <v>1768</v>
      </c>
      <c r="W92" s="212" t="s">
        <v>14</v>
      </c>
      <c r="X92" s="212" t="s">
        <v>14</v>
      </c>
      <c r="Y92" s="212" t="s">
        <v>14</v>
      </c>
      <c r="Z92" s="212" t="s">
        <v>485</v>
      </c>
      <c r="AA92" s="212" t="s">
        <v>14</v>
      </c>
      <c r="AB92" s="212" t="s">
        <v>2001</v>
      </c>
      <c r="AC92" s="35" t="str">
        <f t="shared" si="26"/>
        <v/>
      </c>
      <c r="AD92" s="36">
        <f t="shared" si="27"/>
        <v>91</v>
      </c>
      <c r="AE92" s="35" t="str">
        <f t="shared" si="28"/>
        <v/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0</v>
      </c>
      <c r="AJ92" s="35" t="str">
        <f t="shared" si="32"/>
        <v/>
      </c>
      <c r="AK92" s="35" t="str">
        <f t="shared" si="33"/>
        <v/>
      </c>
      <c r="AL92" s="35" t="str">
        <f t="shared" si="34"/>
        <v/>
      </c>
      <c r="AM92" s="35" t="str">
        <f t="shared" si="35"/>
        <v/>
      </c>
      <c r="AN92" s="35" t="str">
        <f t="shared" si="36"/>
        <v/>
      </c>
      <c r="AO92" s="35" t="str">
        <f t="shared" si="37"/>
        <v/>
      </c>
      <c r="AP92" s="35" t="str">
        <f>IF(AJ92="","",VLOOKUP(AN92,[1]Sheet11!E:F,2,0))</f>
        <v/>
      </c>
      <c r="AQ92" s="35" t="str">
        <f>IF(AO92="拼单会员","5年",IF(AJ92="","",VLOOKUP(AM92&amp;AP92,[1]Sheet11!$J$3:$K$17,2)))</f>
        <v/>
      </c>
      <c r="AR92" s="35" t="str">
        <f t="shared" si="38"/>
        <v/>
      </c>
      <c r="AS92" s="35" t="str">
        <f t="shared" si="39"/>
        <v/>
      </c>
      <c r="AT92" s="35" t="str">
        <f t="shared" si="40"/>
        <v/>
      </c>
      <c r="AU92" s="35" t="str">
        <f t="shared" si="41"/>
        <v/>
      </c>
      <c r="AV92" s="35" t="str">
        <f t="shared" si="42"/>
        <v/>
      </c>
      <c r="AW92" s="35" t="str">
        <f t="shared" si="43"/>
        <v/>
      </c>
      <c r="AX92" s="35" t="str">
        <f t="shared" si="44"/>
        <v/>
      </c>
      <c r="AY92" s="35" t="str">
        <f>IF(SUMIF('7-市场业绩'!F:F,AC92,'7-市场业绩'!I:I)&gt;0,"学习卡","老结算")</f>
        <v>老结算</v>
      </c>
      <c r="AZ92" s="35" t="str">
        <f t="shared" si="45"/>
        <v/>
      </c>
      <c r="BA92" s="35" t="str">
        <f t="shared" si="46"/>
        <v>无</v>
      </c>
      <c r="BB92" s="35" t="str">
        <f t="shared" si="47"/>
        <v/>
      </c>
      <c r="BC92" s="35" t="str">
        <f t="shared" si="48"/>
        <v/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490</v>
      </c>
    </row>
    <row r="93" spans="1:71" ht="15" hidden="1" customHeight="1">
      <c r="A93" s="211">
        <v>42903</v>
      </c>
      <c r="B93" s="212" t="s">
        <v>2027</v>
      </c>
      <c r="C93" s="212" t="s">
        <v>14</v>
      </c>
      <c r="D93" s="212" t="s">
        <v>2021</v>
      </c>
      <c r="E93" s="212" t="s">
        <v>2022</v>
      </c>
      <c r="F93" s="212" t="s">
        <v>1789</v>
      </c>
      <c r="G93" s="212" t="s">
        <v>13</v>
      </c>
      <c r="H93" s="212" t="s">
        <v>2012</v>
      </c>
      <c r="I93" s="212" t="s">
        <v>14</v>
      </c>
      <c r="J93" s="212">
        <v>0</v>
      </c>
      <c r="K93" s="212">
        <v>0</v>
      </c>
      <c r="L93" s="213">
        <v>-16430.560000000001</v>
      </c>
      <c r="M93" s="213">
        <v>0</v>
      </c>
      <c r="N93" s="212">
        <v>0</v>
      </c>
      <c r="O93" s="212">
        <v>16430.560000000001</v>
      </c>
      <c r="P93" s="212">
        <v>0</v>
      </c>
      <c r="Q93" s="212">
        <v>0</v>
      </c>
      <c r="R93" s="212">
        <v>0</v>
      </c>
      <c r="S93" s="212">
        <v>0</v>
      </c>
      <c r="T93" s="212" t="s">
        <v>1766</v>
      </c>
      <c r="U93" s="212" t="s">
        <v>1767</v>
      </c>
      <c r="V93" s="212" t="s">
        <v>490</v>
      </c>
      <c r="W93" s="212" t="s">
        <v>14</v>
      </c>
      <c r="X93" s="212" t="s">
        <v>14</v>
      </c>
      <c r="Y93" s="212" t="s">
        <v>14</v>
      </c>
      <c r="Z93" s="212" t="s">
        <v>1772</v>
      </c>
      <c r="AA93" s="212" t="s">
        <v>1795</v>
      </c>
      <c r="AB93" s="212" t="s">
        <v>2003</v>
      </c>
      <c r="AC93" s="35" t="str">
        <f t="shared" si="26"/>
        <v>陈健霞</v>
      </c>
      <c r="AD93" s="36">
        <f t="shared" si="27"/>
        <v>-91</v>
      </c>
      <c r="AE93" s="35" t="str">
        <f t="shared" si="28"/>
        <v/>
      </c>
      <c r="AF93" s="24"/>
      <c r="AG93" s="40">
        <f t="shared" si="29"/>
        <v>0</v>
      </c>
      <c r="AH93" s="36">
        <f t="shared" si="30"/>
        <v>0</v>
      </c>
      <c r="AI93" s="36">
        <f t="shared" si="31"/>
        <v>0</v>
      </c>
      <c r="AJ93" s="35" t="str">
        <f t="shared" si="32"/>
        <v/>
      </c>
      <c r="AK93" s="35" t="str">
        <f t="shared" si="33"/>
        <v/>
      </c>
      <c r="AL93" s="35" t="str">
        <f t="shared" si="34"/>
        <v/>
      </c>
      <c r="AM93" s="35" t="str">
        <f t="shared" si="35"/>
        <v/>
      </c>
      <c r="AN93" s="35" t="str">
        <f t="shared" si="36"/>
        <v/>
      </c>
      <c r="AO93" s="35" t="str">
        <f t="shared" si="37"/>
        <v/>
      </c>
      <c r="AP93" s="35" t="str">
        <f>IF(AJ93="","",VLOOKUP(AN93,[1]Sheet11!E:F,2,0))</f>
        <v/>
      </c>
      <c r="AQ93" s="35" t="str">
        <f>IF(AO93="拼单会员","5年",IF(AJ93="","",VLOOKUP(AM93&amp;AP93,[1]Sheet11!$J$3:$K$17,2)))</f>
        <v/>
      </c>
      <c r="AR93" s="35" t="str">
        <f t="shared" si="38"/>
        <v/>
      </c>
      <c r="AS93" s="35" t="str">
        <f t="shared" si="39"/>
        <v/>
      </c>
      <c r="AT93" s="35" t="str">
        <f t="shared" si="40"/>
        <v/>
      </c>
      <c r="AU93" s="35" t="str">
        <f t="shared" si="41"/>
        <v/>
      </c>
      <c r="AV93" s="35" t="str">
        <f t="shared" si="42"/>
        <v/>
      </c>
      <c r="AW93" s="35" t="str">
        <f t="shared" si="43"/>
        <v/>
      </c>
      <c r="AX93" s="35" t="str">
        <f t="shared" si="44"/>
        <v/>
      </c>
      <c r="AY93" s="35" t="str">
        <f>IF(SUMIF('7-市场业绩'!F:F,AC93,'7-市场业绩'!I:I)&gt;0,"学习卡","老结算")</f>
        <v>学习卡</v>
      </c>
      <c r="AZ93" s="35" t="str">
        <f t="shared" si="45"/>
        <v/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575</v>
      </c>
    </row>
    <row r="94" spans="1:71" ht="15" hidden="1" customHeight="1">
      <c r="A94" s="211">
        <v>42903</v>
      </c>
      <c r="B94" s="212" t="s">
        <v>2028</v>
      </c>
      <c r="C94" s="212" t="s">
        <v>14</v>
      </c>
      <c r="D94" s="212" t="s">
        <v>1443</v>
      </c>
      <c r="E94" s="212" t="s">
        <v>1820</v>
      </c>
      <c r="F94" s="212" t="s">
        <v>1811</v>
      </c>
      <c r="G94" s="212" t="s">
        <v>1821</v>
      </c>
      <c r="H94" s="212" t="s">
        <v>2029</v>
      </c>
      <c r="I94" s="212" t="s">
        <v>14</v>
      </c>
      <c r="J94" s="212">
        <v>2685</v>
      </c>
      <c r="K94" s="212">
        <v>0</v>
      </c>
      <c r="L94" s="213">
        <v>2100</v>
      </c>
      <c r="M94" s="213">
        <v>0</v>
      </c>
      <c r="N94" s="212">
        <v>0</v>
      </c>
      <c r="O94" s="212">
        <v>-2100</v>
      </c>
      <c r="P94" s="212">
        <v>0</v>
      </c>
      <c r="Q94" s="212">
        <v>0</v>
      </c>
      <c r="R94" s="212">
        <v>0</v>
      </c>
      <c r="S94" s="212">
        <v>0</v>
      </c>
      <c r="T94" s="212" t="s">
        <v>1766</v>
      </c>
      <c r="U94" s="212" t="s">
        <v>1767</v>
      </c>
      <c r="V94" s="212" t="s">
        <v>1768</v>
      </c>
      <c r="W94" s="212" t="s">
        <v>14</v>
      </c>
      <c r="X94" s="212" t="s">
        <v>14</v>
      </c>
      <c r="Y94" s="212" t="s">
        <v>14</v>
      </c>
      <c r="Z94" s="212" t="s">
        <v>485</v>
      </c>
      <c r="AA94" s="212" t="s">
        <v>14</v>
      </c>
      <c r="AB94" s="212" t="s">
        <v>2001</v>
      </c>
      <c r="AC94" s="35" t="str">
        <f t="shared" si="26"/>
        <v/>
      </c>
      <c r="AD94" s="36">
        <f t="shared" si="27"/>
        <v>12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老结算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512</v>
      </c>
    </row>
    <row r="95" spans="1:71" ht="15" hidden="1" customHeight="1">
      <c r="A95" s="211">
        <v>42903</v>
      </c>
      <c r="B95" s="212" t="s">
        <v>2030</v>
      </c>
      <c r="C95" s="212" t="s">
        <v>14</v>
      </c>
      <c r="D95" s="212" t="s">
        <v>1443</v>
      </c>
      <c r="E95" s="212" t="s">
        <v>1820</v>
      </c>
      <c r="F95" s="212" t="s">
        <v>1811</v>
      </c>
      <c r="G95" s="212" t="s">
        <v>1821</v>
      </c>
      <c r="H95" s="212" t="s">
        <v>2031</v>
      </c>
      <c r="I95" s="212" t="s">
        <v>14</v>
      </c>
      <c r="J95" s="212">
        <v>0</v>
      </c>
      <c r="K95" s="212">
        <v>0</v>
      </c>
      <c r="L95" s="213">
        <v>-2100</v>
      </c>
      <c r="M95" s="213">
        <v>0</v>
      </c>
      <c r="N95" s="212">
        <v>0</v>
      </c>
      <c r="O95" s="212">
        <v>2100</v>
      </c>
      <c r="P95" s="212">
        <v>0</v>
      </c>
      <c r="Q95" s="212">
        <v>0</v>
      </c>
      <c r="R95" s="212">
        <v>0</v>
      </c>
      <c r="S95" s="212">
        <v>0</v>
      </c>
      <c r="T95" s="212" t="s">
        <v>1766</v>
      </c>
      <c r="U95" s="212" t="s">
        <v>1767</v>
      </c>
      <c r="V95" s="212" t="s">
        <v>490</v>
      </c>
      <c r="W95" s="212" t="s">
        <v>14</v>
      </c>
      <c r="X95" s="212" t="s">
        <v>14</v>
      </c>
      <c r="Y95" s="212" t="s">
        <v>14</v>
      </c>
      <c r="Z95" s="212" t="s">
        <v>1786</v>
      </c>
      <c r="AA95" s="212" t="s">
        <v>1795</v>
      </c>
      <c r="AB95" s="212" t="s">
        <v>2003</v>
      </c>
      <c r="AC95" s="35" t="str">
        <f t="shared" si="26"/>
        <v>陈健霞</v>
      </c>
      <c r="AD95" s="36">
        <f t="shared" si="27"/>
        <v>-12</v>
      </c>
      <c r="AE95" s="35" t="str">
        <f t="shared" si="28"/>
        <v/>
      </c>
      <c r="AF95" s="24"/>
      <c r="AG95" s="40">
        <f t="shared" si="29"/>
        <v>0</v>
      </c>
      <c r="AH95" s="36">
        <f t="shared" si="30"/>
        <v>0</v>
      </c>
      <c r="AI95" s="36">
        <f t="shared" si="31"/>
        <v>0</v>
      </c>
      <c r="AJ95" s="35" t="str">
        <f t="shared" si="32"/>
        <v/>
      </c>
      <c r="AK95" s="35" t="str">
        <f t="shared" si="33"/>
        <v/>
      </c>
      <c r="AL95" s="35" t="str">
        <f t="shared" si="34"/>
        <v/>
      </c>
      <c r="AM95" s="35" t="str">
        <f t="shared" si="35"/>
        <v/>
      </c>
      <c r="AN95" s="35" t="str">
        <f t="shared" si="36"/>
        <v/>
      </c>
      <c r="AO95" s="35" t="str">
        <f t="shared" si="37"/>
        <v/>
      </c>
      <c r="AP95" s="35" t="str">
        <f>IF(AJ95="","",VLOOKUP(AN95,[1]Sheet11!E:F,2,0))</f>
        <v/>
      </c>
      <c r="AQ95" s="35" t="str">
        <f>IF(AO95="拼单会员","5年",IF(AJ95="","",VLOOKUP(AM95&amp;AP95,[1]Sheet11!$J$3:$K$17,2)))</f>
        <v/>
      </c>
      <c r="AR95" s="35" t="str">
        <f t="shared" si="38"/>
        <v/>
      </c>
      <c r="AS95" s="35" t="str">
        <f t="shared" si="39"/>
        <v/>
      </c>
      <c r="AT95" s="35" t="str">
        <f t="shared" si="40"/>
        <v/>
      </c>
      <c r="AU95" s="35" t="str">
        <f t="shared" si="41"/>
        <v/>
      </c>
      <c r="AV95" s="35" t="str">
        <f t="shared" si="42"/>
        <v/>
      </c>
      <c r="AW95" s="35" t="str">
        <f t="shared" si="43"/>
        <v/>
      </c>
      <c r="AX95" s="35" t="str">
        <f t="shared" si="44"/>
        <v/>
      </c>
      <c r="AY95" s="35" t="str">
        <f>IF(SUMIF('7-市场业绩'!F:F,AC95,'7-市场业绩'!I:I)&gt;0,"学习卡","老结算")</f>
        <v>学习卡</v>
      </c>
      <c r="AZ95" s="35" t="str">
        <f t="shared" si="45"/>
        <v/>
      </c>
      <c r="BA95" s="35" t="str">
        <f t="shared" si="46"/>
        <v>无</v>
      </c>
      <c r="BB95" s="35" t="str">
        <f t="shared" si="47"/>
        <v/>
      </c>
      <c r="BC95" s="35" t="str">
        <f t="shared" si="48"/>
        <v/>
      </c>
      <c r="BD95" s="35" t="str">
        <f t="shared" si="49"/>
        <v>无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576</v>
      </c>
    </row>
    <row r="96" spans="1:71" ht="15" hidden="1" customHeight="1">
      <c r="A96" s="211">
        <v>42903</v>
      </c>
      <c r="B96" s="212" t="s">
        <v>2032</v>
      </c>
      <c r="C96" s="212" t="s">
        <v>14</v>
      </c>
      <c r="D96" s="212" t="s">
        <v>1443</v>
      </c>
      <c r="E96" s="212" t="s">
        <v>1820</v>
      </c>
      <c r="F96" s="212" t="s">
        <v>1811</v>
      </c>
      <c r="G96" s="212" t="s">
        <v>1821</v>
      </c>
      <c r="H96" s="212" t="s">
        <v>2033</v>
      </c>
      <c r="I96" s="212" t="s">
        <v>14</v>
      </c>
      <c r="J96" s="212">
        <v>20073.88</v>
      </c>
      <c r="K96" s="212">
        <v>0</v>
      </c>
      <c r="L96" s="213">
        <v>16611.12</v>
      </c>
      <c r="M96" s="213">
        <v>0</v>
      </c>
      <c r="N96" s="212">
        <v>0</v>
      </c>
      <c r="O96" s="212">
        <v>-16611.12</v>
      </c>
      <c r="P96" s="212">
        <v>0</v>
      </c>
      <c r="Q96" s="212">
        <v>0</v>
      </c>
      <c r="R96" s="212">
        <v>0</v>
      </c>
      <c r="S96" s="212">
        <v>0</v>
      </c>
      <c r="T96" s="212" t="s">
        <v>1766</v>
      </c>
      <c r="U96" s="212" t="s">
        <v>1767</v>
      </c>
      <c r="V96" s="212" t="s">
        <v>1768</v>
      </c>
      <c r="W96" s="212" t="s">
        <v>14</v>
      </c>
      <c r="X96" s="212" t="s">
        <v>14</v>
      </c>
      <c r="Y96" s="212" t="s">
        <v>14</v>
      </c>
      <c r="Z96" s="212" t="s">
        <v>485</v>
      </c>
      <c r="AA96" s="212" t="s">
        <v>14</v>
      </c>
      <c r="AB96" s="212" t="s">
        <v>2001</v>
      </c>
      <c r="AC96" s="35" t="str">
        <f t="shared" si="26"/>
        <v/>
      </c>
      <c r="AD96" s="36">
        <f t="shared" si="27"/>
        <v>92</v>
      </c>
      <c r="AE96" s="35" t="str">
        <f t="shared" si="28"/>
        <v/>
      </c>
      <c r="AF96" s="24"/>
      <c r="AG96" s="40">
        <f t="shared" si="29"/>
        <v>0</v>
      </c>
      <c r="AH96" s="36">
        <f t="shared" si="30"/>
        <v>0</v>
      </c>
      <c r="AI96" s="36">
        <f t="shared" si="31"/>
        <v>0</v>
      </c>
      <c r="AJ96" s="35" t="str">
        <f t="shared" si="32"/>
        <v/>
      </c>
      <c r="AK96" s="35" t="str">
        <f t="shared" si="33"/>
        <v/>
      </c>
      <c r="AL96" s="35" t="str">
        <f t="shared" si="34"/>
        <v/>
      </c>
      <c r="AM96" s="35" t="str">
        <f t="shared" si="35"/>
        <v/>
      </c>
      <c r="AN96" s="35" t="str">
        <f t="shared" si="36"/>
        <v/>
      </c>
      <c r="AO96" s="35" t="str">
        <f t="shared" si="37"/>
        <v/>
      </c>
      <c r="AP96" s="35" t="str">
        <f>IF(AJ96="","",VLOOKUP(AN96,[1]Sheet11!E:F,2,0))</f>
        <v/>
      </c>
      <c r="AQ96" s="35" t="str">
        <f>IF(AO96="拼单会员","5年",IF(AJ96="","",VLOOKUP(AM96&amp;AP96,[1]Sheet11!$J$3:$K$17,2)))</f>
        <v/>
      </c>
      <c r="AR96" s="35" t="str">
        <f t="shared" si="38"/>
        <v/>
      </c>
      <c r="AS96" s="35" t="str">
        <f t="shared" si="39"/>
        <v/>
      </c>
      <c r="AT96" s="35" t="str">
        <f t="shared" si="40"/>
        <v/>
      </c>
      <c r="AU96" s="35" t="str">
        <f t="shared" si="41"/>
        <v/>
      </c>
      <c r="AV96" s="35" t="str">
        <f t="shared" si="42"/>
        <v/>
      </c>
      <c r="AW96" s="35" t="str">
        <f t="shared" si="43"/>
        <v/>
      </c>
      <c r="AX96" s="35" t="str">
        <f t="shared" si="44"/>
        <v/>
      </c>
      <c r="AY96" s="35" t="str">
        <f>IF(SUMIF('7-市场业绩'!F:F,AC96,'7-市场业绩'!I:I)&gt;0,"学习卡","老结算")</f>
        <v>老结算</v>
      </c>
      <c r="AZ96" s="35" t="str">
        <f t="shared" si="45"/>
        <v/>
      </c>
      <c r="BA96" s="35" t="str">
        <f t="shared" si="46"/>
        <v>无</v>
      </c>
      <c r="BB96" s="35" t="str">
        <f t="shared" si="47"/>
        <v/>
      </c>
      <c r="BC96" s="35" t="str">
        <f t="shared" si="48"/>
        <v/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512</v>
      </c>
    </row>
    <row r="97" spans="1:71" ht="15" hidden="1" customHeight="1">
      <c r="A97" s="211">
        <v>42903</v>
      </c>
      <c r="B97" s="212" t="s">
        <v>2034</v>
      </c>
      <c r="C97" s="212" t="s">
        <v>14</v>
      </c>
      <c r="D97" s="212" t="s">
        <v>1443</v>
      </c>
      <c r="E97" s="212" t="s">
        <v>1820</v>
      </c>
      <c r="F97" s="212" t="s">
        <v>1811</v>
      </c>
      <c r="G97" s="212" t="s">
        <v>1821</v>
      </c>
      <c r="H97" s="212" t="s">
        <v>2035</v>
      </c>
      <c r="I97" s="212" t="s">
        <v>14</v>
      </c>
      <c r="J97" s="212">
        <v>0</v>
      </c>
      <c r="K97" s="212">
        <v>0</v>
      </c>
      <c r="L97" s="213">
        <v>-16611.12</v>
      </c>
      <c r="M97" s="213">
        <v>0</v>
      </c>
      <c r="N97" s="212">
        <v>0</v>
      </c>
      <c r="O97" s="212">
        <v>16611.12</v>
      </c>
      <c r="P97" s="212">
        <v>0</v>
      </c>
      <c r="Q97" s="212">
        <v>0</v>
      </c>
      <c r="R97" s="212">
        <v>0</v>
      </c>
      <c r="S97" s="212">
        <v>0</v>
      </c>
      <c r="T97" s="212" t="s">
        <v>1766</v>
      </c>
      <c r="U97" s="212" t="s">
        <v>1767</v>
      </c>
      <c r="V97" s="212" t="s">
        <v>490</v>
      </c>
      <c r="W97" s="212" t="s">
        <v>14</v>
      </c>
      <c r="X97" s="212" t="s">
        <v>14</v>
      </c>
      <c r="Y97" s="212" t="s">
        <v>14</v>
      </c>
      <c r="Z97" s="212" t="s">
        <v>1786</v>
      </c>
      <c r="AA97" s="212" t="s">
        <v>1795</v>
      </c>
      <c r="AB97" s="212" t="s">
        <v>2003</v>
      </c>
      <c r="AC97" s="35" t="str">
        <f t="shared" si="26"/>
        <v>陈健霞</v>
      </c>
      <c r="AD97" s="36">
        <f t="shared" si="27"/>
        <v>-92</v>
      </c>
      <c r="AE97" s="35" t="str">
        <f t="shared" si="28"/>
        <v/>
      </c>
      <c r="AF97" s="24"/>
      <c r="AG97" s="40">
        <f t="shared" si="29"/>
        <v>0</v>
      </c>
      <c r="AH97" s="36">
        <f t="shared" si="30"/>
        <v>0</v>
      </c>
      <c r="AI97" s="36">
        <f t="shared" si="31"/>
        <v>0</v>
      </c>
      <c r="AJ97" s="35" t="str">
        <f t="shared" si="32"/>
        <v/>
      </c>
      <c r="AK97" s="35" t="str">
        <f t="shared" si="33"/>
        <v/>
      </c>
      <c r="AL97" s="35" t="str">
        <f t="shared" si="34"/>
        <v/>
      </c>
      <c r="AM97" s="35" t="str">
        <f t="shared" si="35"/>
        <v/>
      </c>
      <c r="AN97" s="35" t="str">
        <f t="shared" si="36"/>
        <v/>
      </c>
      <c r="AO97" s="35" t="str">
        <f t="shared" si="37"/>
        <v/>
      </c>
      <c r="AP97" s="35" t="str">
        <f>IF(AJ97="","",VLOOKUP(AN97,[1]Sheet11!E:F,2,0))</f>
        <v/>
      </c>
      <c r="AQ97" s="35" t="str">
        <f>IF(AO97="拼单会员","5年",IF(AJ97="","",VLOOKUP(AM97&amp;AP97,[1]Sheet11!$J$3:$K$17,2)))</f>
        <v/>
      </c>
      <c r="AR97" s="35" t="str">
        <f t="shared" si="38"/>
        <v/>
      </c>
      <c r="AS97" s="35" t="str">
        <f t="shared" si="39"/>
        <v/>
      </c>
      <c r="AT97" s="35" t="str">
        <f t="shared" si="40"/>
        <v/>
      </c>
      <c r="AU97" s="35" t="str">
        <f t="shared" si="41"/>
        <v/>
      </c>
      <c r="AV97" s="35" t="str">
        <f t="shared" si="42"/>
        <v/>
      </c>
      <c r="AW97" s="35" t="str">
        <f t="shared" si="43"/>
        <v/>
      </c>
      <c r="AX97" s="35" t="str">
        <f t="shared" si="44"/>
        <v/>
      </c>
      <c r="AY97" s="35" t="str">
        <f>IF(SUMIF('7-市场业绩'!F:F,AC97,'7-市场业绩'!I:I)&gt;0,"学习卡","老结算")</f>
        <v>学习卡</v>
      </c>
      <c r="AZ97" s="35" t="str">
        <f t="shared" si="45"/>
        <v/>
      </c>
      <c r="BA97" s="35" t="str">
        <f t="shared" si="46"/>
        <v>无</v>
      </c>
      <c r="BB97" s="35" t="str">
        <f t="shared" si="47"/>
        <v/>
      </c>
      <c r="BC97" s="35" t="str">
        <f t="shared" si="48"/>
        <v/>
      </c>
      <c r="BD97" s="35" t="str">
        <f t="shared" si="49"/>
        <v>无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577</v>
      </c>
    </row>
    <row r="98" spans="1:71" ht="15" hidden="1" customHeight="1">
      <c r="A98" s="211">
        <v>42902</v>
      </c>
      <c r="B98" s="212" t="s">
        <v>2036</v>
      </c>
      <c r="C98" s="212" t="s">
        <v>14</v>
      </c>
      <c r="D98" s="212" t="s">
        <v>1458</v>
      </c>
      <c r="E98" s="212" t="s">
        <v>1793</v>
      </c>
      <c r="F98" s="212" t="s">
        <v>1789</v>
      </c>
      <c r="G98" s="212" t="s">
        <v>20</v>
      </c>
      <c r="H98" s="212" t="s">
        <v>14</v>
      </c>
      <c r="I98" s="212" t="s">
        <v>14</v>
      </c>
      <c r="J98" s="212">
        <v>0</v>
      </c>
      <c r="K98" s="212">
        <v>0</v>
      </c>
      <c r="L98" s="213">
        <v>0</v>
      </c>
      <c r="M98" s="213">
        <v>280</v>
      </c>
      <c r="N98" s="212">
        <v>0</v>
      </c>
      <c r="O98" s="212">
        <v>280</v>
      </c>
      <c r="P98" s="212">
        <v>0</v>
      </c>
      <c r="Q98" s="212">
        <v>0</v>
      </c>
      <c r="R98" s="212">
        <v>0</v>
      </c>
      <c r="S98" s="212">
        <v>280</v>
      </c>
      <c r="T98" s="212" t="s">
        <v>1766</v>
      </c>
      <c r="U98" s="212" t="s">
        <v>1767</v>
      </c>
      <c r="V98" s="212" t="s">
        <v>1768</v>
      </c>
      <c r="W98" s="212" t="s">
        <v>1830</v>
      </c>
      <c r="X98" s="212" t="s">
        <v>2037</v>
      </c>
      <c r="Y98" s="212" t="s">
        <v>1775</v>
      </c>
      <c r="Z98" s="212" t="s">
        <v>1791</v>
      </c>
      <c r="AA98" s="212" t="s">
        <v>1795</v>
      </c>
      <c r="AB98" s="212" t="s">
        <v>2038</v>
      </c>
      <c r="AC98" s="35" t="str">
        <f t="shared" si="26"/>
        <v>陈健霞</v>
      </c>
      <c r="AD98" s="36">
        <f t="shared" si="27"/>
        <v>0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280</v>
      </c>
      <c r="AI98" s="36">
        <f t="shared" si="31"/>
        <v>0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学习卡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无）-0（已交定金）-0（无）-0（预减：无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578</v>
      </c>
    </row>
    <row r="99" spans="1:71" ht="15" hidden="1" customHeight="1">
      <c r="A99" s="211">
        <v>42902</v>
      </c>
      <c r="B99" s="212" t="s">
        <v>2039</v>
      </c>
      <c r="C99" s="212" t="s">
        <v>14</v>
      </c>
      <c r="D99" s="212" t="s">
        <v>2040</v>
      </c>
      <c r="E99" s="212" t="s">
        <v>2041</v>
      </c>
      <c r="F99" s="212" t="s">
        <v>2042</v>
      </c>
      <c r="G99" s="212" t="s">
        <v>1927</v>
      </c>
      <c r="H99" s="212" t="s">
        <v>14</v>
      </c>
      <c r="I99" s="212" t="s">
        <v>14</v>
      </c>
      <c r="J99" s="212">
        <v>0</v>
      </c>
      <c r="K99" s="212">
        <v>0</v>
      </c>
      <c r="L99" s="213">
        <v>0</v>
      </c>
      <c r="M99" s="213">
        <v>230</v>
      </c>
      <c r="N99" s="212">
        <v>0</v>
      </c>
      <c r="O99" s="212">
        <v>230</v>
      </c>
      <c r="P99" s="212">
        <v>230</v>
      </c>
      <c r="Q99" s="212">
        <v>0</v>
      </c>
      <c r="R99" s="212">
        <v>0</v>
      </c>
      <c r="S99" s="212">
        <v>0</v>
      </c>
      <c r="T99" s="212" t="s">
        <v>1766</v>
      </c>
      <c r="U99" s="212" t="s">
        <v>1767</v>
      </c>
      <c r="V99" s="212" t="s">
        <v>1768</v>
      </c>
      <c r="W99" s="212" t="s">
        <v>1750</v>
      </c>
      <c r="X99" s="212" t="s">
        <v>14</v>
      </c>
      <c r="Y99" s="212" t="s">
        <v>1775</v>
      </c>
      <c r="Z99" s="212" t="s">
        <v>1791</v>
      </c>
      <c r="AA99" s="212" t="s">
        <v>1995</v>
      </c>
      <c r="AB99" s="212" t="s">
        <v>2043</v>
      </c>
      <c r="AC99" s="35" t="str">
        <f t="shared" si="26"/>
        <v>胡宜夕</v>
      </c>
      <c r="AD99" s="36">
        <f t="shared" si="27"/>
        <v>0</v>
      </c>
      <c r="AE99" s="35" t="str">
        <f t="shared" si="28"/>
        <v/>
      </c>
      <c r="AF99" s="24"/>
      <c r="AG99" s="40">
        <f t="shared" si="29"/>
        <v>0</v>
      </c>
      <c r="AH99" s="36">
        <f t="shared" si="30"/>
        <v>230</v>
      </c>
      <c r="AI99" s="36">
        <f t="shared" si="31"/>
        <v>0</v>
      </c>
      <c r="AJ99" s="35" t="str">
        <f t="shared" si="32"/>
        <v/>
      </c>
      <c r="AK99" s="35" t="str">
        <f t="shared" si="33"/>
        <v/>
      </c>
      <c r="AL99" s="35" t="str">
        <f t="shared" si="34"/>
        <v/>
      </c>
      <c r="AM99" s="35" t="str">
        <f t="shared" si="35"/>
        <v/>
      </c>
      <c r="AN99" s="35" t="str">
        <f t="shared" si="36"/>
        <v/>
      </c>
      <c r="AO99" s="35" t="str">
        <f t="shared" si="37"/>
        <v/>
      </c>
      <c r="AP99" s="35" t="str">
        <f>IF(AJ99="","",VLOOKUP(AN99,[1]Sheet11!E:F,2,0))</f>
        <v/>
      </c>
      <c r="AQ99" s="35" t="str">
        <f>IF(AO99="拼单会员","5年",IF(AJ99="","",VLOOKUP(AM99&amp;AP99,[1]Sheet11!$J$3:$K$17,2)))</f>
        <v/>
      </c>
      <c r="AR99" s="35" t="str">
        <f t="shared" si="38"/>
        <v/>
      </c>
      <c r="AS99" s="35" t="str">
        <f t="shared" si="39"/>
        <v/>
      </c>
      <c r="AT99" s="35" t="str">
        <f t="shared" si="40"/>
        <v/>
      </c>
      <c r="AU99" s="35" t="str">
        <f t="shared" si="41"/>
        <v/>
      </c>
      <c r="AV99" s="35" t="str">
        <f t="shared" si="42"/>
        <v/>
      </c>
      <c r="AW99" s="35" t="str">
        <f t="shared" si="43"/>
        <v/>
      </c>
      <c r="AX99" s="35" t="str">
        <f t="shared" si="44"/>
        <v/>
      </c>
      <c r="AY99" s="35" t="str">
        <f>IF(SUMIF('7-市场业绩'!F:F,AC99,'7-市场业绩'!I:I)&gt;0,"学习卡","老结算")</f>
        <v>学习卡</v>
      </c>
      <c r="AZ99" s="35" t="str">
        <f t="shared" si="45"/>
        <v/>
      </c>
      <c r="BA99" s="35" t="str">
        <f t="shared" si="46"/>
        <v>无</v>
      </c>
      <c r="BB99" s="35" t="str">
        <f t="shared" si="47"/>
        <v/>
      </c>
      <c r="BC99" s="35" t="str">
        <f t="shared" si="48"/>
        <v/>
      </c>
      <c r="BD99" s="35" t="str">
        <f t="shared" si="49"/>
        <v>无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579</v>
      </c>
    </row>
    <row r="100" spans="1:71" ht="15" customHeight="1">
      <c r="A100" s="211">
        <v>42902</v>
      </c>
      <c r="B100" s="212" t="s">
        <v>2044</v>
      </c>
      <c r="C100" s="212" t="s">
        <v>14</v>
      </c>
      <c r="D100" s="212" t="s">
        <v>2040</v>
      </c>
      <c r="E100" s="215" t="s">
        <v>2956</v>
      </c>
      <c r="F100" s="212" t="s">
        <v>2042</v>
      </c>
      <c r="G100" s="212" t="s">
        <v>1927</v>
      </c>
      <c r="H100" s="212" t="s">
        <v>2045</v>
      </c>
      <c r="I100" s="212" t="s">
        <v>14</v>
      </c>
      <c r="J100" s="212">
        <v>2738.1</v>
      </c>
      <c r="K100" s="212">
        <v>0</v>
      </c>
      <c r="L100" s="213">
        <v>980</v>
      </c>
      <c r="M100" s="213">
        <v>980</v>
      </c>
      <c r="N100" s="212">
        <v>0</v>
      </c>
      <c r="O100" s="212">
        <v>0</v>
      </c>
      <c r="P100" s="212">
        <v>980</v>
      </c>
      <c r="Q100" s="212">
        <v>0</v>
      </c>
      <c r="R100" s="212">
        <v>0</v>
      </c>
      <c r="S100" s="212">
        <v>0</v>
      </c>
      <c r="T100" s="212" t="s">
        <v>1766</v>
      </c>
      <c r="U100" s="212" t="s">
        <v>1767</v>
      </c>
      <c r="V100" s="212" t="s">
        <v>1768</v>
      </c>
      <c r="W100" s="212" t="s">
        <v>1750</v>
      </c>
      <c r="X100" s="212" t="s">
        <v>14</v>
      </c>
      <c r="Y100" s="212" t="s">
        <v>1775</v>
      </c>
      <c r="Z100" s="212" t="s">
        <v>483</v>
      </c>
      <c r="AA100" s="212" t="s">
        <v>1995</v>
      </c>
      <c r="AB100" s="215" t="s">
        <v>2959</v>
      </c>
      <c r="AC100" s="35" t="str">
        <f t="shared" si="26"/>
        <v>胡宜夕</v>
      </c>
      <c r="AD100" s="36">
        <f t="shared" si="27"/>
        <v>16</v>
      </c>
      <c r="AE100" s="35" t="str">
        <f t="shared" si="28"/>
        <v>无</v>
      </c>
      <c r="AF100" s="24">
        <v>1</v>
      </c>
      <c r="AG100" s="40">
        <f t="shared" si="29"/>
        <v>0.1</v>
      </c>
      <c r="AH100" s="36">
        <f t="shared" si="30"/>
        <v>0</v>
      </c>
      <c r="AI100" s="36">
        <f t="shared" si="31"/>
        <v>980</v>
      </c>
      <c r="AJ100" s="35" t="str">
        <f t="shared" si="32"/>
        <v>新生连报幼儿1期国际学员</v>
      </c>
      <c r="AK100" s="35" t="str">
        <f t="shared" si="33"/>
        <v>新生</v>
      </c>
      <c r="AL100" s="35" t="str">
        <f t="shared" si="34"/>
        <v>连报</v>
      </c>
      <c r="AM100" s="35" t="str">
        <f t="shared" si="35"/>
        <v>幼儿</v>
      </c>
      <c r="AN100" s="35" t="str">
        <f t="shared" si="36"/>
        <v>1期</v>
      </c>
      <c r="AO100" s="35" t="str">
        <f t="shared" si="37"/>
        <v>国际学员</v>
      </c>
      <c r="AP100" s="35" t="str">
        <f>IF(AJ100="","",VLOOKUP(AN100,[1]Sheet11!E:F,2,0))</f>
        <v>1年</v>
      </c>
      <c r="AQ100" s="35" t="str">
        <f>IF(AO100="拼单会员","5年",IF(AJ100="","",VLOOKUP(AM100&amp;AP100,[1]Sheet11!$J$3:$K$17,2)))</f>
        <v>1年</v>
      </c>
      <c r="AR100" s="35" t="str">
        <f t="shared" si="38"/>
        <v>国际班</v>
      </c>
      <c r="AS100" s="35" t="str">
        <f t="shared" si="39"/>
        <v>2017-06-16</v>
      </c>
      <c r="AT100" s="35" t="str">
        <f t="shared" si="40"/>
        <v>新生</v>
      </c>
      <c r="AU100" s="35" t="str">
        <f t="shared" si="41"/>
        <v>新生</v>
      </c>
      <c r="AV100" s="35" t="str">
        <f t="shared" si="42"/>
        <v>1期秒杀</v>
      </c>
      <c r="AW100" s="35" t="str">
        <f t="shared" si="43"/>
        <v>国际班</v>
      </c>
      <c r="AX100" s="35" t="str">
        <f t="shared" si="44"/>
        <v>新生国际班</v>
      </c>
      <c r="AY100" s="35" t="str">
        <f>IF(SUMIF('7-市场业绩'!F:F,AC100,'7-市场业绩'!I:I)&gt;0,"学习卡","老结算")</f>
        <v>学习卡</v>
      </c>
      <c r="AZ100" s="35" t="str">
        <f t="shared" si="45"/>
        <v>1期秒杀</v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>1期秒杀</v>
      </c>
      <c r="BH100" s="27">
        <v>42552</v>
      </c>
      <c r="BS100" t="s">
        <v>580</v>
      </c>
    </row>
    <row r="101" spans="1:71" ht="15" hidden="1" customHeight="1">
      <c r="A101" s="211">
        <v>42902</v>
      </c>
      <c r="B101" s="212" t="s">
        <v>2046</v>
      </c>
      <c r="C101" s="212" t="s">
        <v>14</v>
      </c>
      <c r="D101" s="212" t="s">
        <v>1439</v>
      </c>
      <c r="E101" s="212" t="s">
        <v>1817</v>
      </c>
      <c r="F101" s="212" t="s">
        <v>1773</v>
      </c>
      <c r="G101" s="212" t="s">
        <v>14</v>
      </c>
      <c r="H101" s="212" t="s">
        <v>14</v>
      </c>
      <c r="I101" s="212" t="s">
        <v>14</v>
      </c>
      <c r="J101" s="212">
        <v>0</v>
      </c>
      <c r="K101" s="212">
        <v>0</v>
      </c>
      <c r="L101" s="213">
        <v>0</v>
      </c>
      <c r="M101" s="213">
        <v>280</v>
      </c>
      <c r="N101" s="212">
        <v>0</v>
      </c>
      <c r="O101" s="212">
        <v>280</v>
      </c>
      <c r="P101" s="212">
        <v>0</v>
      </c>
      <c r="Q101" s="212">
        <v>0</v>
      </c>
      <c r="R101" s="212">
        <v>0</v>
      </c>
      <c r="S101" s="212">
        <v>280</v>
      </c>
      <c r="T101" s="212" t="s">
        <v>1766</v>
      </c>
      <c r="U101" s="212" t="s">
        <v>1790</v>
      </c>
      <c r="V101" s="212" t="s">
        <v>1768</v>
      </c>
      <c r="W101" s="212" t="s">
        <v>1830</v>
      </c>
      <c r="X101" s="212" t="s">
        <v>2047</v>
      </c>
      <c r="Y101" s="212" t="s">
        <v>1775</v>
      </c>
      <c r="Z101" s="212" t="s">
        <v>1791</v>
      </c>
      <c r="AA101" s="212" t="s">
        <v>1818</v>
      </c>
      <c r="AB101" s="212" t="s">
        <v>1792</v>
      </c>
      <c r="AC101" s="35" t="str">
        <f t="shared" si="26"/>
        <v>吴逸芬</v>
      </c>
      <c r="AD101" s="36">
        <f t="shared" si="27"/>
        <v>0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280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学习卡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581</v>
      </c>
    </row>
    <row r="102" spans="1:71" ht="15" hidden="1" customHeight="1">
      <c r="A102" s="211">
        <v>42897</v>
      </c>
      <c r="B102" s="212" t="s">
        <v>2048</v>
      </c>
      <c r="C102" s="212" t="s">
        <v>14</v>
      </c>
      <c r="D102" s="212" t="s">
        <v>1840</v>
      </c>
      <c r="E102" s="212" t="s">
        <v>1841</v>
      </c>
      <c r="F102" s="212" t="s">
        <v>1773</v>
      </c>
      <c r="G102" s="212" t="s">
        <v>20</v>
      </c>
      <c r="H102" s="212" t="s">
        <v>14</v>
      </c>
      <c r="I102" s="212" t="s">
        <v>14</v>
      </c>
      <c r="J102" s="212">
        <v>0</v>
      </c>
      <c r="K102" s="212">
        <v>0</v>
      </c>
      <c r="L102" s="213">
        <v>0</v>
      </c>
      <c r="M102" s="213">
        <v>280</v>
      </c>
      <c r="N102" s="212">
        <v>0</v>
      </c>
      <c r="O102" s="212">
        <v>280</v>
      </c>
      <c r="P102" s="212">
        <v>0</v>
      </c>
      <c r="Q102" s="212">
        <v>0</v>
      </c>
      <c r="R102" s="212">
        <v>0</v>
      </c>
      <c r="S102" s="212">
        <v>280</v>
      </c>
      <c r="T102" s="212" t="s">
        <v>1766</v>
      </c>
      <c r="U102" s="212" t="s">
        <v>1767</v>
      </c>
      <c r="V102" s="212" t="s">
        <v>1768</v>
      </c>
      <c r="W102" s="212" t="s">
        <v>1830</v>
      </c>
      <c r="X102" s="212" t="s">
        <v>2049</v>
      </c>
      <c r="Y102" s="212" t="s">
        <v>1775</v>
      </c>
      <c r="Z102" s="212" t="s">
        <v>1791</v>
      </c>
      <c r="AA102" s="212" t="s">
        <v>1804</v>
      </c>
      <c r="AB102" s="212" t="s">
        <v>1792</v>
      </c>
      <c r="AC102" s="35" t="str">
        <f t="shared" si="26"/>
        <v>朱晓佳</v>
      </c>
      <c r="AD102" s="36">
        <f t="shared" si="27"/>
        <v>0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280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582</v>
      </c>
    </row>
    <row r="103" spans="1:71" ht="15" hidden="1" customHeight="1">
      <c r="A103" s="211">
        <v>42897</v>
      </c>
      <c r="B103" s="212" t="s">
        <v>2050</v>
      </c>
      <c r="C103" s="212" t="s">
        <v>14</v>
      </c>
      <c r="D103" s="212" t="s">
        <v>2051</v>
      </c>
      <c r="E103" s="212" t="s">
        <v>2052</v>
      </c>
      <c r="F103" s="212" t="s">
        <v>2042</v>
      </c>
      <c r="G103" s="212" t="s">
        <v>1834</v>
      </c>
      <c r="H103" s="212" t="s">
        <v>14</v>
      </c>
      <c r="I103" s="212" t="s">
        <v>14</v>
      </c>
      <c r="J103" s="212">
        <v>0</v>
      </c>
      <c r="K103" s="212">
        <v>0</v>
      </c>
      <c r="L103" s="213">
        <v>0</v>
      </c>
      <c r="M103" s="213">
        <v>230</v>
      </c>
      <c r="N103" s="212">
        <v>0</v>
      </c>
      <c r="O103" s="212">
        <v>230</v>
      </c>
      <c r="P103" s="212">
        <v>0</v>
      </c>
      <c r="Q103" s="212">
        <v>0</v>
      </c>
      <c r="R103" s="212">
        <v>0</v>
      </c>
      <c r="S103" s="212">
        <v>230</v>
      </c>
      <c r="T103" s="212" t="s">
        <v>1766</v>
      </c>
      <c r="U103" s="212" t="s">
        <v>1790</v>
      </c>
      <c r="V103" s="212" t="s">
        <v>1768</v>
      </c>
      <c r="W103" s="212" t="s">
        <v>1830</v>
      </c>
      <c r="X103" s="212" t="s">
        <v>2053</v>
      </c>
      <c r="Y103" s="212" t="s">
        <v>1775</v>
      </c>
      <c r="Z103" s="212" t="s">
        <v>1791</v>
      </c>
      <c r="AA103" s="212" t="s">
        <v>1995</v>
      </c>
      <c r="AB103" s="212" t="s">
        <v>2054</v>
      </c>
      <c r="AC103" s="35" t="str">
        <f t="shared" si="26"/>
        <v>胡宜夕</v>
      </c>
      <c r="AD103" s="36">
        <f t="shared" si="27"/>
        <v>0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230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学习卡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583</v>
      </c>
    </row>
    <row r="104" spans="1:71" ht="15" hidden="1" customHeight="1">
      <c r="A104" s="211">
        <v>42897</v>
      </c>
      <c r="B104" s="212" t="s">
        <v>2055</v>
      </c>
      <c r="C104" s="212" t="s">
        <v>14</v>
      </c>
      <c r="D104" s="212" t="s">
        <v>2056</v>
      </c>
      <c r="E104" s="212" t="s">
        <v>2057</v>
      </c>
      <c r="F104" s="212" t="s">
        <v>2042</v>
      </c>
      <c r="G104" s="212" t="s">
        <v>1834</v>
      </c>
      <c r="H104" s="212" t="s">
        <v>14</v>
      </c>
      <c r="I104" s="212" t="s">
        <v>14</v>
      </c>
      <c r="J104" s="212">
        <v>0</v>
      </c>
      <c r="K104" s="212">
        <v>0</v>
      </c>
      <c r="L104" s="213">
        <v>0</v>
      </c>
      <c r="M104" s="213">
        <v>230</v>
      </c>
      <c r="N104" s="212">
        <v>0</v>
      </c>
      <c r="O104" s="212">
        <v>230</v>
      </c>
      <c r="P104" s="212">
        <v>0</v>
      </c>
      <c r="Q104" s="212">
        <v>0</v>
      </c>
      <c r="R104" s="212">
        <v>0</v>
      </c>
      <c r="S104" s="212">
        <v>230</v>
      </c>
      <c r="T104" s="212" t="s">
        <v>1766</v>
      </c>
      <c r="U104" s="212" t="s">
        <v>1790</v>
      </c>
      <c r="V104" s="212" t="s">
        <v>1768</v>
      </c>
      <c r="W104" s="212" t="s">
        <v>1830</v>
      </c>
      <c r="X104" s="212" t="s">
        <v>2058</v>
      </c>
      <c r="Y104" s="212" t="s">
        <v>1775</v>
      </c>
      <c r="Z104" s="212" t="s">
        <v>1791</v>
      </c>
      <c r="AA104" s="212" t="s">
        <v>1995</v>
      </c>
      <c r="AB104" s="212" t="s">
        <v>2054</v>
      </c>
      <c r="AC104" s="35" t="str">
        <f t="shared" si="26"/>
        <v>胡宜夕</v>
      </c>
      <c r="AD104" s="36">
        <f t="shared" si="27"/>
        <v>0</v>
      </c>
      <c r="AE104" s="35" t="str">
        <f t="shared" si="28"/>
        <v/>
      </c>
      <c r="AF104" s="24"/>
      <c r="AG104" s="40">
        <f t="shared" si="29"/>
        <v>0</v>
      </c>
      <c r="AH104" s="36">
        <f t="shared" si="30"/>
        <v>230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学习卡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584</v>
      </c>
    </row>
    <row r="105" spans="1:71" ht="15" hidden="1" customHeight="1">
      <c r="A105" s="211">
        <v>42897</v>
      </c>
      <c r="B105" s="212" t="s">
        <v>2059</v>
      </c>
      <c r="C105" s="212" t="s">
        <v>14</v>
      </c>
      <c r="D105" s="212" t="s">
        <v>2060</v>
      </c>
      <c r="E105" s="212" t="s">
        <v>2061</v>
      </c>
      <c r="F105" s="212" t="s">
        <v>14</v>
      </c>
      <c r="G105" s="212" t="s">
        <v>13</v>
      </c>
      <c r="H105" s="212" t="s">
        <v>14</v>
      </c>
      <c r="I105" s="212" t="s">
        <v>14</v>
      </c>
      <c r="J105" s="212">
        <v>0</v>
      </c>
      <c r="K105" s="212">
        <v>0</v>
      </c>
      <c r="L105" s="213">
        <v>0</v>
      </c>
      <c r="M105" s="213">
        <v>230</v>
      </c>
      <c r="N105" s="212">
        <v>0</v>
      </c>
      <c r="O105" s="212">
        <v>230</v>
      </c>
      <c r="P105" s="212">
        <v>0</v>
      </c>
      <c r="Q105" s="212">
        <v>0</v>
      </c>
      <c r="R105" s="212">
        <v>0</v>
      </c>
      <c r="S105" s="212">
        <v>230</v>
      </c>
      <c r="T105" s="212" t="s">
        <v>1766</v>
      </c>
      <c r="U105" s="212" t="s">
        <v>1790</v>
      </c>
      <c r="V105" s="212" t="s">
        <v>1768</v>
      </c>
      <c r="W105" s="212" t="s">
        <v>1830</v>
      </c>
      <c r="X105" s="212" t="s">
        <v>2062</v>
      </c>
      <c r="Y105" s="212" t="s">
        <v>1775</v>
      </c>
      <c r="Z105" s="212" t="s">
        <v>1791</v>
      </c>
      <c r="AA105" s="212" t="s">
        <v>14</v>
      </c>
      <c r="AB105" s="212" t="s">
        <v>2054</v>
      </c>
      <c r="AC105" s="35" t="str">
        <f t="shared" si="26"/>
        <v/>
      </c>
      <c r="AD105" s="36">
        <f t="shared" si="27"/>
        <v>0</v>
      </c>
      <c r="AE105" s="35" t="str">
        <f t="shared" si="28"/>
        <v/>
      </c>
      <c r="AF105" s="24"/>
      <c r="AG105" s="40">
        <f t="shared" si="29"/>
        <v>0</v>
      </c>
      <c r="AH105" s="36">
        <f t="shared" si="30"/>
        <v>230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585</v>
      </c>
    </row>
    <row r="106" spans="1:71" ht="15" hidden="1" customHeight="1">
      <c r="A106" s="211">
        <v>42897</v>
      </c>
      <c r="B106" s="212" t="s">
        <v>2063</v>
      </c>
      <c r="C106" s="212" t="s">
        <v>14</v>
      </c>
      <c r="D106" s="212" t="s">
        <v>2064</v>
      </c>
      <c r="E106" s="212" t="s">
        <v>2065</v>
      </c>
      <c r="F106" s="212" t="s">
        <v>2042</v>
      </c>
      <c r="G106" s="212" t="s">
        <v>1834</v>
      </c>
      <c r="H106" s="212" t="s">
        <v>14</v>
      </c>
      <c r="I106" s="212" t="s">
        <v>14</v>
      </c>
      <c r="J106" s="212">
        <v>0</v>
      </c>
      <c r="K106" s="212">
        <v>0</v>
      </c>
      <c r="L106" s="213">
        <v>0</v>
      </c>
      <c r="M106" s="213">
        <v>230</v>
      </c>
      <c r="N106" s="212">
        <v>0</v>
      </c>
      <c r="O106" s="212">
        <v>230</v>
      </c>
      <c r="P106" s="212">
        <v>0</v>
      </c>
      <c r="Q106" s="212">
        <v>0</v>
      </c>
      <c r="R106" s="212">
        <v>0</v>
      </c>
      <c r="S106" s="212">
        <v>230</v>
      </c>
      <c r="T106" s="212" t="s">
        <v>1766</v>
      </c>
      <c r="U106" s="212" t="s">
        <v>1790</v>
      </c>
      <c r="V106" s="212" t="s">
        <v>1768</v>
      </c>
      <c r="W106" s="212" t="s">
        <v>1830</v>
      </c>
      <c r="X106" s="212" t="s">
        <v>2066</v>
      </c>
      <c r="Y106" s="212" t="s">
        <v>1775</v>
      </c>
      <c r="Z106" s="212" t="s">
        <v>1791</v>
      </c>
      <c r="AA106" s="212" t="s">
        <v>1995</v>
      </c>
      <c r="AB106" s="212" t="s">
        <v>2054</v>
      </c>
      <c r="AC106" s="35" t="str">
        <f t="shared" si="26"/>
        <v>胡宜夕</v>
      </c>
      <c r="AD106" s="36">
        <f t="shared" si="27"/>
        <v>0</v>
      </c>
      <c r="AE106" s="35" t="str">
        <f t="shared" si="28"/>
        <v/>
      </c>
      <c r="AF106" s="24"/>
      <c r="AG106" s="40">
        <f t="shared" si="29"/>
        <v>0</v>
      </c>
      <c r="AH106" s="36">
        <f t="shared" si="30"/>
        <v>230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学习卡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586</v>
      </c>
    </row>
    <row r="107" spans="1:71" ht="15" hidden="1" customHeight="1">
      <c r="A107" s="211">
        <v>42897</v>
      </c>
      <c r="B107" s="212" t="s">
        <v>2067</v>
      </c>
      <c r="C107" s="212" t="s">
        <v>14</v>
      </c>
      <c r="D107" s="212" t="s">
        <v>2068</v>
      </c>
      <c r="E107" s="212" t="s">
        <v>2069</v>
      </c>
      <c r="F107" s="212" t="s">
        <v>2042</v>
      </c>
      <c r="G107" s="212" t="s">
        <v>1927</v>
      </c>
      <c r="H107" s="212" t="s">
        <v>14</v>
      </c>
      <c r="I107" s="212" t="s">
        <v>14</v>
      </c>
      <c r="J107" s="212">
        <v>0</v>
      </c>
      <c r="K107" s="212">
        <v>0</v>
      </c>
      <c r="L107" s="213">
        <v>0</v>
      </c>
      <c r="M107" s="213">
        <v>230</v>
      </c>
      <c r="N107" s="212">
        <v>0</v>
      </c>
      <c r="O107" s="212">
        <v>230</v>
      </c>
      <c r="P107" s="212">
        <v>0</v>
      </c>
      <c r="Q107" s="212">
        <v>0</v>
      </c>
      <c r="R107" s="212">
        <v>0</v>
      </c>
      <c r="S107" s="212">
        <v>230</v>
      </c>
      <c r="T107" s="212" t="s">
        <v>1766</v>
      </c>
      <c r="U107" s="212" t="s">
        <v>1790</v>
      </c>
      <c r="V107" s="212" t="s">
        <v>1768</v>
      </c>
      <c r="W107" s="212" t="s">
        <v>1830</v>
      </c>
      <c r="X107" s="212" t="s">
        <v>14</v>
      </c>
      <c r="Y107" s="212" t="s">
        <v>1775</v>
      </c>
      <c r="Z107" s="212" t="s">
        <v>1791</v>
      </c>
      <c r="AA107" s="212" t="s">
        <v>1995</v>
      </c>
      <c r="AB107" s="212" t="s">
        <v>2054</v>
      </c>
      <c r="AC107" s="35" t="str">
        <f t="shared" si="26"/>
        <v>胡宜夕</v>
      </c>
      <c r="AD107" s="36">
        <f t="shared" si="27"/>
        <v>0</v>
      </c>
      <c r="AE107" s="35" t="str">
        <f t="shared" si="28"/>
        <v/>
      </c>
      <c r="AF107" s="24"/>
      <c r="AG107" s="40">
        <f t="shared" si="29"/>
        <v>0</v>
      </c>
      <c r="AH107" s="36">
        <f t="shared" si="30"/>
        <v>230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学习卡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587</v>
      </c>
    </row>
    <row r="108" spans="1:71" ht="15" hidden="1" customHeight="1">
      <c r="A108" s="211">
        <v>42897</v>
      </c>
      <c r="B108" s="212" t="s">
        <v>2070</v>
      </c>
      <c r="C108" s="212" t="s">
        <v>14</v>
      </c>
      <c r="D108" s="212" t="s">
        <v>2071</v>
      </c>
      <c r="E108" s="212" t="s">
        <v>2072</v>
      </c>
      <c r="F108" s="212" t="s">
        <v>2042</v>
      </c>
      <c r="G108" s="212" t="s">
        <v>1927</v>
      </c>
      <c r="H108" s="212" t="s">
        <v>14</v>
      </c>
      <c r="I108" s="212" t="s">
        <v>14</v>
      </c>
      <c r="J108" s="212">
        <v>0</v>
      </c>
      <c r="K108" s="212">
        <v>0</v>
      </c>
      <c r="L108" s="213">
        <v>0</v>
      </c>
      <c r="M108" s="213">
        <v>230</v>
      </c>
      <c r="N108" s="212">
        <v>0</v>
      </c>
      <c r="O108" s="212">
        <v>230</v>
      </c>
      <c r="P108" s="212">
        <v>0</v>
      </c>
      <c r="Q108" s="212">
        <v>0</v>
      </c>
      <c r="R108" s="212">
        <v>0</v>
      </c>
      <c r="S108" s="212">
        <v>230</v>
      </c>
      <c r="T108" s="212" t="s">
        <v>1766</v>
      </c>
      <c r="U108" s="212" t="s">
        <v>1790</v>
      </c>
      <c r="V108" s="212" t="s">
        <v>1768</v>
      </c>
      <c r="W108" s="212" t="s">
        <v>1830</v>
      </c>
      <c r="X108" s="212" t="s">
        <v>2073</v>
      </c>
      <c r="Y108" s="212" t="s">
        <v>1775</v>
      </c>
      <c r="Z108" s="212" t="s">
        <v>1791</v>
      </c>
      <c r="AA108" s="212" t="s">
        <v>1995</v>
      </c>
      <c r="AB108" s="212" t="s">
        <v>2054</v>
      </c>
      <c r="AC108" s="35" t="str">
        <f t="shared" si="26"/>
        <v>胡宜夕</v>
      </c>
      <c r="AD108" s="36">
        <f t="shared" si="27"/>
        <v>0</v>
      </c>
      <c r="AE108" s="35" t="str">
        <f t="shared" si="28"/>
        <v/>
      </c>
      <c r="AF108" s="24"/>
      <c r="AG108" s="40">
        <f t="shared" si="29"/>
        <v>0</v>
      </c>
      <c r="AH108" s="36">
        <f t="shared" si="30"/>
        <v>230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学习卡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588</v>
      </c>
    </row>
    <row r="109" spans="1:71" ht="15" hidden="1" customHeight="1">
      <c r="A109" s="211">
        <v>42896</v>
      </c>
      <c r="B109" s="212" t="s">
        <v>2074</v>
      </c>
      <c r="C109" s="212" t="s">
        <v>14</v>
      </c>
      <c r="D109" s="212" t="s">
        <v>1443</v>
      </c>
      <c r="E109" s="212" t="s">
        <v>1820</v>
      </c>
      <c r="F109" s="212" t="s">
        <v>1811</v>
      </c>
      <c r="G109" s="212" t="s">
        <v>1821</v>
      </c>
      <c r="H109" s="212" t="s">
        <v>14</v>
      </c>
      <c r="I109" s="212" t="s">
        <v>14</v>
      </c>
      <c r="J109" s="212">
        <v>0</v>
      </c>
      <c r="K109" s="212">
        <v>0</v>
      </c>
      <c r="L109" s="213">
        <v>0</v>
      </c>
      <c r="M109" s="213">
        <v>280</v>
      </c>
      <c r="N109" s="212">
        <v>0</v>
      </c>
      <c r="O109" s="212">
        <v>280</v>
      </c>
      <c r="P109" s="212">
        <v>0</v>
      </c>
      <c r="Q109" s="212">
        <v>0</v>
      </c>
      <c r="R109" s="212">
        <v>0</v>
      </c>
      <c r="S109" s="212">
        <v>280</v>
      </c>
      <c r="T109" s="212" t="s">
        <v>1766</v>
      </c>
      <c r="U109" s="212" t="s">
        <v>1767</v>
      </c>
      <c r="V109" s="212" t="s">
        <v>1768</v>
      </c>
      <c r="W109" s="212" t="s">
        <v>1830</v>
      </c>
      <c r="X109" s="212" t="s">
        <v>2075</v>
      </c>
      <c r="Y109" s="212" t="s">
        <v>1775</v>
      </c>
      <c r="Z109" s="212" t="s">
        <v>1791</v>
      </c>
      <c r="AA109" s="212" t="s">
        <v>1795</v>
      </c>
      <c r="AB109" s="212" t="s">
        <v>1792</v>
      </c>
      <c r="AC109" s="35" t="str">
        <f t="shared" si="26"/>
        <v>陈健霞</v>
      </c>
      <c r="AD109" s="36">
        <f t="shared" si="27"/>
        <v>0</v>
      </c>
      <c r="AE109" s="35" t="str">
        <f t="shared" si="28"/>
        <v/>
      </c>
      <c r="AF109" s="24"/>
      <c r="AG109" s="40">
        <f t="shared" si="29"/>
        <v>0</v>
      </c>
      <c r="AH109" s="36">
        <f t="shared" si="30"/>
        <v>280</v>
      </c>
      <c r="AI109" s="36">
        <f t="shared" si="31"/>
        <v>0</v>
      </c>
      <c r="AJ109" s="35" t="str">
        <f t="shared" si="32"/>
        <v/>
      </c>
      <c r="AK109" s="35" t="str">
        <f t="shared" si="33"/>
        <v/>
      </c>
      <c r="AL109" s="35" t="str">
        <f t="shared" si="34"/>
        <v/>
      </c>
      <c r="AM109" s="35" t="str">
        <f t="shared" si="35"/>
        <v/>
      </c>
      <c r="AN109" s="35" t="str">
        <f t="shared" si="36"/>
        <v/>
      </c>
      <c r="AO109" s="35" t="str">
        <f t="shared" si="37"/>
        <v/>
      </c>
      <c r="AP109" s="35" t="str">
        <f>IF(AJ109="","",VLOOKUP(AN109,[1]Sheet11!E:F,2,0))</f>
        <v/>
      </c>
      <c r="AQ109" s="35" t="str">
        <f>IF(AO109="拼单会员","5年",IF(AJ109="","",VLOOKUP(AM109&amp;AP109,[1]Sheet11!$J$3:$K$17,2)))</f>
        <v/>
      </c>
      <c r="AR109" s="35" t="str">
        <f t="shared" si="38"/>
        <v/>
      </c>
      <c r="AS109" s="35" t="str">
        <f t="shared" si="39"/>
        <v/>
      </c>
      <c r="AT109" s="35" t="str">
        <f t="shared" si="40"/>
        <v/>
      </c>
      <c r="AU109" s="35" t="str">
        <f t="shared" si="41"/>
        <v/>
      </c>
      <c r="AV109" s="35" t="str">
        <f t="shared" si="42"/>
        <v/>
      </c>
      <c r="AW109" s="35" t="str">
        <f t="shared" si="43"/>
        <v/>
      </c>
      <c r="AX109" s="35" t="str">
        <f t="shared" si="44"/>
        <v/>
      </c>
      <c r="AY109" s="35" t="str">
        <f>IF(SUMIF('7-市场业绩'!F:F,AC109,'7-市场业绩'!I:I)&gt;0,"学习卡","老结算")</f>
        <v>学习卡</v>
      </c>
      <c r="AZ109" s="35" t="str">
        <f t="shared" si="45"/>
        <v/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512</v>
      </c>
    </row>
    <row r="110" spans="1:71" ht="15" hidden="1" customHeight="1">
      <c r="A110" s="211">
        <v>42896</v>
      </c>
      <c r="B110" s="212" t="s">
        <v>2076</v>
      </c>
      <c r="C110" s="212" t="s">
        <v>14</v>
      </c>
      <c r="D110" s="212" t="s">
        <v>2021</v>
      </c>
      <c r="E110" s="212" t="s">
        <v>2022</v>
      </c>
      <c r="F110" s="212" t="s">
        <v>1789</v>
      </c>
      <c r="G110" s="212" t="s">
        <v>13</v>
      </c>
      <c r="H110" s="212" t="s">
        <v>14</v>
      </c>
      <c r="I110" s="212" t="s">
        <v>14</v>
      </c>
      <c r="J110" s="212">
        <v>0</v>
      </c>
      <c r="K110" s="212">
        <v>0</v>
      </c>
      <c r="L110" s="213">
        <v>0</v>
      </c>
      <c r="M110" s="213">
        <v>280</v>
      </c>
      <c r="N110" s="212">
        <v>0</v>
      </c>
      <c r="O110" s="212">
        <v>280</v>
      </c>
      <c r="P110" s="212">
        <v>0</v>
      </c>
      <c r="Q110" s="212">
        <v>0</v>
      </c>
      <c r="R110" s="212">
        <v>0</v>
      </c>
      <c r="S110" s="212">
        <v>280</v>
      </c>
      <c r="T110" s="212" t="s">
        <v>1766</v>
      </c>
      <c r="U110" s="212" t="s">
        <v>1767</v>
      </c>
      <c r="V110" s="212" t="s">
        <v>1768</v>
      </c>
      <c r="W110" s="212" t="s">
        <v>1830</v>
      </c>
      <c r="X110" s="212" t="s">
        <v>2077</v>
      </c>
      <c r="Y110" s="212" t="s">
        <v>1775</v>
      </c>
      <c r="Z110" s="212" t="s">
        <v>1791</v>
      </c>
      <c r="AA110" s="212" t="s">
        <v>1795</v>
      </c>
      <c r="AB110" s="212" t="s">
        <v>1792</v>
      </c>
      <c r="AC110" s="35" t="str">
        <f t="shared" si="26"/>
        <v>陈健霞</v>
      </c>
      <c r="AD110" s="36">
        <f t="shared" si="27"/>
        <v>0</v>
      </c>
      <c r="AE110" s="35" t="str">
        <f t="shared" si="28"/>
        <v/>
      </c>
      <c r="AF110" s="24"/>
      <c r="AG110" s="40">
        <f t="shared" si="29"/>
        <v>0</v>
      </c>
      <c r="AH110" s="36">
        <f t="shared" si="30"/>
        <v>280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学习卡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589</v>
      </c>
    </row>
    <row r="111" spans="1:71" ht="15" hidden="1" customHeight="1">
      <c r="A111" s="211">
        <v>42896</v>
      </c>
      <c r="B111" s="212" t="s">
        <v>2078</v>
      </c>
      <c r="C111" s="212" t="s">
        <v>14</v>
      </c>
      <c r="D111" s="212" t="s">
        <v>1441</v>
      </c>
      <c r="E111" s="212" t="s">
        <v>1819</v>
      </c>
      <c r="F111" s="212" t="s">
        <v>1773</v>
      </c>
      <c r="G111" s="212" t="s">
        <v>20</v>
      </c>
      <c r="H111" s="212" t="s">
        <v>14</v>
      </c>
      <c r="I111" s="212" t="s">
        <v>14</v>
      </c>
      <c r="J111" s="212">
        <v>0</v>
      </c>
      <c r="K111" s="212">
        <v>0</v>
      </c>
      <c r="L111" s="213">
        <v>0</v>
      </c>
      <c r="M111" s="213">
        <v>280</v>
      </c>
      <c r="N111" s="212">
        <v>0</v>
      </c>
      <c r="O111" s="212">
        <v>280</v>
      </c>
      <c r="P111" s="212">
        <v>0</v>
      </c>
      <c r="Q111" s="212">
        <v>0</v>
      </c>
      <c r="R111" s="212">
        <v>0</v>
      </c>
      <c r="S111" s="212">
        <v>280</v>
      </c>
      <c r="T111" s="212" t="s">
        <v>1766</v>
      </c>
      <c r="U111" s="212" t="s">
        <v>1767</v>
      </c>
      <c r="V111" s="212" t="s">
        <v>1768</v>
      </c>
      <c r="W111" s="212" t="s">
        <v>1830</v>
      </c>
      <c r="X111" s="212" t="s">
        <v>2079</v>
      </c>
      <c r="Y111" s="212" t="s">
        <v>1775</v>
      </c>
      <c r="Z111" s="212" t="s">
        <v>1791</v>
      </c>
      <c r="AA111" s="212" t="s">
        <v>1795</v>
      </c>
      <c r="AB111" s="212" t="s">
        <v>1792</v>
      </c>
      <c r="AC111" s="35" t="str">
        <f t="shared" si="26"/>
        <v>陈健霞</v>
      </c>
      <c r="AD111" s="36">
        <f t="shared" si="27"/>
        <v>0</v>
      </c>
      <c r="AE111" s="35" t="str">
        <f t="shared" si="28"/>
        <v/>
      </c>
      <c r="AF111" s="24"/>
      <c r="AG111" s="40">
        <f t="shared" si="29"/>
        <v>0</v>
      </c>
      <c r="AH111" s="36">
        <f t="shared" si="30"/>
        <v>280</v>
      </c>
      <c r="AI111" s="36">
        <f t="shared" si="31"/>
        <v>0</v>
      </c>
      <c r="AJ111" s="35" t="str">
        <f t="shared" si="32"/>
        <v/>
      </c>
      <c r="AK111" s="35" t="str">
        <f t="shared" si="33"/>
        <v/>
      </c>
      <c r="AL111" s="35" t="str">
        <f t="shared" si="34"/>
        <v/>
      </c>
      <c r="AM111" s="35" t="str">
        <f t="shared" si="35"/>
        <v/>
      </c>
      <c r="AN111" s="35" t="str">
        <f t="shared" si="36"/>
        <v/>
      </c>
      <c r="AO111" s="35" t="str">
        <f t="shared" si="37"/>
        <v/>
      </c>
      <c r="AP111" s="35" t="str">
        <f>IF(AJ111="","",VLOOKUP(AN111,[1]Sheet11!E:F,2,0))</f>
        <v/>
      </c>
      <c r="AQ111" s="35" t="str">
        <f>IF(AO111="拼单会员","5年",IF(AJ111="","",VLOOKUP(AM111&amp;AP111,[1]Sheet11!$J$3:$K$17,2)))</f>
        <v/>
      </c>
      <c r="AR111" s="35" t="str">
        <f t="shared" si="38"/>
        <v/>
      </c>
      <c r="AS111" s="35" t="str">
        <f t="shared" si="39"/>
        <v/>
      </c>
      <c r="AT111" s="35" t="str">
        <f t="shared" si="40"/>
        <v/>
      </c>
      <c r="AU111" s="35" t="str">
        <f t="shared" si="41"/>
        <v/>
      </c>
      <c r="AV111" s="35" t="str">
        <f t="shared" si="42"/>
        <v/>
      </c>
      <c r="AW111" s="35" t="str">
        <f t="shared" si="43"/>
        <v/>
      </c>
      <c r="AX111" s="35" t="str">
        <f t="shared" si="44"/>
        <v/>
      </c>
      <c r="AY111" s="35" t="str">
        <f>IF(SUMIF('7-市场业绩'!F:F,AC111,'7-市场业绩'!I:I)&gt;0,"学习卡","老结算")</f>
        <v>学习卡</v>
      </c>
      <c r="AZ111" s="35" t="str">
        <f t="shared" si="45"/>
        <v/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590</v>
      </c>
    </row>
    <row r="112" spans="1:71" ht="15" hidden="1" customHeight="1">
      <c r="A112" s="211">
        <v>42896</v>
      </c>
      <c r="B112" s="212" t="s">
        <v>2080</v>
      </c>
      <c r="C112" s="212" t="s">
        <v>14</v>
      </c>
      <c r="D112" s="212" t="s">
        <v>1445</v>
      </c>
      <c r="E112" s="212" t="s">
        <v>1822</v>
      </c>
      <c r="F112" s="212" t="s">
        <v>1789</v>
      </c>
      <c r="G112" s="212" t="s">
        <v>20</v>
      </c>
      <c r="H112" s="212" t="s">
        <v>14</v>
      </c>
      <c r="I112" s="212" t="s">
        <v>14</v>
      </c>
      <c r="J112" s="212">
        <v>0</v>
      </c>
      <c r="K112" s="212">
        <v>0</v>
      </c>
      <c r="L112" s="213">
        <v>0</v>
      </c>
      <c r="M112" s="213">
        <v>280</v>
      </c>
      <c r="N112" s="212">
        <v>0</v>
      </c>
      <c r="O112" s="212">
        <v>280</v>
      </c>
      <c r="P112" s="212">
        <v>0</v>
      </c>
      <c r="Q112" s="212">
        <v>0</v>
      </c>
      <c r="R112" s="212">
        <v>0</v>
      </c>
      <c r="S112" s="212">
        <v>280</v>
      </c>
      <c r="T112" s="212" t="s">
        <v>1766</v>
      </c>
      <c r="U112" s="212" t="s">
        <v>1767</v>
      </c>
      <c r="V112" s="212" t="s">
        <v>1768</v>
      </c>
      <c r="W112" s="212" t="s">
        <v>1830</v>
      </c>
      <c r="X112" s="212" t="s">
        <v>2081</v>
      </c>
      <c r="Y112" s="212" t="s">
        <v>1775</v>
      </c>
      <c r="Z112" s="212" t="s">
        <v>1791</v>
      </c>
      <c r="AA112" s="212" t="s">
        <v>1795</v>
      </c>
      <c r="AB112" s="212" t="s">
        <v>1792</v>
      </c>
      <c r="AC112" s="35" t="str">
        <f t="shared" si="26"/>
        <v>陈健霞</v>
      </c>
      <c r="AD112" s="36">
        <f t="shared" si="27"/>
        <v>0</v>
      </c>
      <c r="AE112" s="35" t="str">
        <f t="shared" si="28"/>
        <v/>
      </c>
      <c r="AF112" s="24"/>
      <c r="AG112" s="40">
        <f t="shared" si="29"/>
        <v>0</v>
      </c>
      <c r="AH112" s="36">
        <f t="shared" si="30"/>
        <v>280</v>
      </c>
      <c r="AI112" s="36">
        <f t="shared" si="31"/>
        <v>0</v>
      </c>
      <c r="AJ112" s="35" t="str">
        <f t="shared" si="32"/>
        <v/>
      </c>
      <c r="AK112" s="35" t="str">
        <f t="shared" si="33"/>
        <v/>
      </c>
      <c r="AL112" s="35" t="str">
        <f t="shared" si="34"/>
        <v/>
      </c>
      <c r="AM112" s="35" t="str">
        <f t="shared" si="35"/>
        <v/>
      </c>
      <c r="AN112" s="35" t="str">
        <f t="shared" si="36"/>
        <v/>
      </c>
      <c r="AO112" s="35" t="str">
        <f t="shared" si="37"/>
        <v/>
      </c>
      <c r="AP112" s="35" t="str">
        <f>IF(AJ112="","",VLOOKUP(AN112,[1]Sheet11!E:F,2,0))</f>
        <v/>
      </c>
      <c r="AQ112" s="35" t="str">
        <f>IF(AO112="拼单会员","5年",IF(AJ112="","",VLOOKUP(AM112&amp;AP112,[1]Sheet11!$J$3:$K$17,2)))</f>
        <v/>
      </c>
      <c r="AR112" s="35" t="str">
        <f t="shared" si="38"/>
        <v/>
      </c>
      <c r="AS112" s="35" t="str">
        <f t="shared" si="39"/>
        <v/>
      </c>
      <c r="AT112" s="35" t="str">
        <f t="shared" si="40"/>
        <v/>
      </c>
      <c r="AU112" s="35" t="str">
        <f t="shared" si="41"/>
        <v/>
      </c>
      <c r="AV112" s="35" t="str">
        <f t="shared" si="42"/>
        <v/>
      </c>
      <c r="AW112" s="35" t="str">
        <f t="shared" si="43"/>
        <v/>
      </c>
      <c r="AX112" s="35" t="str">
        <f t="shared" si="44"/>
        <v/>
      </c>
      <c r="AY112" s="35" t="str">
        <f>IF(SUMIF('7-市场业绩'!F:F,AC112,'7-市场业绩'!I:I)&gt;0,"学习卡","老结算")</f>
        <v>学习卡</v>
      </c>
      <c r="AZ112" s="35" t="str">
        <f t="shared" si="45"/>
        <v/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591</v>
      </c>
    </row>
    <row r="113" spans="1:71" ht="15" hidden="1" customHeight="1">
      <c r="A113" s="211">
        <v>42896</v>
      </c>
      <c r="B113" s="212" t="s">
        <v>2082</v>
      </c>
      <c r="C113" s="212" t="s">
        <v>14</v>
      </c>
      <c r="D113" s="212" t="s">
        <v>1451</v>
      </c>
      <c r="E113" s="212" t="s">
        <v>1826</v>
      </c>
      <c r="F113" s="212" t="s">
        <v>1789</v>
      </c>
      <c r="G113" s="212" t="s">
        <v>20</v>
      </c>
      <c r="H113" s="212" t="s">
        <v>14</v>
      </c>
      <c r="I113" s="212" t="s">
        <v>14</v>
      </c>
      <c r="J113" s="212">
        <v>0</v>
      </c>
      <c r="K113" s="212">
        <v>0</v>
      </c>
      <c r="L113" s="213">
        <v>0</v>
      </c>
      <c r="M113" s="213">
        <v>280</v>
      </c>
      <c r="N113" s="212">
        <v>0</v>
      </c>
      <c r="O113" s="212">
        <v>280</v>
      </c>
      <c r="P113" s="212">
        <v>0</v>
      </c>
      <c r="Q113" s="212">
        <v>0</v>
      </c>
      <c r="R113" s="212">
        <v>0</v>
      </c>
      <c r="S113" s="212">
        <v>280</v>
      </c>
      <c r="T113" s="212" t="s">
        <v>1766</v>
      </c>
      <c r="U113" s="212" t="s">
        <v>1767</v>
      </c>
      <c r="V113" s="212" t="s">
        <v>1768</v>
      </c>
      <c r="W113" s="212" t="s">
        <v>1830</v>
      </c>
      <c r="X113" s="212" t="s">
        <v>2083</v>
      </c>
      <c r="Y113" s="212" t="s">
        <v>1775</v>
      </c>
      <c r="Z113" s="212" t="s">
        <v>1791</v>
      </c>
      <c r="AA113" s="212" t="s">
        <v>1795</v>
      </c>
      <c r="AB113" s="212" t="s">
        <v>1792</v>
      </c>
      <c r="AC113" s="35" t="str">
        <f t="shared" si="26"/>
        <v>陈健霞</v>
      </c>
      <c r="AD113" s="36">
        <f t="shared" si="27"/>
        <v>0</v>
      </c>
      <c r="AE113" s="35" t="str">
        <f t="shared" si="28"/>
        <v/>
      </c>
      <c r="AF113" s="24"/>
      <c r="AG113" s="40">
        <f t="shared" si="29"/>
        <v>0</v>
      </c>
      <c r="AH113" s="36">
        <f t="shared" si="30"/>
        <v>280</v>
      </c>
      <c r="AI113" s="36">
        <f t="shared" si="31"/>
        <v>0</v>
      </c>
      <c r="AJ113" s="35" t="str">
        <f t="shared" si="32"/>
        <v/>
      </c>
      <c r="AK113" s="35" t="str">
        <f t="shared" si="33"/>
        <v/>
      </c>
      <c r="AL113" s="35" t="str">
        <f t="shared" si="34"/>
        <v/>
      </c>
      <c r="AM113" s="35" t="str">
        <f t="shared" si="35"/>
        <v/>
      </c>
      <c r="AN113" s="35" t="str">
        <f t="shared" si="36"/>
        <v/>
      </c>
      <c r="AO113" s="35" t="str">
        <f t="shared" si="37"/>
        <v/>
      </c>
      <c r="AP113" s="35" t="str">
        <f>IF(AJ113="","",VLOOKUP(AN113,[1]Sheet11!E:F,2,0))</f>
        <v/>
      </c>
      <c r="AQ113" s="35" t="str">
        <f>IF(AO113="拼单会员","5年",IF(AJ113="","",VLOOKUP(AM113&amp;AP113,[1]Sheet11!$J$3:$K$17,2)))</f>
        <v/>
      </c>
      <c r="AR113" s="35" t="str">
        <f t="shared" si="38"/>
        <v/>
      </c>
      <c r="AS113" s="35" t="str">
        <f t="shared" si="39"/>
        <v/>
      </c>
      <c r="AT113" s="35" t="str">
        <f t="shared" si="40"/>
        <v/>
      </c>
      <c r="AU113" s="35" t="str">
        <f t="shared" si="41"/>
        <v/>
      </c>
      <c r="AV113" s="35" t="str">
        <f t="shared" si="42"/>
        <v/>
      </c>
      <c r="AW113" s="35" t="str">
        <f t="shared" si="43"/>
        <v/>
      </c>
      <c r="AX113" s="35" t="str">
        <f t="shared" si="44"/>
        <v/>
      </c>
      <c r="AY113" s="35" t="str">
        <f>IF(SUMIF('7-市场业绩'!F:F,AC113,'7-市场业绩'!I:I)&gt;0,"学习卡","老结算")</f>
        <v>学习卡</v>
      </c>
      <c r="AZ113" s="35" t="str">
        <f t="shared" si="45"/>
        <v/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无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592</v>
      </c>
    </row>
    <row r="114" spans="1:71" ht="15" hidden="1" customHeight="1">
      <c r="A114" s="211">
        <v>42896</v>
      </c>
      <c r="B114" s="212" t="s">
        <v>2084</v>
      </c>
      <c r="C114" s="212" t="s">
        <v>14</v>
      </c>
      <c r="D114" s="212" t="s">
        <v>2085</v>
      </c>
      <c r="E114" s="212" t="s">
        <v>2086</v>
      </c>
      <c r="F114" s="212" t="s">
        <v>14</v>
      </c>
      <c r="G114" s="212" t="s">
        <v>13</v>
      </c>
      <c r="H114" s="212" t="s">
        <v>2087</v>
      </c>
      <c r="I114" s="212" t="s">
        <v>14</v>
      </c>
      <c r="J114" s="212">
        <v>14469</v>
      </c>
      <c r="K114" s="212">
        <v>0</v>
      </c>
      <c r="L114" s="213">
        <v>11449.75</v>
      </c>
      <c r="M114" s="213">
        <v>0</v>
      </c>
      <c r="N114" s="212">
        <v>0</v>
      </c>
      <c r="O114" s="212">
        <v>-11449.75</v>
      </c>
      <c r="P114" s="212">
        <v>0</v>
      </c>
      <c r="Q114" s="212">
        <v>0</v>
      </c>
      <c r="R114" s="212">
        <v>0</v>
      </c>
      <c r="S114" s="212">
        <v>0</v>
      </c>
      <c r="T114" s="212" t="s">
        <v>1766</v>
      </c>
      <c r="U114" s="212" t="s">
        <v>1767</v>
      </c>
      <c r="V114" s="212" t="s">
        <v>1768</v>
      </c>
      <c r="W114" s="212" t="s">
        <v>14</v>
      </c>
      <c r="X114" s="212" t="s">
        <v>14</v>
      </c>
      <c r="Y114" s="212" t="s">
        <v>14</v>
      </c>
      <c r="Z114" s="212" t="s">
        <v>485</v>
      </c>
      <c r="AA114" s="212" t="s">
        <v>14</v>
      </c>
      <c r="AB114" s="212" t="s">
        <v>2001</v>
      </c>
      <c r="AC114" s="35" t="str">
        <f t="shared" si="26"/>
        <v/>
      </c>
      <c r="AD114" s="36">
        <f t="shared" si="27"/>
        <v>65</v>
      </c>
      <c r="AE114" s="35" t="str">
        <f t="shared" si="28"/>
        <v/>
      </c>
      <c r="AF114" s="24"/>
      <c r="AG114" s="40">
        <f t="shared" si="29"/>
        <v>0</v>
      </c>
      <c r="AH114" s="36">
        <f t="shared" si="30"/>
        <v>0</v>
      </c>
      <c r="AI114" s="36">
        <f t="shared" si="31"/>
        <v>0</v>
      </c>
      <c r="AJ114" s="35" t="str">
        <f t="shared" si="32"/>
        <v/>
      </c>
      <c r="AK114" s="35" t="str">
        <f t="shared" si="33"/>
        <v/>
      </c>
      <c r="AL114" s="35" t="str">
        <f t="shared" si="34"/>
        <v/>
      </c>
      <c r="AM114" s="35" t="str">
        <f t="shared" si="35"/>
        <v/>
      </c>
      <c r="AN114" s="35" t="str">
        <f t="shared" si="36"/>
        <v/>
      </c>
      <c r="AO114" s="35" t="str">
        <f t="shared" si="37"/>
        <v/>
      </c>
      <c r="AP114" s="35" t="str">
        <f>IF(AJ114="","",VLOOKUP(AN114,[1]Sheet11!E:F,2,0))</f>
        <v/>
      </c>
      <c r="AQ114" s="35" t="str">
        <f>IF(AO114="拼单会员","5年",IF(AJ114="","",VLOOKUP(AM114&amp;AP114,[1]Sheet11!$J$3:$K$17,2)))</f>
        <v/>
      </c>
      <c r="AR114" s="35" t="str">
        <f t="shared" si="38"/>
        <v/>
      </c>
      <c r="AS114" s="35" t="str">
        <f t="shared" si="39"/>
        <v/>
      </c>
      <c r="AT114" s="35" t="str">
        <f t="shared" si="40"/>
        <v/>
      </c>
      <c r="AU114" s="35" t="str">
        <f t="shared" si="41"/>
        <v/>
      </c>
      <c r="AV114" s="35" t="str">
        <f t="shared" si="42"/>
        <v/>
      </c>
      <c r="AW114" s="35" t="str">
        <f t="shared" si="43"/>
        <v/>
      </c>
      <c r="AX114" s="35" t="str">
        <f t="shared" si="44"/>
        <v/>
      </c>
      <c r="AY114" s="35" t="str">
        <f>IF(SUMIF('7-市场业绩'!F:F,AC114,'7-市场业绩'!I:I)&gt;0,"学习卡","老结算")</f>
        <v>老结算</v>
      </c>
      <c r="AZ114" s="35" t="str">
        <f t="shared" si="45"/>
        <v/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593</v>
      </c>
    </row>
    <row r="115" spans="1:71" ht="15" hidden="1" customHeight="1">
      <c r="A115" s="211">
        <v>42896</v>
      </c>
      <c r="B115" s="212" t="s">
        <v>2088</v>
      </c>
      <c r="C115" s="212" t="s">
        <v>14</v>
      </c>
      <c r="D115" s="212" t="s">
        <v>2085</v>
      </c>
      <c r="E115" s="212" t="s">
        <v>2086</v>
      </c>
      <c r="F115" s="212" t="s">
        <v>14</v>
      </c>
      <c r="G115" s="212" t="s">
        <v>13</v>
      </c>
      <c r="H115" s="212" t="s">
        <v>2089</v>
      </c>
      <c r="I115" s="212" t="s">
        <v>14</v>
      </c>
      <c r="J115" s="212">
        <v>0</v>
      </c>
      <c r="K115" s="212">
        <v>0</v>
      </c>
      <c r="L115" s="213">
        <v>-11449.75</v>
      </c>
      <c r="M115" s="213">
        <v>0</v>
      </c>
      <c r="N115" s="212">
        <v>0</v>
      </c>
      <c r="O115" s="212">
        <v>11449.75</v>
      </c>
      <c r="P115" s="212">
        <v>0</v>
      </c>
      <c r="Q115" s="212">
        <v>0</v>
      </c>
      <c r="R115" s="212">
        <v>0</v>
      </c>
      <c r="S115" s="212">
        <v>0</v>
      </c>
      <c r="T115" s="212" t="s">
        <v>1766</v>
      </c>
      <c r="U115" s="212" t="s">
        <v>1767</v>
      </c>
      <c r="V115" s="212" t="s">
        <v>490</v>
      </c>
      <c r="W115" s="212" t="s">
        <v>14</v>
      </c>
      <c r="X115" s="212" t="s">
        <v>14</v>
      </c>
      <c r="Y115" s="212" t="s">
        <v>14</v>
      </c>
      <c r="Z115" s="212" t="s">
        <v>1786</v>
      </c>
      <c r="AA115" s="212" t="s">
        <v>14</v>
      </c>
      <c r="AB115" s="212" t="s">
        <v>2003</v>
      </c>
      <c r="AC115" s="35" t="str">
        <f t="shared" si="26"/>
        <v/>
      </c>
      <c r="AD115" s="36">
        <f t="shared" si="27"/>
        <v>-65</v>
      </c>
      <c r="AE115" s="35" t="str">
        <f t="shared" si="28"/>
        <v/>
      </c>
      <c r="AF115" s="24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老结算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542</v>
      </c>
    </row>
    <row r="116" spans="1:71" ht="15" hidden="1" customHeight="1">
      <c r="A116" s="211">
        <v>42896</v>
      </c>
      <c r="B116" s="212" t="s">
        <v>2090</v>
      </c>
      <c r="C116" s="212" t="s">
        <v>14</v>
      </c>
      <c r="D116" s="212" t="s">
        <v>2085</v>
      </c>
      <c r="E116" s="212" t="s">
        <v>2086</v>
      </c>
      <c r="F116" s="212" t="s">
        <v>14</v>
      </c>
      <c r="G116" s="212" t="s">
        <v>13</v>
      </c>
      <c r="H116" s="212" t="s">
        <v>2091</v>
      </c>
      <c r="I116" s="212" t="s">
        <v>14</v>
      </c>
      <c r="J116" s="212">
        <v>10068.75</v>
      </c>
      <c r="K116" s="212">
        <v>0</v>
      </c>
      <c r="L116" s="213">
        <v>7875</v>
      </c>
      <c r="M116" s="213">
        <v>0</v>
      </c>
      <c r="N116" s="212">
        <v>0</v>
      </c>
      <c r="O116" s="212">
        <v>-7875</v>
      </c>
      <c r="P116" s="212">
        <v>0</v>
      </c>
      <c r="Q116" s="212">
        <v>0</v>
      </c>
      <c r="R116" s="212">
        <v>0</v>
      </c>
      <c r="S116" s="212">
        <v>0</v>
      </c>
      <c r="T116" s="212" t="s">
        <v>1766</v>
      </c>
      <c r="U116" s="212" t="s">
        <v>1767</v>
      </c>
      <c r="V116" s="212" t="s">
        <v>1768</v>
      </c>
      <c r="W116" s="212" t="s">
        <v>14</v>
      </c>
      <c r="X116" s="212" t="s">
        <v>14</v>
      </c>
      <c r="Y116" s="212" t="s">
        <v>14</v>
      </c>
      <c r="Z116" s="212" t="s">
        <v>485</v>
      </c>
      <c r="AA116" s="212" t="s">
        <v>14</v>
      </c>
      <c r="AB116" s="212" t="s">
        <v>2001</v>
      </c>
      <c r="AC116" s="35" t="str">
        <f t="shared" si="26"/>
        <v/>
      </c>
      <c r="AD116" s="36">
        <f t="shared" si="27"/>
        <v>45</v>
      </c>
      <c r="AE116" s="35" t="str">
        <f t="shared" si="28"/>
        <v/>
      </c>
      <c r="AF116" s="24"/>
      <c r="AG116" s="40">
        <f t="shared" si="29"/>
        <v>0</v>
      </c>
      <c r="AH116" s="36">
        <f t="shared" si="30"/>
        <v>0</v>
      </c>
      <c r="AI116" s="36">
        <f t="shared" si="31"/>
        <v>0</v>
      </c>
      <c r="AJ116" s="35" t="str">
        <f t="shared" si="32"/>
        <v/>
      </c>
      <c r="AK116" s="35" t="str">
        <f t="shared" si="33"/>
        <v/>
      </c>
      <c r="AL116" s="35" t="str">
        <f t="shared" si="34"/>
        <v/>
      </c>
      <c r="AM116" s="35" t="str">
        <f t="shared" si="35"/>
        <v/>
      </c>
      <c r="AN116" s="35" t="str">
        <f t="shared" si="36"/>
        <v/>
      </c>
      <c r="AO116" s="35" t="str">
        <f t="shared" si="37"/>
        <v/>
      </c>
      <c r="AP116" s="35" t="str">
        <f>IF(AJ116="","",VLOOKUP(AN116,[1]Sheet11!E:F,2,0))</f>
        <v/>
      </c>
      <c r="AQ116" s="35" t="str">
        <f>IF(AO116="拼单会员","5年",IF(AJ116="","",VLOOKUP(AM116&amp;AP116,[1]Sheet11!$J$3:$K$17,2)))</f>
        <v/>
      </c>
      <c r="AR116" s="35" t="str">
        <f t="shared" si="38"/>
        <v/>
      </c>
      <c r="AS116" s="35" t="str">
        <f t="shared" si="39"/>
        <v/>
      </c>
      <c r="AT116" s="35" t="str">
        <f t="shared" si="40"/>
        <v/>
      </c>
      <c r="AU116" s="35" t="str">
        <f t="shared" si="41"/>
        <v/>
      </c>
      <c r="AV116" s="35" t="str">
        <f t="shared" si="42"/>
        <v/>
      </c>
      <c r="AW116" s="35" t="str">
        <f t="shared" si="43"/>
        <v/>
      </c>
      <c r="AX116" s="35" t="str">
        <f t="shared" si="44"/>
        <v/>
      </c>
      <c r="AY116" s="35" t="str">
        <f>IF(SUMIF('7-市场业绩'!F:F,AC116,'7-市场业绩'!I:I)&gt;0,"学习卡","老结算")</f>
        <v>老结算</v>
      </c>
      <c r="AZ116" s="35" t="str">
        <f t="shared" si="45"/>
        <v/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594</v>
      </c>
    </row>
    <row r="117" spans="1:71" ht="15" hidden="1" customHeight="1">
      <c r="A117" s="211">
        <v>42896</v>
      </c>
      <c r="B117" s="212" t="s">
        <v>2092</v>
      </c>
      <c r="C117" s="212" t="s">
        <v>14</v>
      </c>
      <c r="D117" s="212" t="s">
        <v>2085</v>
      </c>
      <c r="E117" s="212" t="s">
        <v>2086</v>
      </c>
      <c r="F117" s="212" t="s">
        <v>14</v>
      </c>
      <c r="G117" s="212" t="s">
        <v>13</v>
      </c>
      <c r="H117" s="212" t="s">
        <v>2093</v>
      </c>
      <c r="I117" s="212" t="s">
        <v>14</v>
      </c>
      <c r="J117" s="212">
        <v>0</v>
      </c>
      <c r="K117" s="212">
        <v>0</v>
      </c>
      <c r="L117" s="213">
        <v>-7875</v>
      </c>
      <c r="M117" s="213">
        <v>0</v>
      </c>
      <c r="N117" s="212">
        <v>0</v>
      </c>
      <c r="O117" s="212">
        <v>7875</v>
      </c>
      <c r="P117" s="212">
        <v>0</v>
      </c>
      <c r="Q117" s="212">
        <v>0</v>
      </c>
      <c r="R117" s="212">
        <v>0</v>
      </c>
      <c r="S117" s="212">
        <v>0</v>
      </c>
      <c r="T117" s="212" t="s">
        <v>1766</v>
      </c>
      <c r="U117" s="212" t="s">
        <v>1767</v>
      </c>
      <c r="V117" s="212" t="s">
        <v>490</v>
      </c>
      <c r="W117" s="212" t="s">
        <v>14</v>
      </c>
      <c r="X117" s="212" t="s">
        <v>14</v>
      </c>
      <c r="Y117" s="212" t="s">
        <v>14</v>
      </c>
      <c r="Z117" s="212" t="s">
        <v>1786</v>
      </c>
      <c r="AA117" s="212" t="s">
        <v>14</v>
      </c>
      <c r="AB117" s="212" t="s">
        <v>2003</v>
      </c>
      <c r="AC117" s="35" t="str">
        <f t="shared" si="26"/>
        <v/>
      </c>
      <c r="AD117" s="36">
        <f t="shared" si="27"/>
        <v>-45</v>
      </c>
      <c r="AE117" s="35" t="str">
        <f t="shared" si="28"/>
        <v/>
      </c>
      <c r="AF117" s="24"/>
      <c r="AG117" s="40">
        <f t="shared" si="29"/>
        <v>0</v>
      </c>
      <c r="AH117" s="36">
        <f t="shared" si="30"/>
        <v>0</v>
      </c>
      <c r="AI117" s="36">
        <f t="shared" si="31"/>
        <v>0</v>
      </c>
      <c r="AJ117" s="35" t="str">
        <f t="shared" si="32"/>
        <v/>
      </c>
      <c r="AK117" s="35" t="str">
        <f t="shared" si="33"/>
        <v/>
      </c>
      <c r="AL117" s="35" t="str">
        <f t="shared" si="34"/>
        <v/>
      </c>
      <c r="AM117" s="35" t="str">
        <f t="shared" si="35"/>
        <v/>
      </c>
      <c r="AN117" s="35" t="str">
        <f t="shared" si="36"/>
        <v/>
      </c>
      <c r="AO117" s="35" t="str">
        <f t="shared" si="37"/>
        <v/>
      </c>
      <c r="AP117" s="35" t="str">
        <f>IF(AJ117="","",VLOOKUP(AN117,[1]Sheet11!E:F,2,0))</f>
        <v/>
      </c>
      <c r="AQ117" s="35" t="str">
        <f>IF(AO117="拼单会员","5年",IF(AJ117="","",VLOOKUP(AM117&amp;AP117,[1]Sheet11!$J$3:$K$17,2)))</f>
        <v/>
      </c>
      <c r="AR117" s="35" t="str">
        <f t="shared" si="38"/>
        <v/>
      </c>
      <c r="AS117" s="35" t="str">
        <f t="shared" si="39"/>
        <v/>
      </c>
      <c r="AT117" s="35" t="str">
        <f t="shared" si="40"/>
        <v/>
      </c>
      <c r="AU117" s="35" t="str">
        <f t="shared" si="41"/>
        <v/>
      </c>
      <c r="AV117" s="35" t="str">
        <f t="shared" si="42"/>
        <v/>
      </c>
      <c r="AW117" s="35" t="str">
        <f t="shared" si="43"/>
        <v/>
      </c>
      <c r="AX117" s="35" t="str">
        <f t="shared" si="44"/>
        <v/>
      </c>
      <c r="AY117" s="35" t="str">
        <f>IF(SUMIF('7-市场业绩'!F:F,AC117,'7-市场业绩'!I:I)&gt;0,"学习卡","老结算")</f>
        <v>老结算</v>
      </c>
      <c r="AZ117" s="35" t="str">
        <f t="shared" si="45"/>
        <v/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595</v>
      </c>
    </row>
    <row r="118" spans="1:71" ht="15" hidden="1" customHeight="1">
      <c r="A118" s="211">
        <v>42896</v>
      </c>
      <c r="B118" s="212" t="s">
        <v>2094</v>
      </c>
      <c r="C118" s="212" t="s">
        <v>14</v>
      </c>
      <c r="D118" s="212" t="s">
        <v>2085</v>
      </c>
      <c r="E118" s="212" t="s">
        <v>2086</v>
      </c>
      <c r="F118" s="212" t="s">
        <v>14</v>
      </c>
      <c r="G118" s="212" t="s">
        <v>13</v>
      </c>
      <c r="H118" s="212" t="s">
        <v>2087</v>
      </c>
      <c r="I118" s="212" t="s">
        <v>14</v>
      </c>
      <c r="J118" s="212">
        <v>14468.75</v>
      </c>
      <c r="K118" s="212">
        <v>0</v>
      </c>
      <c r="L118" s="213">
        <v>11450</v>
      </c>
      <c r="M118" s="213">
        <v>0</v>
      </c>
      <c r="N118" s="212">
        <v>0</v>
      </c>
      <c r="O118" s="212">
        <v>-11450</v>
      </c>
      <c r="P118" s="212">
        <v>0</v>
      </c>
      <c r="Q118" s="212">
        <v>0</v>
      </c>
      <c r="R118" s="212">
        <v>0</v>
      </c>
      <c r="S118" s="212">
        <v>0</v>
      </c>
      <c r="T118" s="212" t="s">
        <v>1766</v>
      </c>
      <c r="U118" s="212" t="s">
        <v>1767</v>
      </c>
      <c r="V118" s="212" t="s">
        <v>1768</v>
      </c>
      <c r="W118" s="212" t="s">
        <v>14</v>
      </c>
      <c r="X118" s="212" t="s">
        <v>14</v>
      </c>
      <c r="Y118" s="212" t="s">
        <v>14</v>
      </c>
      <c r="Z118" s="212" t="s">
        <v>485</v>
      </c>
      <c r="AA118" s="212" t="s">
        <v>14</v>
      </c>
      <c r="AB118" s="212" t="s">
        <v>2001</v>
      </c>
      <c r="AC118" s="35" t="str">
        <f t="shared" si="26"/>
        <v/>
      </c>
      <c r="AD118" s="36">
        <f t="shared" si="27"/>
        <v>65</v>
      </c>
      <c r="AE118" s="35" t="str">
        <f t="shared" si="28"/>
        <v/>
      </c>
      <c r="AF118" s="24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老结算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584</v>
      </c>
    </row>
    <row r="119" spans="1:71" ht="15" hidden="1" customHeight="1">
      <c r="A119" s="211">
        <v>42896</v>
      </c>
      <c r="B119" s="212" t="s">
        <v>2095</v>
      </c>
      <c r="C119" s="212" t="s">
        <v>14</v>
      </c>
      <c r="D119" s="212" t="s">
        <v>2085</v>
      </c>
      <c r="E119" s="212" t="s">
        <v>2086</v>
      </c>
      <c r="F119" s="212" t="s">
        <v>14</v>
      </c>
      <c r="G119" s="212" t="s">
        <v>13</v>
      </c>
      <c r="H119" s="212" t="s">
        <v>2089</v>
      </c>
      <c r="I119" s="212" t="s">
        <v>14</v>
      </c>
      <c r="J119" s="212">
        <v>0</v>
      </c>
      <c r="K119" s="212">
        <v>0</v>
      </c>
      <c r="L119" s="213">
        <v>-11450</v>
      </c>
      <c r="M119" s="213">
        <v>0</v>
      </c>
      <c r="N119" s="212">
        <v>0</v>
      </c>
      <c r="O119" s="212">
        <v>11450</v>
      </c>
      <c r="P119" s="212">
        <v>0</v>
      </c>
      <c r="Q119" s="212">
        <v>0</v>
      </c>
      <c r="R119" s="212">
        <v>0</v>
      </c>
      <c r="S119" s="212">
        <v>0</v>
      </c>
      <c r="T119" s="212" t="s">
        <v>1766</v>
      </c>
      <c r="U119" s="212" t="s">
        <v>1767</v>
      </c>
      <c r="V119" s="212" t="s">
        <v>490</v>
      </c>
      <c r="W119" s="212" t="s">
        <v>14</v>
      </c>
      <c r="X119" s="212" t="s">
        <v>14</v>
      </c>
      <c r="Y119" s="212" t="s">
        <v>14</v>
      </c>
      <c r="Z119" s="212" t="s">
        <v>1786</v>
      </c>
      <c r="AA119" s="212" t="s">
        <v>1875</v>
      </c>
      <c r="AB119" s="212" t="s">
        <v>2003</v>
      </c>
      <c r="AC119" s="35" t="str">
        <f t="shared" si="26"/>
        <v>陈燕梅</v>
      </c>
      <c r="AD119" s="36">
        <f t="shared" si="27"/>
        <v>-65</v>
      </c>
      <c r="AE119" s="35" t="str">
        <f t="shared" si="28"/>
        <v/>
      </c>
      <c r="AF119" s="24"/>
      <c r="AG119" s="40">
        <f t="shared" si="29"/>
        <v>0</v>
      </c>
      <c r="AH119" s="36">
        <f t="shared" si="30"/>
        <v>0</v>
      </c>
      <c r="AI119" s="36">
        <f t="shared" si="31"/>
        <v>0</v>
      </c>
      <c r="AJ119" s="35" t="str">
        <f t="shared" si="32"/>
        <v/>
      </c>
      <c r="AK119" s="35" t="str">
        <f t="shared" si="33"/>
        <v/>
      </c>
      <c r="AL119" s="35" t="str">
        <f t="shared" si="34"/>
        <v/>
      </c>
      <c r="AM119" s="35" t="str">
        <f t="shared" si="35"/>
        <v/>
      </c>
      <c r="AN119" s="35" t="str">
        <f t="shared" si="36"/>
        <v/>
      </c>
      <c r="AO119" s="35" t="str">
        <f t="shared" si="37"/>
        <v/>
      </c>
      <c r="AP119" s="35" t="str">
        <f>IF(AJ119="","",VLOOKUP(AN119,[1]Sheet11!E:F,2,0))</f>
        <v/>
      </c>
      <c r="AQ119" s="35" t="str">
        <f>IF(AO119="拼单会员","5年",IF(AJ119="","",VLOOKUP(AM119&amp;AP119,[1]Sheet11!$J$3:$K$17,2)))</f>
        <v/>
      </c>
      <c r="AR119" s="35" t="str">
        <f t="shared" si="38"/>
        <v/>
      </c>
      <c r="AS119" s="35" t="str">
        <f t="shared" si="39"/>
        <v/>
      </c>
      <c r="AT119" s="35" t="str">
        <f t="shared" si="40"/>
        <v/>
      </c>
      <c r="AU119" s="35" t="str">
        <f t="shared" si="41"/>
        <v/>
      </c>
      <c r="AV119" s="35" t="str">
        <f t="shared" si="42"/>
        <v/>
      </c>
      <c r="AW119" s="35" t="str">
        <f t="shared" si="43"/>
        <v/>
      </c>
      <c r="AX119" s="35" t="str">
        <f t="shared" si="44"/>
        <v/>
      </c>
      <c r="AY119" s="35" t="str">
        <f>IF(SUMIF('7-市场业绩'!F:F,AC119,'7-市场业绩'!I:I)&gt;0,"学习卡","老结算")</f>
        <v>老结算</v>
      </c>
      <c r="AZ119" s="35" t="str">
        <f t="shared" si="45"/>
        <v/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596</v>
      </c>
    </row>
    <row r="120" spans="1:71" ht="15" hidden="1" customHeight="1">
      <c r="A120" s="211">
        <v>42896</v>
      </c>
      <c r="B120" s="212" t="s">
        <v>2096</v>
      </c>
      <c r="C120" s="212" t="s">
        <v>14</v>
      </c>
      <c r="D120" s="212" t="s">
        <v>2085</v>
      </c>
      <c r="E120" s="212" t="s">
        <v>2086</v>
      </c>
      <c r="F120" s="212" t="s">
        <v>14</v>
      </c>
      <c r="G120" s="212" t="s">
        <v>13</v>
      </c>
      <c r="H120" s="212" t="s">
        <v>2091</v>
      </c>
      <c r="I120" s="212" t="s">
        <v>14</v>
      </c>
      <c r="J120" s="212">
        <v>10068.75</v>
      </c>
      <c r="K120" s="212">
        <v>0</v>
      </c>
      <c r="L120" s="213">
        <v>7875</v>
      </c>
      <c r="M120" s="213">
        <v>0</v>
      </c>
      <c r="N120" s="212">
        <v>0</v>
      </c>
      <c r="O120" s="212">
        <v>-7875</v>
      </c>
      <c r="P120" s="212">
        <v>0</v>
      </c>
      <c r="Q120" s="212">
        <v>0</v>
      </c>
      <c r="R120" s="212">
        <v>0</v>
      </c>
      <c r="S120" s="212">
        <v>0</v>
      </c>
      <c r="T120" s="212" t="s">
        <v>1766</v>
      </c>
      <c r="U120" s="212" t="s">
        <v>1767</v>
      </c>
      <c r="V120" s="212" t="s">
        <v>1768</v>
      </c>
      <c r="W120" s="212" t="s">
        <v>14</v>
      </c>
      <c r="X120" s="212" t="s">
        <v>14</v>
      </c>
      <c r="Y120" s="212" t="s">
        <v>14</v>
      </c>
      <c r="Z120" s="212" t="s">
        <v>485</v>
      </c>
      <c r="AA120" s="212" t="s">
        <v>14</v>
      </c>
      <c r="AB120" s="212" t="s">
        <v>2001</v>
      </c>
      <c r="AC120" s="35" t="str">
        <f t="shared" si="26"/>
        <v/>
      </c>
      <c r="AD120" s="36">
        <f t="shared" si="27"/>
        <v>45</v>
      </c>
      <c r="AE120" s="35" t="str">
        <f t="shared" si="28"/>
        <v/>
      </c>
      <c r="AF120" s="24"/>
      <c r="AG120" s="40">
        <f t="shared" si="29"/>
        <v>0</v>
      </c>
      <c r="AH120" s="36">
        <f t="shared" si="30"/>
        <v>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老结算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597</v>
      </c>
    </row>
    <row r="121" spans="1:71" ht="15" hidden="1" customHeight="1">
      <c r="A121" s="211">
        <v>42896</v>
      </c>
      <c r="B121" s="212" t="s">
        <v>2097</v>
      </c>
      <c r="C121" s="212" t="s">
        <v>14</v>
      </c>
      <c r="D121" s="212" t="s">
        <v>2085</v>
      </c>
      <c r="E121" s="212" t="s">
        <v>2086</v>
      </c>
      <c r="F121" s="212" t="s">
        <v>14</v>
      </c>
      <c r="G121" s="212" t="s">
        <v>13</v>
      </c>
      <c r="H121" s="212" t="s">
        <v>2093</v>
      </c>
      <c r="I121" s="212" t="s">
        <v>14</v>
      </c>
      <c r="J121" s="212">
        <v>0</v>
      </c>
      <c r="K121" s="212">
        <v>0</v>
      </c>
      <c r="L121" s="213">
        <v>-7875</v>
      </c>
      <c r="M121" s="213">
        <v>0</v>
      </c>
      <c r="N121" s="212">
        <v>0</v>
      </c>
      <c r="O121" s="212">
        <v>7875</v>
      </c>
      <c r="P121" s="212">
        <v>0</v>
      </c>
      <c r="Q121" s="212">
        <v>0</v>
      </c>
      <c r="R121" s="212">
        <v>0</v>
      </c>
      <c r="S121" s="212">
        <v>0</v>
      </c>
      <c r="T121" s="212" t="s">
        <v>1766</v>
      </c>
      <c r="U121" s="212" t="s">
        <v>1767</v>
      </c>
      <c r="V121" s="212" t="s">
        <v>490</v>
      </c>
      <c r="W121" s="212" t="s">
        <v>14</v>
      </c>
      <c r="X121" s="212" t="s">
        <v>14</v>
      </c>
      <c r="Y121" s="212" t="s">
        <v>14</v>
      </c>
      <c r="Z121" s="212" t="s">
        <v>1786</v>
      </c>
      <c r="AA121" s="212" t="s">
        <v>14</v>
      </c>
      <c r="AB121" s="212" t="s">
        <v>2003</v>
      </c>
      <c r="AC121" s="35" t="str">
        <f t="shared" si="26"/>
        <v/>
      </c>
      <c r="AD121" s="36">
        <f t="shared" si="27"/>
        <v>-45</v>
      </c>
      <c r="AE121" s="35" t="str">
        <f t="shared" si="28"/>
        <v/>
      </c>
      <c r="AF121" s="24"/>
      <c r="AG121" s="40">
        <f t="shared" si="29"/>
        <v>0</v>
      </c>
      <c r="AH121" s="36">
        <f t="shared" si="30"/>
        <v>0</v>
      </c>
      <c r="AI121" s="36">
        <f t="shared" si="31"/>
        <v>0</v>
      </c>
      <c r="AJ121" s="35" t="str">
        <f t="shared" si="32"/>
        <v/>
      </c>
      <c r="AK121" s="35" t="str">
        <f t="shared" si="33"/>
        <v/>
      </c>
      <c r="AL121" s="35" t="str">
        <f t="shared" si="34"/>
        <v/>
      </c>
      <c r="AM121" s="35" t="str">
        <f t="shared" si="35"/>
        <v/>
      </c>
      <c r="AN121" s="35" t="str">
        <f t="shared" si="36"/>
        <v/>
      </c>
      <c r="AO121" s="35" t="str">
        <f t="shared" si="37"/>
        <v/>
      </c>
      <c r="AP121" s="35" t="str">
        <f>IF(AJ121="","",VLOOKUP(AN121,[1]Sheet11!E:F,2,0))</f>
        <v/>
      </c>
      <c r="AQ121" s="35" t="str">
        <f>IF(AO121="拼单会员","5年",IF(AJ121="","",VLOOKUP(AM121&amp;AP121,[1]Sheet11!$J$3:$K$17,2)))</f>
        <v/>
      </c>
      <c r="AR121" s="35" t="str">
        <f t="shared" si="38"/>
        <v/>
      </c>
      <c r="AS121" s="35" t="str">
        <f t="shared" si="39"/>
        <v/>
      </c>
      <c r="AT121" s="35" t="str">
        <f t="shared" si="40"/>
        <v/>
      </c>
      <c r="AU121" s="35" t="str">
        <f t="shared" si="41"/>
        <v/>
      </c>
      <c r="AV121" s="35" t="str">
        <f t="shared" si="42"/>
        <v/>
      </c>
      <c r="AW121" s="35" t="str">
        <f t="shared" si="43"/>
        <v/>
      </c>
      <c r="AX121" s="35" t="str">
        <f t="shared" si="44"/>
        <v/>
      </c>
      <c r="AY121" s="35" t="str">
        <f>IF(SUMIF('7-市场业绩'!F:F,AC121,'7-市场业绩'!I:I)&gt;0,"学习卡","老结算")</f>
        <v>老结算</v>
      </c>
      <c r="AZ121" s="35" t="str">
        <f t="shared" si="45"/>
        <v/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598</v>
      </c>
    </row>
    <row r="122" spans="1:71" ht="15" hidden="1" customHeight="1">
      <c r="A122" s="211">
        <v>42896</v>
      </c>
      <c r="B122" s="212" t="s">
        <v>2098</v>
      </c>
      <c r="C122" s="212" t="s">
        <v>14</v>
      </c>
      <c r="D122" s="212" t="s">
        <v>1455</v>
      </c>
      <c r="E122" s="212" t="s">
        <v>1827</v>
      </c>
      <c r="F122" s="212" t="s">
        <v>14</v>
      </c>
      <c r="G122" s="212" t="s">
        <v>13</v>
      </c>
      <c r="H122" s="212" t="s">
        <v>2099</v>
      </c>
      <c r="I122" s="212" t="s">
        <v>14</v>
      </c>
      <c r="J122" s="212">
        <v>94105</v>
      </c>
      <c r="K122" s="212">
        <v>0</v>
      </c>
      <c r="L122" s="213">
        <v>0</v>
      </c>
      <c r="M122" s="213">
        <v>0</v>
      </c>
      <c r="N122" s="212">
        <v>0</v>
      </c>
      <c r="O122" s="212">
        <v>0</v>
      </c>
      <c r="P122" s="212">
        <v>0</v>
      </c>
      <c r="Q122" s="212">
        <v>0</v>
      </c>
      <c r="R122" s="212">
        <v>0</v>
      </c>
      <c r="S122" s="212">
        <v>0</v>
      </c>
      <c r="T122" s="212" t="s">
        <v>1766</v>
      </c>
      <c r="U122" s="212" t="s">
        <v>1767</v>
      </c>
      <c r="V122" s="212" t="s">
        <v>1768</v>
      </c>
      <c r="W122" s="212" t="s">
        <v>14</v>
      </c>
      <c r="X122" s="212" t="s">
        <v>14</v>
      </c>
      <c r="Y122" s="212" t="s">
        <v>14</v>
      </c>
      <c r="Z122" s="212" t="s">
        <v>485</v>
      </c>
      <c r="AA122" s="212" t="s">
        <v>14</v>
      </c>
      <c r="AB122" s="212" t="s">
        <v>2001</v>
      </c>
      <c r="AC122" s="35" t="str">
        <f t="shared" si="26"/>
        <v/>
      </c>
      <c r="AD122" s="36">
        <f t="shared" si="27"/>
        <v>236</v>
      </c>
      <c r="AE122" s="35" t="str">
        <f t="shared" si="28"/>
        <v/>
      </c>
      <c r="AF122" s="24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599</v>
      </c>
    </row>
    <row r="123" spans="1:71" ht="15" hidden="1" customHeight="1">
      <c r="A123" s="211">
        <v>42896</v>
      </c>
      <c r="B123" s="212" t="s">
        <v>2100</v>
      </c>
      <c r="C123" s="212" t="s">
        <v>14</v>
      </c>
      <c r="D123" s="212" t="s">
        <v>1455</v>
      </c>
      <c r="E123" s="212" t="s">
        <v>1827</v>
      </c>
      <c r="F123" s="212" t="s">
        <v>14</v>
      </c>
      <c r="G123" s="212" t="s">
        <v>13</v>
      </c>
      <c r="H123" s="212" t="s">
        <v>2101</v>
      </c>
      <c r="I123" s="212" t="s">
        <v>14</v>
      </c>
      <c r="J123" s="212">
        <v>0</v>
      </c>
      <c r="K123" s="212">
        <v>0</v>
      </c>
      <c r="L123" s="213">
        <v>0</v>
      </c>
      <c r="M123" s="213">
        <v>0</v>
      </c>
      <c r="N123" s="212">
        <v>0</v>
      </c>
      <c r="O123" s="212">
        <v>0</v>
      </c>
      <c r="P123" s="212">
        <v>0</v>
      </c>
      <c r="Q123" s="212">
        <v>0</v>
      </c>
      <c r="R123" s="212">
        <v>0</v>
      </c>
      <c r="S123" s="212">
        <v>0</v>
      </c>
      <c r="T123" s="212" t="s">
        <v>1766</v>
      </c>
      <c r="U123" s="212" t="s">
        <v>1767</v>
      </c>
      <c r="V123" s="212" t="s">
        <v>490</v>
      </c>
      <c r="W123" s="212" t="s">
        <v>14</v>
      </c>
      <c r="X123" s="212" t="s">
        <v>14</v>
      </c>
      <c r="Y123" s="212" t="s">
        <v>14</v>
      </c>
      <c r="Z123" s="212" t="s">
        <v>485</v>
      </c>
      <c r="AA123" s="212" t="s">
        <v>14</v>
      </c>
      <c r="AB123" s="212" t="s">
        <v>2003</v>
      </c>
      <c r="AC123" s="35" t="str">
        <f t="shared" si="26"/>
        <v/>
      </c>
      <c r="AD123" s="36">
        <f t="shared" si="27"/>
        <v>-236</v>
      </c>
      <c r="AE123" s="35" t="str">
        <f t="shared" si="28"/>
        <v/>
      </c>
      <c r="AF123" s="24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600</v>
      </c>
    </row>
    <row r="124" spans="1:71" ht="15" hidden="1" customHeight="1">
      <c r="A124" s="211">
        <v>42896</v>
      </c>
      <c r="B124" s="212" t="s">
        <v>2102</v>
      </c>
      <c r="C124" s="212" t="s">
        <v>14</v>
      </c>
      <c r="D124" s="212" t="s">
        <v>2103</v>
      </c>
      <c r="E124" s="212" t="s">
        <v>2104</v>
      </c>
      <c r="F124" s="212" t="s">
        <v>14</v>
      </c>
      <c r="G124" s="212" t="s">
        <v>16</v>
      </c>
      <c r="H124" s="212" t="s">
        <v>2033</v>
      </c>
      <c r="I124" s="212" t="s">
        <v>14</v>
      </c>
      <c r="J124" s="212">
        <v>18285</v>
      </c>
      <c r="K124" s="212">
        <v>0</v>
      </c>
      <c r="L124" s="213">
        <v>18400</v>
      </c>
      <c r="M124" s="213">
        <v>0</v>
      </c>
      <c r="N124" s="212">
        <v>0</v>
      </c>
      <c r="O124" s="212">
        <v>-18400</v>
      </c>
      <c r="P124" s="212">
        <v>0</v>
      </c>
      <c r="Q124" s="212">
        <v>0</v>
      </c>
      <c r="R124" s="212">
        <v>0</v>
      </c>
      <c r="S124" s="212">
        <v>0</v>
      </c>
      <c r="T124" s="212" t="s">
        <v>1766</v>
      </c>
      <c r="U124" s="212" t="s">
        <v>1767</v>
      </c>
      <c r="V124" s="212" t="s">
        <v>1768</v>
      </c>
      <c r="W124" s="212" t="s">
        <v>14</v>
      </c>
      <c r="X124" s="212" t="s">
        <v>14</v>
      </c>
      <c r="Y124" s="212" t="s">
        <v>14</v>
      </c>
      <c r="Z124" s="212" t="s">
        <v>485</v>
      </c>
      <c r="AA124" s="212" t="s">
        <v>14</v>
      </c>
      <c r="AB124" s="212" t="s">
        <v>2001</v>
      </c>
      <c r="AC124" s="35" t="str">
        <f t="shared" si="26"/>
        <v/>
      </c>
      <c r="AD124" s="36">
        <f t="shared" si="27"/>
        <v>92</v>
      </c>
      <c r="AE124" s="35" t="str">
        <f t="shared" si="28"/>
        <v/>
      </c>
      <c r="AF124" s="24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14</v>
      </c>
    </row>
    <row r="125" spans="1:71" ht="15" hidden="1" customHeight="1">
      <c r="A125" s="211">
        <v>42896</v>
      </c>
      <c r="B125" s="212" t="s">
        <v>2105</v>
      </c>
      <c r="C125" s="212" t="s">
        <v>14</v>
      </c>
      <c r="D125" s="212" t="s">
        <v>2103</v>
      </c>
      <c r="E125" s="212" t="s">
        <v>2104</v>
      </c>
      <c r="F125" s="212" t="s">
        <v>14</v>
      </c>
      <c r="G125" s="212" t="s">
        <v>16</v>
      </c>
      <c r="H125" s="212" t="s">
        <v>2035</v>
      </c>
      <c r="I125" s="212" t="s">
        <v>14</v>
      </c>
      <c r="J125" s="212">
        <v>0</v>
      </c>
      <c r="K125" s="212">
        <v>0</v>
      </c>
      <c r="L125" s="213">
        <v>-18400</v>
      </c>
      <c r="M125" s="213">
        <v>0</v>
      </c>
      <c r="N125" s="212">
        <v>0</v>
      </c>
      <c r="O125" s="212">
        <v>18400</v>
      </c>
      <c r="P125" s="212">
        <v>0</v>
      </c>
      <c r="Q125" s="212">
        <v>0</v>
      </c>
      <c r="R125" s="212">
        <v>0</v>
      </c>
      <c r="S125" s="212">
        <v>0</v>
      </c>
      <c r="T125" s="212" t="s">
        <v>1766</v>
      </c>
      <c r="U125" s="212" t="s">
        <v>1767</v>
      </c>
      <c r="V125" s="212" t="s">
        <v>490</v>
      </c>
      <c r="W125" s="212" t="s">
        <v>14</v>
      </c>
      <c r="X125" s="212" t="s">
        <v>14</v>
      </c>
      <c r="Y125" s="212" t="s">
        <v>14</v>
      </c>
      <c r="Z125" s="212" t="s">
        <v>1786</v>
      </c>
      <c r="AA125" s="212" t="s">
        <v>14</v>
      </c>
      <c r="AB125" s="212" t="s">
        <v>2003</v>
      </c>
      <c r="AC125" s="35" t="str">
        <f t="shared" si="26"/>
        <v/>
      </c>
      <c r="AD125" s="36">
        <f t="shared" si="27"/>
        <v>-92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490</v>
      </c>
    </row>
    <row r="126" spans="1:71" ht="15" hidden="1" customHeight="1">
      <c r="A126" s="211">
        <v>42896</v>
      </c>
      <c r="B126" s="212" t="s">
        <v>2106</v>
      </c>
      <c r="C126" s="212" t="s">
        <v>14</v>
      </c>
      <c r="D126" s="212" t="s">
        <v>2107</v>
      </c>
      <c r="E126" s="212" t="s">
        <v>2108</v>
      </c>
      <c r="F126" s="212" t="s">
        <v>14</v>
      </c>
      <c r="G126" s="212" t="s">
        <v>13</v>
      </c>
      <c r="H126" s="212" t="s">
        <v>2109</v>
      </c>
      <c r="I126" s="212" t="s">
        <v>14</v>
      </c>
      <c r="J126" s="212">
        <v>40275</v>
      </c>
      <c r="K126" s="212">
        <v>0</v>
      </c>
      <c r="L126" s="213">
        <v>31500</v>
      </c>
      <c r="M126" s="213">
        <v>0</v>
      </c>
      <c r="N126" s="212">
        <v>0</v>
      </c>
      <c r="O126" s="212">
        <v>-31500</v>
      </c>
      <c r="P126" s="212">
        <v>0</v>
      </c>
      <c r="Q126" s="212">
        <v>0</v>
      </c>
      <c r="R126" s="212">
        <v>0</v>
      </c>
      <c r="S126" s="212">
        <v>0</v>
      </c>
      <c r="T126" s="212" t="s">
        <v>1766</v>
      </c>
      <c r="U126" s="212" t="s">
        <v>1767</v>
      </c>
      <c r="V126" s="212" t="s">
        <v>1768</v>
      </c>
      <c r="W126" s="212" t="s">
        <v>14</v>
      </c>
      <c r="X126" s="212" t="s">
        <v>14</v>
      </c>
      <c r="Y126" s="212" t="s">
        <v>14</v>
      </c>
      <c r="Z126" s="212" t="s">
        <v>485</v>
      </c>
      <c r="AA126" s="212" t="s">
        <v>14</v>
      </c>
      <c r="AB126" s="212" t="s">
        <v>2001</v>
      </c>
      <c r="AC126" s="35" t="str">
        <f t="shared" si="26"/>
        <v/>
      </c>
      <c r="AD126" s="36">
        <f t="shared" si="27"/>
        <v>180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601</v>
      </c>
    </row>
    <row r="127" spans="1:71" ht="15" hidden="1" customHeight="1">
      <c r="A127" s="211">
        <v>42896</v>
      </c>
      <c r="B127" s="212" t="s">
        <v>2110</v>
      </c>
      <c r="C127" s="212" t="s">
        <v>14</v>
      </c>
      <c r="D127" s="212" t="s">
        <v>2107</v>
      </c>
      <c r="E127" s="212" t="s">
        <v>2108</v>
      </c>
      <c r="F127" s="212" t="s">
        <v>14</v>
      </c>
      <c r="G127" s="212" t="s">
        <v>13</v>
      </c>
      <c r="H127" s="212" t="s">
        <v>2111</v>
      </c>
      <c r="I127" s="212" t="s">
        <v>14</v>
      </c>
      <c r="J127" s="212">
        <v>0</v>
      </c>
      <c r="K127" s="212">
        <v>0</v>
      </c>
      <c r="L127" s="213">
        <v>-31500</v>
      </c>
      <c r="M127" s="213">
        <v>0</v>
      </c>
      <c r="N127" s="212">
        <v>0</v>
      </c>
      <c r="O127" s="212">
        <v>31500</v>
      </c>
      <c r="P127" s="212">
        <v>0</v>
      </c>
      <c r="Q127" s="212">
        <v>0</v>
      </c>
      <c r="R127" s="212">
        <v>0</v>
      </c>
      <c r="S127" s="212">
        <v>0</v>
      </c>
      <c r="T127" s="212" t="s">
        <v>1766</v>
      </c>
      <c r="U127" s="212" t="s">
        <v>1767</v>
      </c>
      <c r="V127" s="212" t="s">
        <v>490</v>
      </c>
      <c r="W127" s="212" t="s">
        <v>14</v>
      </c>
      <c r="X127" s="212" t="s">
        <v>14</v>
      </c>
      <c r="Y127" s="212" t="s">
        <v>14</v>
      </c>
      <c r="Z127" s="212" t="s">
        <v>1786</v>
      </c>
      <c r="AA127" s="212" t="s">
        <v>14</v>
      </c>
      <c r="AB127" s="212" t="s">
        <v>2003</v>
      </c>
      <c r="AC127" s="35" t="str">
        <f t="shared" si="26"/>
        <v/>
      </c>
      <c r="AD127" s="36">
        <f t="shared" si="27"/>
        <v>-180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602</v>
      </c>
    </row>
    <row r="128" spans="1:71" ht="15" hidden="1" customHeight="1">
      <c r="A128" s="211">
        <v>42896</v>
      </c>
      <c r="B128" s="212" t="s">
        <v>2112</v>
      </c>
      <c r="C128" s="212" t="s">
        <v>14</v>
      </c>
      <c r="D128" s="212" t="s">
        <v>1861</v>
      </c>
      <c r="E128" s="212" t="s">
        <v>1862</v>
      </c>
      <c r="F128" s="212" t="s">
        <v>14</v>
      </c>
      <c r="G128" s="212" t="s">
        <v>13</v>
      </c>
      <c r="H128" s="212" t="s">
        <v>2109</v>
      </c>
      <c r="I128" s="212" t="s">
        <v>14</v>
      </c>
      <c r="J128" s="212">
        <v>40275</v>
      </c>
      <c r="K128" s="212">
        <v>0</v>
      </c>
      <c r="L128" s="213">
        <v>31500</v>
      </c>
      <c r="M128" s="213">
        <v>0</v>
      </c>
      <c r="N128" s="212">
        <v>0</v>
      </c>
      <c r="O128" s="212">
        <v>-31500</v>
      </c>
      <c r="P128" s="212">
        <v>0</v>
      </c>
      <c r="Q128" s="212">
        <v>0</v>
      </c>
      <c r="R128" s="212">
        <v>0</v>
      </c>
      <c r="S128" s="212">
        <v>0</v>
      </c>
      <c r="T128" s="212" t="s">
        <v>1766</v>
      </c>
      <c r="U128" s="212" t="s">
        <v>1767</v>
      </c>
      <c r="V128" s="212" t="s">
        <v>1768</v>
      </c>
      <c r="W128" s="212" t="s">
        <v>14</v>
      </c>
      <c r="X128" s="212" t="s">
        <v>14</v>
      </c>
      <c r="Y128" s="212" t="s">
        <v>14</v>
      </c>
      <c r="Z128" s="212" t="s">
        <v>485</v>
      </c>
      <c r="AA128" s="212" t="s">
        <v>14</v>
      </c>
      <c r="AB128" s="212" t="s">
        <v>2001</v>
      </c>
      <c r="AC128" s="35" t="str">
        <f t="shared" si="26"/>
        <v/>
      </c>
      <c r="AD128" s="36">
        <f t="shared" si="27"/>
        <v>180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603</v>
      </c>
    </row>
    <row r="129" spans="1:71" ht="15" hidden="1" customHeight="1">
      <c r="A129" s="211">
        <v>42896</v>
      </c>
      <c r="B129" s="212" t="s">
        <v>2113</v>
      </c>
      <c r="C129" s="212" t="s">
        <v>14</v>
      </c>
      <c r="D129" s="212" t="s">
        <v>1861</v>
      </c>
      <c r="E129" s="212" t="s">
        <v>1862</v>
      </c>
      <c r="F129" s="212" t="s">
        <v>14</v>
      </c>
      <c r="G129" s="212" t="s">
        <v>13</v>
      </c>
      <c r="H129" s="212" t="s">
        <v>2111</v>
      </c>
      <c r="I129" s="212" t="s">
        <v>14</v>
      </c>
      <c r="J129" s="212">
        <v>0</v>
      </c>
      <c r="K129" s="212">
        <v>0</v>
      </c>
      <c r="L129" s="213">
        <v>-31500</v>
      </c>
      <c r="M129" s="213">
        <v>0</v>
      </c>
      <c r="N129" s="212">
        <v>0</v>
      </c>
      <c r="O129" s="212">
        <v>31500</v>
      </c>
      <c r="P129" s="212">
        <v>0</v>
      </c>
      <c r="Q129" s="212">
        <v>0</v>
      </c>
      <c r="R129" s="212">
        <v>0</v>
      </c>
      <c r="S129" s="212">
        <v>0</v>
      </c>
      <c r="T129" s="212" t="s">
        <v>1766</v>
      </c>
      <c r="U129" s="212" t="s">
        <v>1767</v>
      </c>
      <c r="V129" s="212" t="s">
        <v>490</v>
      </c>
      <c r="W129" s="212" t="s">
        <v>14</v>
      </c>
      <c r="X129" s="212" t="s">
        <v>14</v>
      </c>
      <c r="Y129" s="212" t="s">
        <v>14</v>
      </c>
      <c r="Z129" s="212" t="s">
        <v>1786</v>
      </c>
      <c r="AA129" s="212" t="s">
        <v>14</v>
      </c>
      <c r="AB129" s="212" t="s">
        <v>2003</v>
      </c>
      <c r="AC129" s="35" t="str">
        <f t="shared" si="26"/>
        <v/>
      </c>
      <c r="AD129" s="36">
        <f t="shared" si="27"/>
        <v>-180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604</v>
      </c>
    </row>
    <row r="130" spans="1:71" ht="15" hidden="1" customHeight="1">
      <c r="A130" s="211">
        <v>42896</v>
      </c>
      <c r="B130" s="212" t="s">
        <v>2114</v>
      </c>
      <c r="C130" s="212" t="s">
        <v>14</v>
      </c>
      <c r="D130" s="212" t="s">
        <v>2115</v>
      </c>
      <c r="E130" s="212" t="s">
        <v>2116</v>
      </c>
      <c r="F130" s="212" t="s">
        <v>14</v>
      </c>
      <c r="G130" s="212" t="s">
        <v>13</v>
      </c>
      <c r="H130" s="212" t="s">
        <v>2109</v>
      </c>
      <c r="I130" s="212" t="s">
        <v>14</v>
      </c>
      <c r="J130" s="212">
        <v>40275</v>
      </c>
      <c r="K130" s="212">
        <v>0</v>
      </c>
      <c r="L130" s="213">
        <v>31500</v>
      </c>
      <c r="M130" s="213">
        <v>0</v>
      </c>
      <c r="N130" s="212">
        <v>0</v>
      </c>
      <c r="O130" s="212">
        <v>-31500</v>
      </c>
      <c r="P130" s="212">
        <v>0</v>
      </c>
      <c r="Q130" s="212">
        <v>0</v>
      </c>
      <c r="R130" s="212">
        <v>0</v>
      </c>
      <c r="S130" s="212">
        <v>0</v>
      </c>
      <c r="T130" s="212" t="s">
        <v>1766</v>
      </c>
      <c r="U130" s="212" t="s">
        <v>1767</v>
      </c>
      <c r="V130" s="212" t="s">
        <v>1768</v>
      </c>
      <c r="W130" s="212" t="s">
        <v>14</v>
      </c>
      <c r="X130" s="212" t="s">
        <v>14</v>
      </c>
      <c r="Y130" s="212" t="s">
        <v>14</v>
      </c>
      <c r="Z130" s="212" t="s">
        <v>485</v>
      </c>
      <c r="AA130" s="212" t="s">
        <v>14</v>
      </c>
      <c r="AB130" s="212" t="s">
        <v>2001</v>
      </c>
      <c r="AC130" s="35" t="str">
        <f t="shared" si="26"/>
        <v/>
      </c>
      <c r="AD130" s="36">
        <f t="shared" si="27"/>
        <v>180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605</v>
      </c>
    </row>
    <row r="131" spans="1:71" ht="15" hidden="1" customHeight="1">
      <c r="A131" s="211">
        <v>42896</v>
      </c>
      <c r="B131" s="212" t="s">
        <v>2117</v>
      </c>
      <c r="C131" s="212" t="s">
        <v>14</v>
      </c>
      <c r="D131" s="212" t="s">
        <v>2115</v>
      </c>
      <c r="E131" s="212" t="s">
        <v>2116</v>
      </c>
      <c r="F131" s="212" t="s">
        <v>14</v>
      </c>
      <c r="G131" s="212" t="s">
        <v>13</v>
      </c>
      <c r="H131" s="212" t="s">
        <v>2111</v>
      </c>
      <c r="I131" s="212" t="s">
        <v>14</v>
      </c>
      <c r="J131" s="212">
        <v>0</v>
      </c>
      <c r="K131" s="212">
        <v>0</v>
      </c>
      <c r="L131" s="213">
        <v>-31500</v>
      </c>
      <c r="M131" s="213">
        <v>0</v>
      </c>
      <c r="N131" s="212">
        <v>0</v>
      </c>
      <c r="O131" s="212">
        <v>31500</v>
      </c>
      <c r="P131" s="212">
        <v>0</v>
      </c>
      <c r="Q131" s="212">
        <v>0</v>
      </c>
      <c r="R131" s="212">
        <v>0</v>
      </c>
      <c r="S131" s="212">
        <v>0</v>
      </c>
      <c r="T131" s="212" t="s">
        <v>1766</v>
      </c>
      <c r="U131" s="212" t="s">
        <v>1767</v>
      </c>
      <c r="V131" s="212" t="s">
        <v>490</v>
      </c>
      <c r="W131" s="212" t="s">
        <v>14</v>
      </c>
      <c r="X131" s="212" t="s">
        <v>14</v>
      </c>
      <c r="Y131" s="212" t="s">
        <v>14</v>
      </c>
      <c r="Z131" s="212" t="s">
        <v>1786</v>
      </c>
      <c r="AA131" s="212" t="s">
        <v>14</v>
      </c>
      <c r="AB131" s="212" t="s">
        <v>2003</v>
      </c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-180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606</v>
      </c>
    </row>
    <row r="132" spans="1:71" ht="15" hidden="1" customHeight="1">
      <c r="A132" s="211">
        <v>42896</v>
      </c>
      <c r="B132" s="212" t="s">
        <v>2118</v>
      </c>
      <c r="C132" s="212" t="s">
        <v>14</v>
      </c>
      <c r="D132" s="212" t="s">
        <v>2119</v>
      </c>
      <c r="E132" s="212" t="s">
        <v>2120</v>
      </c>
      <c r="F132" s="212" t="s">
        <v>14</v>
      </c>
      <c r="G132" s="212" t="s">
        <v>18</v>
      </c>
      <c r="H132" s="212" t="s">
        <v>2121</v>
      </c>
      <c r="I132" s="212" t="s">
        <v>14</v>
      </c>
      <c r="J132" s="212">
        <v>18304.240000000002</v>
      </c>
      <c r="K132" s="212">
        <v>0</v>
      </c>
      <c r="L132" s="213">
        <v>19975.759999999998</v>
      </c>
      <c r="M132" s="213">
        <v>0</v>
      </c>
      <c r="N132" s="212">
        <v>0</v>
      </c>
      <c r="O132" s="212">
        <v>-19975.759999999998</v>
      </c>
      <c r="P132" s="212">
        <v>0</v>
      </c>
      <c r="Q132" s="212">
        <v>0</v>
      </c>
      <c r="R132" s="212">
        <v>0</v>
      </c>
      <c r="S132" s="212">
        <v>0</v>
      </c>
      <c r="T132" s="212" t="s">
        <v>1766</v>
      </c>
      <c r="U132" s="212" t="s">
        <v>1767</v>
      </c>
      <c r="V132" s="212" t="s">
        <v>1768</v>
      </c>
      <c r="W132" s="212" t="s">
        <v>14</v>
      </c>
      <c r="X132" s="212" t="s">
        <v>14</v>
      </c>
      <c r="Y132" s="212" t="s">
        <v>14</v>
      </c>
      <c r="Z132" s="212" t="s">
        <v>485</v>
      </c>
      <c r="AA132" s="212" t="s">
        <v>14</v>
      </c>
      <c r="AB132" s="212" t="s">
        <v>2001</v>
      </c>
      <c r="AC132" s="35" t="str">
        <f t="shared" si="50"/>
        <v/>
      </c>
      <c r="AD132" s="36">
        <f t="shared" si="51"/>
        <v>96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607</v>
      </c>
    </row>
    <row r="133" spans="1:71" ht="15" hidden="1" customHeight="1">
      <c r="A133" s="211">
        <v>42896</v>
      </c>
      <c r="B133" s="212" t="s">
        <v>2122</v>
      </c>
      <c r="C133" s="212" t="s">
        <v>14</v>
      </c>
      <c r="D133" s="212" t="s">
        <v>2119</v>
      </c>
      <c r="E133" s="212" t="s">
        <v>2120</v>
      </c>
      <c r="F133" s="212" t="s">
        <v>14</v>
      </c>
      <c r="G133" s="212" t="s">
        <v>18</v>
      </c>
      <c r="H133" s="212" t="s">
        <v>2123</v>
      </c>
      <c r="I133" s="212" t="s">
        <v>14</v>
      </c>
      <c r="J133" s="212">
        <v>0</v>
      </c>
      <c r="K133" s="212">
        <v>0</v>
      </c>
      <c r="L133" s="213">
        <v>-19975.759999999998</v>
      </c>
      <c r="M133" s="213">
        <v>0</v>
      </c>
      <c r="N133" s="212">
        <v>0</v>
      </c>
      <c r="O133" s="212">
        <v>19975.759999999998</v>
      </c>
      <c r="P133" s="212">
        <v>0</v>
      </c>
      <c r="Q133" s="212">
        <v>0</v>
      </c>
      <c r="R133" s="212">
        <v>0</v>
      </c>
      <c r="S133" s="212">
        <v>0</v>
      </c>
      <c r="T133" s="212" t="s">
        <v>1766</v>
      </c>
      <c r="U133" s="212" t="s">
        <v>1767</v>
      </c>
      <c r="V133" s="212" t="s">
        <v>490</v>
      </c>
      <c r="W133" s="212" t="s">
        <v>14</v>
      </c>
      <c r="X133" s="212" t="s">
        <v>14</v>
      </c>
      <c r="Y133" s="212" t="s">
        <v>14</v>
      </c>
      <c r="Z133" s="212" t="s">
        <v>1786</v>
      </c>
      <c r="AA133" s="212" t="s">
        <v>1875</v>
      </c>
      <c r="AB133" s="212" t="s">
        <v>2003</v>
      </c>
      <c r="AC133" s="35" t="str">
        <f t="shared" si="50"/>
        <v>陈燕梅</v>
      </c>
      <c r="AD133" s="36">
        <f t="shared" si="51"/>
        <v>-96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608</v>
      </c>
    </row>
    <row r="134" spans="1:71" ht="15" hidden="1" customHeight="1">
      <c r="A134" s="211">
        <v>42896</v>
      </c>
      <c r="B134" s="212" t="s">
        <v>2124</v>
      </c>
      <c r="C134" s="212" t="s">
        <v>14</v>
      </c>
      <c r="D134" s="212" t="s">
        <v>1899</v>
      </c>
      <c r="E134" s="212" t="s">
        <v>1900</v>
      </c>
      <c r="F134" s="212" t="s">
        <v>14</v>
      </c>
      <c r="G134" s="212" t="s">
        <v>13</v>
      </c>
      <c r="H134" s="212" t="s">
        <v>14</v>
      </c>
      <c r="I134" s="212" t="s">
        <v>14</v>
      </c>
      <c r="J134" s="212">
        <v>0</v>
      </c>
      <c r="K134" s="212">
        <v>0</v>
      </c>
      <c r="L134" s="213">
        <v>0</v>
      </c>
      <c r="M134" s="213">
        <v>280</v>
      </c>
      <c r="N134" s="212">
        <v>0</v>
      </c>
      <c r="O134" s="212">
        <v>280</v>
      </c>
      <c r="P134" s="212">
        <v>0</v>
      </c>
      <c r="Q134" s="212">
        <v>0</v>
      </c>
      <c r="R134" s="212">
        <v>0</v>
      </c>
      <c r="S134" s="212">
        <v>280</v>
      </c>
      <c r="T134" s="212" t="s">
        <v>1766</v>
      </c>
      <c r="U134" s="212" t="s">
        <v>1790</v>
      </c>
      <c r="V134" s="212" t="s">
        <v>1768</v>
      </c>
      <c r="W134" s="212" t="s">
        <v>1830</v>
      </c>
      <c r="X134" s="212" t="s">
        <v>2125</v>
      </c>
      <c r="Y134" s="212" t="s">
        <v>1775</v>
      </c>
      <c r="Z134" s="212" t="s">
        <v>1791</v>
      </c>
      <c r="AA134" s="212" t="s">
        <v>14</v>
      </c>
      <c r="AB134" s="212" t="s">
        <v>1792</v>
      </c>
      <c r="AC134" s="35" t="str">
        <f t="shared" si="50"/>
        <v/>
      </c>
      <c r="AD134" s="36">
        <f t="shared" si="51"/>
        <v>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280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609</v>
      </c>
    </row>
    <row r="135" spans="1:71" ht="15" hidden="1" customHeight="1">
      <c r="A135" s="211">
        <v>42896</v>
      </c>
      <c r="B135" s="212" t="s">
        <v>2126</v>
      </c>
      <c r="C135" s="212" t="s">
        <v>14</v>
      </c>
      <c r="D135" s="212" t="s">
        <v>1895</v>
      </c>
      <c r="E135" s="212" t="s">
        <v>1896</v>
      </c>
      <c r="F135" s="212" t="s">
        <v>14</v>
      </c>
      <c r="G135" s="212" t="s">
        <v>13</v>
      </c>
      <c r="H135" s="212" t="s">
        <v>14</v>
      </c>
      <c r="I135" s="212" t="s">
        <v>14</v>
      </c>
      <c r="J135" s="212">
        <v>0</v>
      </c>
      <c r="K135" s="212">
        <v>0</v>
      </c>
      <c r="L135" s="213">
        <v>0</v>
      </c>
      <c r="M135" s="213">
        <v>280</v>
      </c>
      <c r="N135" s="212">
        <v>0</v>
      </c>
      <c r="O135" s="212">
        <v>280</v>
      </c>
      <c r="P135" s="212">
        <v>0</v>
      </c>
      <c r="Q135" s="212">
        <v>0</v>
      </c>
      <c r="R135" s="212">
        <v>0</v>
      </c>
      <c r="S135" s="212">
        <v>280</v>
      </c>
      <c r="T135" s="212" t="s">
        <v>1766</v>
      </c>
      <c r="U135" s="212" t="s">
        <v>1790</v>
      </c>
      <c r="V135" s="212" t="s">
        <v>1768</v>
      </c>
      <c r="W135" s="212" t="s">
        <v>1830</v>
      </c>
      <c r="X135" s="212" t="s">
        <v>2127</v>
      </c>
      <c r="Y135" s="212" t="s">
        <v>1775</v>
      </c>
      <c r="Z135" s="212" t="s">
        <v>1791</v>
      </c>
      <c r="AA135" s="212" t="s">
        <v>14</v>
      </c>
      <c r="AB135" s="212" t="s">
        <v>1792</v>
      </c>
      <c r="AC135" s="35" t="str">
        <f t="shared" si="50"/>
        <v/>
      </c>
      <c r="AD135" s="36">
        <f t="shared" si="51"/>
        <v>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280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610</v>
      </c>
    </row>
    <row r="136" spans="1:71" ht="15" hidden="1" customHeight="1">
      <c r="A136" s="211">
        <v>42896</v>
      </c>
      <c r="B136" s="212" t="s">
        <v>2128</v>
      </c>
      <c r="C136" s="212" t="s">
        <v>14</v>
      </c>
      <c r="D136" s="212" t="s">
        <v>1848</v>
      </c>
      <c r="E136" s="212" t="s">
        <v>1849</v>
      </c>
      <c r="F136" s="212" t="s">
        <v>14</v>
      </c>
      <c r="G136" s="212" t="s">
        <v>13</v>
      </c>
      <c r="H136" s="212" t="s">
        <v>14</v>
      </c>
      <c r="I136" s="212" t="s">
        <v>14</v>
      </c>
      <c r="J136" s="212">
        <v>0</v>
      </c>
      <c r="K136" s="212">
        <v>0</v>
      </c>
      <c r="L136" s="213">
        <v>0</v>
      </c>
      <c r="M136" s="213">
        <v>280</v>
      </c>
      <c r="N136" s="212">
        <v>0</v>
      </c>
      <c r="O136" s="212">
        <v>280</v>
      </c>
      <c r="P136" s="212">
        <v>0</v>
      </c>
      <c r="Q136" s="212">
        <v>0</v>
      </c>
      <c r="R136" s="212">
        <v>0</v>
      </c>
      <c r="S136" s="212">
        <v>280</v>
      </c>
      <c r="T136" s="212" t="s">
        <v>1766</v>
      </c>
      <c r="U136" s="212" t="s">
        <v>1790</v>
      </c>
      <c r="V136" s="212" t="s">
        <v>1768</v>
      </c>
      <c r="W136" s="212" t="s">
        <v>1830</v>
      </c>
      <c r="X136" s="212" t="s">
        <v>2129</v>
      </c>
      <c r="Y136" s="212" t="s">
        <v>1775</v>
      </c>
      <c r="Z136" s="212" t="s">
        <v>1791</v>
      </c>
      <c r="AA136" s="212" t="s">
        <v>1795</v>
      </c>
      <c r="AB136" s="212" t="s">
        <v>1792</v>
      </c>
      <c r="AC136" s="35" t="str">
        <f t="shared" si="50"/>
        <v>陈健霞</v>
      </c>
      <c r="AD136" s="36">
        <f t="shared" si="51"/>
        <v>0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280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学习卡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14</v>
      </c>
    </row>
    <row r="137" spans="1:71" ht="15" hidden="1" customHeight="1">
      <c r="A137" s="211">
        <v>42896</v>
      </c>
      <c r="B137" s="212" t="s">
        <v>2130</v>
      </c>
      <c r="C137" s="212" t="s">
        <v>14</v>
      </c>
      <c r="D137" s="212" t="s">
        <v>1854</v>
      </c>
      <c r="E137" s="212" t="s">
        <v>1855</v>
      </c>
      <c r="F137" s="212" t="s">
        <v>1856</v>
      </c>
      <c r="G137" s="212" t="s">
        <v>13</v>
      </c>
      <c r="H137" s="212" t="s">
        <v>14</v>
      </c>
      <c r="I137" s="212" t="s">
        <v>14</v>
      </c>
      <c r="J137" s="212">
        <v>0</v>
      </c>
      <c r="K137" s="212">
        <v>0</v>
      </c>
      <c r="L137" s="213">
        <v>0</v>
      </c>
      <c r="M137" s="213">
        <v>280</v>
      </c>
      <c r="N137" s="212">
        <v>0</v>
      </c>
      <c r="O137" s="212">
        <v>280</v>
      </c>
      <c r="P137" s="212">
        <v>0</v>
      </c>
      <c r="Q137" s="212">
        <v>0</v>
      </c>
      <c r="R137" s="212">
        <v>0</v>
      </c>
      <c r="S137" s="212">
        <v>280</v>
      </c>
      <c r="T137" s="212" t="s">
        <v>1766</v>
      </c>
      <c r="U137" s="212" t="s">
        <v>1790</v>
      </c>
      <c r="V137" s="212" t="s">
        <v>1768</v>
      </c>
      <c r="W137" s="212" t="s">
        <v>1830</v>
      </c>
      <c r="X137" s="212" t="s">
        <v>1466</v>
      </c>
      <c r="Y137" s="212" t="s">
        <v>1775</v>
      </c>
      <c r="Z137" s="212" t="s">
        <v>1791</v>
      </c>
      <c r="AA137" s="212" t="s">
        <v>1795</v>
      </c>
      <c r="AB137" s="212" t="s">
        <v>1792</v>
      </c>
      <c r="AC137" s="35" t="str">
        <f t="shared" si="50"/>
        <v>陈健霞</v>
      </c>
      <c r="AD137" s="36">
        <f t="shared" si="51"/>
        <v>0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280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学习卡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525</v>
      </c>
    </row>
    <row r="138" spans="1:71" ht="15" hidden="1" customHeight="1">
      <c r="A138" s="211">
        <v>42896</v>
      </c>
      <c r="B138" s="212" t="s">
        <v>2131</v>
      </c>
      <c r="C138" s="212" t="s">
        <v>14</v>
      </c>
      <c r="D138" s="212" t="s">
        <v>2132</v>
      </c>
      <c r="E138" s="212" t="s">
        <v>2133</v>
      </c>
      <c r="F138" s="212" t="s">
        <v>1764</v>
      </c>
      <c r="G138" s="212" t="s">
        <v>13</v>
      </c>
      <c r="H138" s="212" t="s">
        <v>14</v>
      </c>
      <c r="I138" s="212" t="s">
        <v>1794</v>
      </c>
      <c r="J138" s="212">
        <v>0</v>
      </c>
      <c r="K138" s="212">
        <v>0</v>
      </c>
      <c r="L138" s="213">
        <v>280</v>
      </c>
      <c r="M138" s="213">
        <v>280</v>
      </c>
      <c r="N138" s="212">
        <v>0</v>
      </c>
      <c r="O138" s="212">
        <v>0</v>
      </c>
      <c r="P138" s="212">
        <v>0</v>
      </c>
      <c r="Q138" s="212">
        <v>0</v>
      </c>
      <c r="R138" s="212">
        <v>0</v>
      </c>
      <c r="S138" s="212">
        <v>280</v>
      </c>
      <c r="T138" s="212" t="s">
        <v>1766</v>
      </c>
      <c r="U138" s="212" t="s">
        <v>1790</v>
      </c>
      <c r="V138" s="212" t="s">
        <v>1768</v>
      </c>
      <c r="W138" s="212" t="s">
        <v>1830</v>
      </c>
      <c r="X138" s="212" t="s">
        <v>2134</v>
      </c>
      <c r="Y138" s="212" t="s">
        <v>1775</v>
      </c>
      <c r="Z138" s="212" t="s">
        <v>485</v>
      </c>
      <c r="AA138" s="212" t="s">
        <v>1795</v>
      </c>
      <c r="AB138" s="212" t="s">
        <v>1792</v>
      </c>
      <c r="AC138" s="35" t="str">
        <f t="shared" si="50"/>
        <v>陈健霞</v>
      </c>
      <c r="AD138" s="36">
        <f t="shared" si="51"/>
        <v>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280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学习卡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520</v>
      </c>
    </row>
    <row r="139" spans="1:71" ht="15" hidden="1" customHeight="1">
      <c r="A139" s="211">
        <v>42896</v>
      </c>
      <c r="B139" s="212" t="s">
        <v>2135</v>
      </c>
      <c r="C139" s="212" t="s">
        <v>14</v>
      </c>
      <c r="D139" s="212" t="s">
        <v>1905</v>
      </c>
      <c r="E139" s="212" t="s">
        <v>1906</v>
      </c>
      <c r="F139" s="212" t="s">
        <v>14</v>
      </c>
      <c r="G139" s="212" t="s">
        <v>13</v>
      </c>
      <c r="H139" s="212" t="s">
        <v>14</v>
      </c>
      <c r="I139" s="212" t="s">
        <v>14</v>
      </c>
      <c r="J139" s="212">
        <v>0</v>
      </c>
      <c r="K139" s="212">
        <v>0</v>
      </c>
      <c r="L139" s="213">
        <v>0</v>
      </c>
      <c r="M139" s="213">
        <v>280</v>
      </c>
      <c r="N139" s="212">
        <v>0</v>
      </c>
      <c r="O139" s="212">
        <v>280</v>
      </c>
      <c r="P139" s="212">
        <v>0</v>
      </c>
      <c r="Q139" s="212">
        <v>0</v>
      </c>
      <c r="R139" s="212">
        <v>0</v>
      </c>
      <c r="S139" s="212">
        <v>280</v>
      </c>
      <c r="T139" s="212" t="s">
        <v>1766</v>
      </c>
      <c r="U139" s="212" t="s">
        <v>1767</v>
      </c>
      <c r="V139" s="212" t="s">
        <v>1768</v>
      </c>
      <c r="W139" s="212" t="s">
        <v>1830</v>
      </c>
      <c r="X139" s="212" t="s">
        <v>2136</v>
      </c>
      <c r="Y139" s="212" t="s">
        <v>1775</v>
      </c>
      <c r="Z139" s="212" t="s">
        <v>1791</v>
      </c>
      <c r="AA139" s="212" t="s">
        <v>14</v>
      </c>
      <c r="AB139" s="212" t="s">
        <v>2137</v>
      </c>
      <c r="AC139" s="35" t="str">
        <f t="shared" si="50"/>
        <v/>
      </c>
      <c r="AD139" s="36">
        <f t="shared" si="51"/>
        <v>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280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611</v>
      </c>
    </row>
    <row r="140" spans="1:71" ht="15" hidden="1" customHeight="1">
      <c r="A140" s="211">
        <v>42890</v>
      </c>
      <c r="B140" s="212" t="s">
        <v>2138</v>
      </c>
      <c r="C140" s="212" t="s">
        <v>14</v>
      </c>
      <c r="D140" s="212" t="s">
        <v>1844</v>
      </c>
      <c r="E140" s="212" t="s">
        <v>1845</v>
      </c>
      <c r="F140" s="212" t="s">
        <v>1764</v>
      </c>
      <c r="G140" s="212" t="s">
        <v>20</v>
      </c>
      <c r="H140" s="212" t="s">
        <v>14</v>
      </c>
      <c r="I140" s="212" t="s">
        <v>14</v>
      </c>
      <c r="J140" s="212">
        <v>0</v>
      </c>
      <c r="K140" s="212">
        <v>0</v>
      </c>
      <c r="L140" s="213">
        <v>0</v>
      </c>
      <c r="M140" s="213">
        <v>280</v>
      </c>
      <c r="N140" s="212">
        <v>0</v>
      </c>
      <c r="O140" s="212">
        <v>280</v>
      </c>
      <c r="P140" s="212">
        <v>0</v>
      </c>
      <c r="Q140" s="212">
        <v>0</v>
      </c>
      <c r="R140" s="212">
        <v>0</v>
      </c>
      <c r="S140" s="212">
        <v>280</v>
      </c>
      <c r="T140" s="212" t="s">
        <v>1766</v>
      </c>
      <c r="U140" s="212" t="s">
        <v>1767</v>
      </c>
      <c r="V140" s="212" t="s">
        <v>1768</v>
      </c>
      <c r="W140" s="212" t="s">
        <v>1830</v>
      </c>
      <c r="X140" s="212" t="s">
        <v>2139</v>
      </c>
      <c r="Y140" s="212" t="s">
        <v>1775</v>
      </c>
      <c r="Z140" s="212" t="s">
        <v>1791</v>
      </c>
      <c r="AA140" s="212" t="s">
        <v>1846</v>
      </c>
      <c r="AB140" s="212" t="s">
        <v>2140</v>
      </c>
      <c r="AC140" s="35" t="str">
        <f t="shared" si="50"/>
        <v>朱晓佳(副签单人),陈健霞</v>
      </c>
      <c r="AD140" s="36">
        <f t="shared" si="51"/>
        <v>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280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611</v>
      </c>
    </row>
    <row r="141" spans="1:71" ht="15" hidden="1" customHeight="1">
      <c r="A141" s="211">
        <v>42889</v>
      </c>
      <c r="B141" s="212" t="s">
        <v>2141</v>
      </c>
      <c r="C141" s="212" t="s">
        <v>14</v>
      </c>
      <c r="D141" s="212" t="s">
        <v>2115</v>
      </c>
      <c r="E141" s="212" t="s">
        <v>2116</v>
      </c>
      <c r="F141" s="212" t="s">
        <v>14</v>
      </c>
      <c r="G141" s="212" t="s">
        <v>13</v>
      </c>
      <c r="H141" s="212" t="s">
        <v>14</v>
      </c>
      <c r="I141" s="212" t="s">
        <v>1794</v>
      </c>
      <c r="J141" s="212">
        <v>0</v>
      </c>
      <c r="K141" s="212">
        <v>0</v>
      </c>
      <c r="L141" s="213">
        <v>280</v>
      </c>
      <c r="M141" s="213">
        <v>280</v>
      </c>
      <c r="N141" s="212">
        <v>0</v>
      </c>
      <c r="O141" s="212">
        <v>0</v>
      </c>
      <c r="P141" s="212">
        <v>0</v>
      </c>
      <c r="Q141" s="212">
        <v>0</v>
      </c>
      <c r="R141" s="212">
        <v>0</v>
      </c>
      <c r="S141" s="212">
        <v>280</v>
      </c>
      <c r="T141" s="212" t="s">
        <v>1766</v>
      </c>
      <c r="U141" s="212" t="s">
        <v>1767</v>
      </c>
      <c r="V141" s="212" t="s">
        <v>1768</v>
      </c>
      <c r="W141" s="212" t="s">
        <v>1830</v>
      </c>
      <c r="X141" s="212" t="s">
        <v>2142</v>
      </c>
      <c r="Y141" s="212" t="s">
        <v>1775</v>
      </c>
      <c r="Z141" s="212" t="s">
        <v>485</v>
      </c>
      <c r="AA141" s="212" t="s">
        <v>14</v>
      </c>
      <c r="AB141" s="212" t="s">
        <v>2143</v>
      </c>
      <c r="AC141" s="35" t="str">
        <f t="shared" si="50"/>
        <v/>
      </c>
      <c r="AD141" s="36">
        <f t="shared" si="51"/>
        <v>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280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612</v>
      </c>
    </row>
    <row r="142" spans="1:71" ht="15" hidden="1" customHeight="1">
      <c r="A142" s="211">
        <v>42889</v>
      </c>
      <c r="B142" s="212" t="s">
        <v>2144</v>
      </c>
      <c r="C142" s="212" t="s">
        <v>14</v>
      </c>
      <c r="D142" s="212" t="s">
        <v>2119</v>
      </c>
      <c r="E142" s="212" t="s">
        <v>2120</v>
      </c>
      <c r="F142" s="212" t="s">
        <v>14</v>
      </c>
      <c r="G142" s="212" t="s">
        <v>18</v>
      </c>
      <c r="H142" s="212" t="s">
        <v>14</v>
      </c>
      <c r="I142" s="212" t="s">
        <v>1794</v>
      </c>
      <c r="J142" s="212">
        <v>0</v>
      </c>
      <c r="K142" s="212">
        <v>0</v>
      </c>
      <c r="L142" s="213">
        <v>280</v>
      </c>
      <c r="M142" s="213">
        <v>280</v>
      </c>
      <c r="N142" s="212">
        <v>0</v>
      </c>
      <c r="O142" s="212">
        <v>0</v>
      </c>
      <c r="P142" s="212">
        <v>0</v>
      </c>
      <c r="Q142" s="212">
        <v>0</v>
      </c>
      <c r="R142" s="212">
        <v>0</v>
      </c>
      <c r="S142" s="212">
        <v>280</v>
      </c>
      <c r="T142" s="212" t="s">
        <v>1766</v>
      </c>
      <c r="U142" s="212" t="s">
        <v>1767</v>
      </c>
      <c r="V142" s="212" t="s">
        <v>1768</v>
      </c>
      <c r="W142" s="212" t="s">
        <v>1830</v>
      </c>
      <c r="X142" s="212" t="s">
        <v>2145</v>
      </c>
      <c r="Y142" s="212" t="s">
        <v>1775</v>
      </c>
      <c r="Z142" s="212" t="s">
        <v>485</v>
      </c>
      <c r="AA142" s="212" t="s">
        <v>14</v>
      </c>
      <c r="AB142" s="212" t="s">
        <v>2143</v>
      </c>
      <c r="AC142" s="35" t="str">
        <f t="shared" si="50"/>
        <v/>
      </c>
      <c r="AD142" s="36">
        <f t="shared" si="51"/>
        <v>0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280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613</v>
      </c>
    </row>
    <row r="143" spans="1:71" ht="15" hidden="1" customHeight="1">
      <c r="A143" s="211">
        <v>42918</v>
      </c>
      <c r="B143" s="212" t="s">
        <v>2963</v>
      </c>
      <c r="C143" s="212" t="s">
        <v>14</v>
      </c>
      <c r="D143" s="212" t="s">
        <v>1215</v>
      </c>
      <c r="E143" s="212" t="s">
        <v>1216</v>
      </c>
      <c r="F143" s="212" t="s">
        <v>1811</v>
      </c>
      <c r="G143" s="212" t="s">
        <v>13</v>
      </c>
      <c r="H143" s="212" t="s">
        <v>1778</v>
      </c>
      <c r="I143" s="212" t="s">
        <v>14</v>
      </c>
      <c r="J143" s="212">
        <v>18824</v>
      </c>
      <c r="K143" s="212">
        <v>0</v>
      </c>
      <c r="L143" s="213">
        <v>3316</v>
      </c>
      <c r="M143" s="213"/>
      <c r="N143" s="212">
        <v>0</v>
      </c>
      <c r="O143" s="212">
        <v>-3316</v>
      </c>
      <c r="P143" s="212">
        <v>0</v>
      </c>
      <c r="Q143" s="212">
        <v>0</v>
      </c>
      <c r="R143" s="212">
        <v>0</v>
      </c>
      <c r="S143" s="212">
        <v>0</v>
      </c>
      <c r="T143" s="212" t="s">
        <v>1766</v>
      </c>
      <c r="U143" s="212" t="s">
        <v>1767</v>
      </c>
      <c r="V143" s="212" t="s">
        <v>1768</v>
      </c>
      <c r="W143" s="212" t="s">
        <v>14</v>
      </c>
      <c r="X143" s="212" t="s">
        <v>14</v>
      </c>
      <c r="Y143" s="212" t="s">
        <v>14</v>
      </c>
      <c r="Z143" s="212" t="s">
        <v>1240</v>
      </c>
      <c r="AA143" s="212" t="s">
        <v>2964</v>
      </c>
      <c r="AB143" s="212"/>
      <c r="AC143" s="35" t="str">
        <f t="shared" si="50"/>
        <v>傅聪</v>
      </c>
      <c r="AD143" s="36">
        <f t="shared" si="51"/>
        <v>48</v>
      </c>
      <c r="AE143" s="35" t="str">
        <f t="shared" si="52"/>
        <v/>
      </c>
      <c r="AF143" s="24">
        <v>1</v>
      </c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614</v>
      </c>
    </row>
    <row r="144" spans="1:71" ht="15" hidden="1" customHeight="1">
      <c r="A144" s="211">
        <v>42918</v>
      </c>
      <c r="B144" s="212" t="s">
        <v>2965</v>
      </c>
      <c r="C144" s="212" t="s">
        <v>14</v>
      </c>
      <c r="D144" s="212" t="s">
        <v>1215</v>
      </c>
      <c r="E144" s="212" t="s">
        <v>1216</v>
      </c>
      <c r="F144" s="212" t="s">
        <v>1811</v>
      </c>
      <c r="G144" s="212" t="s">
        <v>13</v>
      </c>
      <c r="H144" s="212" t="s">
        <v>1771</v>
      </c>
      <c r="I144" s="212" t="s">
        <v>14</v>
      </c>
      <c r="J144" s="212">
        <v>0</v>
      </c>
      <c r="K144" s="212">
        <v>0</v>
      </c>
      <c r="L144" s="213">
        <v>-3316</v>
      </c>
      <c r="M144" s="213">
        <v>0</v>
      </c>
      <c r="N144" s="212">
        <v>0</v>
      </c>
      <c r="O144" s="212">
        <v>3316</v>
      </c>
      <c r="P144" s="212">
        <v>0</v>
      </c>
      <c r="Q144" s="212">
        <v>0</v>
      </c>
      <c r="R144" s="212">
        <v>0</v>
      </c>
      <c r="S144" s="212">
        <v>0</v>
      </c>
      <c r="T144" s="212" t="s">
        <v>1766</v>
      </c>
      <c r="U144" s="212" t="s">
        <v>1767</v>
      </c>
      <c r="V144" s="212" t="s">
        <v>490</v>
      </c>
      <c r="W144" s="212" t="s">
        <v>14</v>
      </c>
      <c r="X144" s="212" t="s">
        <v>14</v>
      </c>
      <c r="Y144" s="212" t="s">
        <v>14</v>
      </c>
      <c r="Z144" s="212" t="s">
        <v>1772</v>
      </c>
      <c r="AA144" s="212" t="s">
        <v>2964</v>
      </c>
      <c r="AB144" s="212" t="s">
        <v>14</v>
      </c>
      <c r="AC144" s="35" t="str">
        <f t="shared" si="50"/>
        <v>傅聪</v>
      </c>
      <c r="AD144" s="36">
        <f t="shared" si="51"/>
        <v>-48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615</v>
      </c>
    </row>
    <row r="145" spans="1:71" ht="15" hidden="1" customHeight="1">
      <c r="A145" s="211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3"/>
      <c r="M145" s="213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35" t="str">
        <f t="shared" si="50"/>
        <v/>
      </c>
      <c r="AD145" s="36">
        <f t="shared" si="51"/>
        <v>0</v>
      </c>
      <c r="AE145" s="35" t="str">
        <f t="shared" si="52"/>
        <v/>
      </c>
      <c r="AF145" s="24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560</v>
      </c>
    </row>
    <row r="146" spans="1:71" ht="15" hidden="1" customHeight="1">
      <c r="A146" s="211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3"/>
      <c r="M146" s="213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35" t="str">
        <f t="shared" si="50"/>
        <v/>
      </c>
      <c r="AD146" s="36">
        <f t="shared" si="51"/>
        <v>0</v>
      </c>
      <c r="AE146" s="35" t="str">
        <f t="shared" si="52"/>
        <v/>
      </c>
      <c r="AF146" s="24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616</v>
      </c>
    </row>
    <row r="147" spans="1:71" ht="15" hidden="1" customHeight="1">
      <c r="A147" s="211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3"/>
      <c r="M147" s="213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35" t="str">
        <f t="shared" si="50"/>
        <v/>
      </c>
      <c r="AD147" s="36">
        <f t="shared" si="51"/>
        <v>0</v>
      </c>
      <c r="AE147" s="35" t="str">
        <f t="shared" si="52"/>
        <v/>
      </c>
      <c r="AF147" s="24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617</v>
      </c>
    </row>
    <row r="148" spans="1:71" ht="15" hidden="1" customHeight="1">
      <c r="A148" s="211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3"/>
      <c r="M148" s="213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35" t="str">
        <f t="shared" si="50"/>
        <v/>
      </c>
      <c r="AD148" s="36">
        <f t="shared" si="51"/>
        <v>0</v>
      </c>
      <c r="AE148" s="35" t="str">
        <f t="shared" si="52"/>
        <v/>
      </c>
      <c r="AF148" s="24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618</v>
      </c>
    </row>
    <row r="149" spans="1:71" ht="13.5" hidden="1" customHeight="1">
      <c r="A149" s="211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3"/>
      <c r="M149" s="213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35" t="str">
        <f t="shared" si="50"/>
        <v/>
      </c>
      <c r="AD149" s="36">
        <f t="shared" si="51"/>
        <v>0</v>
      </c>
      <c r="AE149" s="35" t="str">
        <f t="shared" si="52"/>
        <v/>
      </c>
      <c r="AF149" s="24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619</v>
      </c>
    </row>
    <row r="150" spans="1:71" ht="12.75" hidden="1" customHeight="1">
      <c r="A150" s="211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3"/>
      <c r="M150" s="213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35" t="str">
        <f t="shared" si="50"/>
        <v/>
      </c>
      <c r="AD150" s="36">
        <f t="shared" si="51"/>
        <v>0</v>
      </c>
      <c r="AE150" s="35" t="str">
        <f t="shared" si="52"/>
        <v/>
      </c>
      <c r="AF150" s="24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620</v>
      </c>
    </row>
    <row r="151" spans="1:71" ht="13.5" hidden="1" customHeight="1">
      <c r="A151" s="211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3"/>
      <c r="M151" s="213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35" t="str">
        <f t="shared" si="50"/>
        <v/>
      </c>
      <c r="AD151" s="36">
        <f t="shared" si="51"/>
        <v>0</v>
      </c>
      <c r="AE151" s="35" t="str">
        <f t="shared" si="52"/>
        <v/>
      </c>
      <c r="AF151" s="24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621</v>
      </c>
    </row>
    <row r="152" spans="1:71" ht="15" hidden="1" customHeight="1">
      <c r="A152" s="211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3"/>
      <c r="M152" s="213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35" t="str">
        <f t="shared" si="50"/>
        <v/>
      </c>
      <c r="AD152" s="36">
        <f t="shared" si="51"/>
        <v>0</v>
      </c>
      <c r="AE152" s="35" t="str">
        <f t="shared" si="52"/>
        <v/>
      </c>
      <c r="AF152" s="24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622</v>
      </c>
    </row>
    <row r="153" spans="1:71" ht="15" hidden="1" customHeight="1">
      <c r="A153" s="211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3"/>
      <c r="M153" s="213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35" t="str">
        <f t="shared" si="50"/>
        <v/>
      </c>
      <c r="AD153" s="36">
        <f t="shared" si="51"/>
        <v>0</v>
      </c>
      <c r="AE153" s="35" t="str">
        <f t="shared" si="52"/>
        <v/>
      </c>
      <c r="AF153" s="24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623</v>
      </c>
    </row>
    <row r="154" spans="1:71" ht="15" hidden="1" customHeight="1">
      <c r="A154" s="211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3"/>
      <c r="M154" s="213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35" t="str">
        <f t="shared" si="50"/>
        <v/>
      </c>
      <c r="AD154" s="36">
        <f t="shared" si="51"/>
        <v>0</v>
      </c>
      <c r="AE154" s="35" t="str">
        <f t="shared" si="52"/>
        <v/>
      </c>
      <c r="AF154" s="24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624</v>
      </c>
    </row>
    <row r="155" spans="1:71" ht="15" hidden="1" customHeight="1">
      <c r="A155" s="211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3"/>
      <c r="M155" s="213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35" t="str">
        <f t="shared" si="50"/>
        <v/>
      </c>
      <c r="AD155" s="36">
        <f t="shared" si="51"/>
        <v>0</v>
      </c>
      <c r="AE155" s="35" t="str">
        <f t="shared" si="52"/>
        <v/>
      </c>
      <c r="AF155" s="24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625</v>
      </c>
    </row>
    <row r="156" spans="1:71" ht="15" hidden="1" customHeight="1">
      <c r="A156" s="211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3"/>
      <c r="M156" s="213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35" t="str">
        <f t="shared" si="50"/>
        <v/>
      </c>
      <c r="AD156" s="36">
        <f t="shared" si="51"/>
        <v>0</v>
      </c>
      <c r="AE156" s="35" t="str">
        <f t="shared" si="52"/>
        <v/>
      </c>
      <c r="AF156" s="24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512</v>
      </c>
    </row>
    <row r="157" spans="1:71" ht="15" hidden="1" customHeight="1">
      <c r="A157" s="211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3"/>
      <c r="M157" s="213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35" t="str">
        <f t="shared" si="50"/>
        <v/>
      </c>
      <c r="AD157" s="36">
        <f t="shared" si="51"/>
        <v>0</v>
      </c>
      <c r="AE157" s="35" t="str">
        <f t="shared" si="52"/>
        <v/>
      </c>
      <c r="AF157" s="24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626</v>
      </c>
    </row>
    <row r="158" spans="1:71" ht="15" hidden="1" customHeight="1">
      <c r="A158" s="211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3"/>
      <c r="M158" s="213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35" t="str">
        <f t="shared" si="50"/>
        <v/>
      </c>
      <c r="AD158" s="36">
        <f t="shared" si="51"/>
        <v>0</v>
      </c>
      <c r="AE158" s="35" t="str">
        <f t="shared" si="52"/>
        <v/>
      </c>
      <c r="AF158" s="24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512</v>
      </c>
    </row>
    <row r="159" spans="1:71" ht="15" hidden="1" customHeight="1">
      <c r="A159" s="211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3"/>
      <c r="M159" s="213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35" t="str">
        <f t="shared" si="50"/>
        <v/>
      </c>
      <c r="AD159" s="36">
        <f t="shared" si="51"/>
        <v>0</v>
      </c>
      <c r="AE159" s="35" t="str">
        <f t="shared" si="52"/>
        <v/>
      </c>
      <c r="AF159" s="24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490</v>
      </c>
    </row>
    <row r="160" spans="1:71" ht="15" hidden="1" customHeight="1">
      <c r="A160" s="211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3"/>
      <c r="M160" s="213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35" t="str">
        <f t="shared" si="50"/>
        <v/>
      </c>
      <c r="AD160" s="36">
        <f t="shared" si="51"/>
        <v>0</v>
      </c>
      <c r="AE160" s="35" t="str">
        <f t="shared" si="52"/>
        <v/>
      </c>
      <c r="AF160" s="24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627</v>
      </c>
    </row>
    <row r="161" spans="1:71" ht="15" hidden="1" customHeight="1">
      <c r="A161" s="211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3"/>
      <c r="M161" s="213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35" t="str">
        <f t="shared" si="50"/>
        <v/>
      </c>
      <c r="AD161" s="36">
        <f t="shared" si="51"/>
        <v>0</v>
      </c>
      <c r="AE161" s="35" t="str">
        <f t="shared" si="52"/>
        <v/>
      </c>
      <c r="AF161" s="24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628</v>
      </c>
    </row>
    <row r="162" spans="1:71" ht="15" hidden="1" customHeight="1">
      <c r="A162" s="211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3"/>
      <c r="M162" s="213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35" t="str">
        <f t="shared" si="50"/>
        <v/>
      </c>
      <c r="AD162" s="36">
        <f t="shared" si="51"/>
        <v>0</v>
      </c>
      <c r="AE162" s="35" t="str">
        <f t="shared" si="52"/>
        <v/>
      </c>
      <c r="AF162" s="24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629</v>
      </c>
    </row>
    <row r="163" spans="1:71" ht="15" hidden="1" customHeight="1">
      <c r="A163" s="211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3"/>
      <c r="M163" s="213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35" t="str">
        <f t="shared" si="50"/>
        <v/>
      </c>
      <c r="AD163" s="36">
        <f t="shared" si="51"/>
        <v>0</v>
      </c>
      <c r="AE163" s="35" t="str">
        <f t="shared" si="52"/>
        <v/>
      </c>
      <c r="AF163" s="24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630</v>
      </c>
    </row>
    <row r="164" spans="1:71" ht="15" hidden="1" customHeight="1">
      <c r="A164" s="211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3"/>
      <c r="M164" s="213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35" t="str">
        <f t="shared" si="50"/>
        <v/>
      </c>
      <c r="AD164" s="36">
        <f t="shared" si="51"/>
        <v>0</v>
      </c>
      <c r="AE164" s="35" t="str">
        <f t="shared" si="52"/>
        <v/>
      </c>
      <c r="AF164" s="24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631</v>
      </c>
    </row>
    <row r="165" spans="1:71" ht="15" hidden="1" customHeight="1">
      <c r="A165" s="211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3"/>
      <c r="M165" s="213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35" t="str">
        <f t="shared" si="50"/>
        <v/>
      </c>
      <c r="AD165" s="36">
        <f t="shared" si="51"/>
        <v>0</v>
      </c>
      <c r="AE165" s="35" t="str">
        <f t="shared" si="52"/>
        <v/>
      </c>
      <c r="AF165" s="24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632</v>
      </c>
    </row>
    <row r="166" spans="1:71" ht="15" hidden="1" customHeight="1">
      <c r="A166" s="211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3"/>
      <c r="M166" s="213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35" t="str">
        <f t="shared" si="50"/>
        <v/>
      </c>
      <c r="AD166" s="36">
        <f t="shared" si="51"/>
        <v>0</v>
      </c>
      <c r="AE166" s="35" t="str">
        <f t="shared" si="52"/>
        <v/>
      </c>
      <c r="AF166" s="24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633</v>
      </c>
    </row>
    <row r="167" spans="1:71" ht="15" hidden="1" customHeight="1">
      <c r="A167" s="211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3"/>
      <c r="M167" s="213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35" t="str">
        <f t="shared" si="50"/>
        <v/>
      </c>
      <c r="AD167" s="36">
        <f t="shared" si="51"/>
        <v>0</v>
      </c>
      <c r="AE167" s="35" t="str">
        <f t="shared" si="52"/>
        <v/>
      </c>
      <c r="AF167" s="24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老结算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634</v>
      </c>
    </row>
    <row r="168" spans="1:71" ht="15" hidden="1" customHeight="1">
      <c r="A168" s="211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3"/>
      <c r="M168" s="213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35" t="str">
        <f t="shared" si="50"/>
        <v/>
      </c>
      <c r="AD168" s="36">
        <f t="shared" si="51"/>
        <v>0</v>
      </c>
      <c r="AE168" s="35" t="str">
        <f t="shared" si="52"/>
        <v/>
      </c>
      <c r="AF168" s="24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14</v>
      </c>
    </row>
    <row r="169" spans="1:71" ht="15" hidden="1" customHeight="1">
      <c r="A169" s="211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3"/>
      <c r="M169" s="213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35" t="str">
        <f t="shared" si="50"/>
        <v/>
      </c>
      <c r="AD169" s="36">
        <f t="shared" si="51"/>
        <v>0</v>
      </c>
      <c r="AE169" s="35" t="str">
        <f t="shared" si="52"/>
        <v/>
      </c>
      <c r="AF169" s="24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老结算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490</v>
      </c>
    </row>
    <row r="170" spans="1:71" ht="15" hidden="1" customHeight="1">
      <c r="A170" s="211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3"/>
      <c r="M170" s="213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35" t="str">
        <f t="shared" si="50"/>
        <v/>
      </c>
      <c r="AD170" s="36">
        <f t="shared" si="51"/>
        <v>0</v>
      </c>
      <c r="AE170" s="35" t="str">
        <f t="shared" si="52"/>
        <v/>
      </c>
      <c r="AF170" s="24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542</v>
      </c>
    </row>
    <row r="171" spans="1:71" ht="15" hidden="1" customHeight="1">
      <c r="A171" s="211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3"/>
      <c r="M171" s="213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35" t="str">
        <f t="shared" si="50"/>
        <v/>
      </c>
      <c r="AD171" s="36">
        <f t="shared" si="51"/>
        <v>0</v>
      </c>
      <c r="AE171" s="35" t="str">
        <f t="shared" si="52"/>
        <v/>
      </c>
      <c r="AF171" s="24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635</v>
      </c>
    </row>
    <row r="172" spans="1:71" ht="15" hidden="1" customHeight="1">
      <c r="A172" s="211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3"/>
      <c r="M172" s="213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35" t="str">
        <f t="shared" si="50"/>
        <v/>
      </c>
      <c r="AD172" s="36">
        <f t="shared" si="51"/>
        <v>0</v>
      </c>
      <c r="AE172" s="35" t="str">
        <f t="shared" si="52"/>
        <v/>
      </c>
      <c r="AF172" s="24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636</v>
      </c>
    </row>
    <row r="173" spans="1:71" ht="15" hidden="1" customHeight="1">
      <c r="A173" s="211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3"/>
      <c r="M173" s="213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35" t="str">
        <f t="shared" si="50"/>
        <v/>
      </c>
      <c r="AD173" s="36">
        <f t="shared" si="51"/>
        <v>0</v>
      </c>
      <c r="AE173" s="35" t="str">
        <f t="shared" si="52"/>
        <v/>
      </c>
      <c r="AF173" s="24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637</v>
      </c>
    </row>
    <row r="174" spans="1:71" ht="15" hidden="1" customHeight="1">
      <c r="A174" s="211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3"/>
      <c r="M174" s="213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35" t="str">
        <f t="shared" si="50"/>
        <v/>
      </c>
      <c r="AD174" s="36">
        <f t="shared" si="51"/>
        <v>0</v>
      </c>
      <c r="AE174" s="35" t="str">
        <f t="shared" si="52"/>
        <v/>
      </c>
      <c r="AF174" s="24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638</v>
      </c>
    </row>
    <row r="175" spans="1:71" ht="15" hidden="1" customHeight="1">
      <c r="A175" s="211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3"/>
      <c r="M175" s="213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35" t="str">
        <f t="shared" si="50"/>
        <v/>
      </c>
      <c r="AD175" s="36">
        <f t="shared" si="51"/>
        <v>0</v>
      </c>
      <c r="AE175" s="35" t="str">
        <f t="shared" si="52"/>
        <v/>
      </c>
      <c r="AF175" s="24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639</v>
      </c>
    </row>
    <row r="176" spans="1:71" ht="15" hidden="1" customHeight="1">
      <c r="A176" s="211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3"/>
      <c r="M176" s="213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35" t="str">
        <f t="shared" si="50"/>
        <v/>
      </c>
      <c r="AD176" s="36">
        <f t="shared" si="51"/>
        <v>0</v>
      </c>
      <c r="AE176" s="35" t="str">
        <f t="shared" si="52"/>
        <v/>
      </c>
      <c r="AF176" s="24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640</v>
      </c>
    </row>
    <row r="177" spans="1:71" ht="15" hidden="1" customHeight="1">
      <c r="A177" s="211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3"/>
      <c r="M177" s="213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35" t="str">
        <f t="shared" si="50"/>
        <v/>
      </c>
      <c r="AD177" s="36">
        <f t="shared" si="51"/>
        <v>0</v>
      </c>
      <c r="AE177" s="35" t="str">
        <f t="shared" si="52"/>
        <v/>
      </c>
      <c r="AF177" s="24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542</v>
      </c>
    </row>
    <row r="178" spans="1:71" ht="15" hidden="1" customHeight="1">
      <c r="A178" s="211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3"/>
      <c r="M178" s="213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35" t="str">
        <f t="shared" si="50"/>
        <v/>
      </c>
      <c r="AD178" s="36">
        <f t="shared" si="51"/>
        <v>0</v>
      </c>
      <c r="AE178" s="35" t="str">
        <f t="shared" si="52"/>
        <v/>
      </c>
      <c r="AF178" s="24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641</v>
      </c>
    </row>
    <row r="179" spans="1:71" ht="15" hidden="1" customHeight="1">
      <c r="A179" s="211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3"/>
      <c r="M179" s="213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35" t="str">
        <f t="shared" si="50"/>
        <v/>
      </c>
      <c r="AD179" s="36">
        <f t="shared" si="51"/>
        <v>0</v>
      </c>
      <c r="AE179" s="35" t="str">
        <f t="shared" si="52"/>
        <v/>
      </c>
      <c r="AF179" s="24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老结算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14</v>
      </c>
    </row>
    <row r="180" spans="1:71" ht="15" hidden="1" customHeight="1">
      <c r="A180" s="211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3"/>
      <c r="M180" s="213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35" t="str">
        <f t="shared" si="50"/>
        <v/>
      </c>
      <c r="AD180" s="36">
        <f t="shared" si="51"/>
        <v>0</v>
      </c>
      <c r="AE180" s="35" t="str">
        <f t="shared" si="52"/>
        <v/>
      </c>
      <c r="AF180" s="24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490</v>
      </c>
    </row>
    <row r="181" spans="1:71" ht="15" hidden="1" customHeight="1">
      <c r="A181" s="211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3"/>
      <c r="M181" s="213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35" t="str">
        <f t="shared" si="50"/>
        <v/>
      </c>
      <c r="AD181" s="36">
        <f t="shared" si="51"/>
        <v>0</v>
      </c>
      <c r="AE181" s="35" t="str">
        <f t="shared" si="52"/>
        <v/>
      </c>
      <c r="AF181" s="24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642</v>
      </c>
    </row>
    <row r="182" spans="1:71" ht="15" hidden="1" customHeight="1">
      <c r="A182" s="211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3"/>
      <c r="M182" s="213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35" t="str">
        <f t="shared" si="50"/>
        <v/>
      </c>
      <c r="AD182" s="36">
        <f t="shared" si="51"/>
        <v>0</v>
      </c>
      <c r="AE182" s="35" t="str">
        <f t="shared" si="52"/>
        <v/>
      </c>
      <c r="AF182" s="24"/>
      <c r="AG182" s="40">
        <f t="shared" si="53"/>
        <v>0</v>
      </c>
      <c r="AH182" s="36">
        <f t="shared" si="54"/>
        <v>0</v>
      </c>
      <c r="AI182" s="36">
        <f t="shared" si="55"/>
        <v>0</v>
      </c>
      <c r="AJ182" s="35" t="str">
        <f t="shared" si="56"/>
        <v/>
      </c>
      <c r="AK182" s="35" t="str">
        <f t="shared" si="57"/>
        <v/>
      </c>
      <c r="AL182" s="35" t="str">
        <f t="shared" si="58"/>
        <v/>
      </c>
      <c r="AM182" s="35" t="str">
        <f t="shared" si="59"/>
        <v/>
      </c>
      <c r="AN182" s="35" t="str">
        <f t="shared" si="60"/>
        <v/>
      </c>
      <c r="AO182" s="35" t="str">
        <f t="shared" si="61"/>
        <v/>
      </c>
      <c r="AP182" s="35" t="str">
        <f>IF(AJ182="","",VLOOKUP(AN182,[1]Sheet11!E:F,2,0))</f>
        <v/>
      </c>
      <c r="AQ182" s="35" t="str">
        <f>IF(AO182="拼单会员","5年",IF(AJ182="","",VLOOKUP(AM182&amp;AP182,[1]Sheet11!$J$3:$K$17,2)))</f>
        <v/>
      </c>
      <c r="AR182" s="35" t="str">
        <f t="shared" si="62"/>
        <v/>
      </c>
      <c r="AS182" s="35" t="str">
        <f t="shared" si="63"/>
        <v/>
      </c>
      <c r="AT182" s="35" t="str">
        <f t="shared" si="64"/>
        <v/>
      </c>
      <c r="AU182" s="35" t="str">
        <f t="shared" si="65"/>
        <v/>
      </c>
      <c r="AV182" s="35" t="str">
        <f t="shared" si="66"/>
        <v/>
      </c>
      <c r="AW182" s="35" t="str">
        <f t="shared" si="67"/>
        <v/>
      </c>
      <c r="AX182" s="35" t="str">
        <f t="shared" si="68"/>
        <v/>
      </c>
      <c r="AY182" s="35" t="str">
        <f>IF(SUMIF('7-市场业绩'!F:F,AC182,'7-市场业绩'!I:I)&gt;0,"学习卡","老结算")</f>
        <v>老结算</v>
      </c>
      <c r="AZ182" s="35" t="str">
        <f t="shared" si="69"/>
        <v/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643</v>
      </c>
    </row>
    <row r="183" spans="1:71" ht="15" hidden="1" customHeight="1">
      <c r="A183" s="211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3"/>
      <c r="M183" s="213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35" t="str">
        <f t="shared" si="50"/>
        <v/>
      </c>
      <c r="AD183" s="36">
        <f t="shared" si="51"/>
        <v>0</v>
      </c>
      <c r="AE183" s="35" t="str">
        <f t="shared" si="52"/>
        <v/>
      </c>
      <c r="AF183" s="24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老结算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603</v>
      </c>
    </row>
    <row r="184" spans="1:71" ht="15" hidden="1" customHeight="1">
      <c r="A184" s="211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3"/>
      <c r="M184" s="213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35" t="str">
        <f t="shared" si="50"/>
        <v/>
      </c>
      <c r="AD184" s="36">
        <f t="shared" si="51"/>
        <v>0</v>
      </c>
      <c r="AE184" s="35" t="str">
        <f t="shared" si="52"/>
        <v/>
      </c>
      <c r="AF184" s="24"/>
      <c r="AG184" s="40">
        <f t="shared" si="53"/>
        <v>0</v>
      </c>
      <c r="AH184" s="36">
        <f t="shared" si="54"/>
        <v>0</v>
      </c>
      <c r="AI184" s="36">
        <f t="shared" si="55"/>
        <v>0</v>
      </c>
      <c r="AJ184" s="35" t="str">
        <f t="shared" si="56"/>
        <v/>
      </c>
      <c r="AK184" s="35" t="str">
        <f t="shared" si="57"/>
        <v/>
      </c>
      <c r="AL184" s="35" t="str">
        <f t="shared" si="58"/>
        <v/>
      </c>
      <c r="AM184" s="35" t="str">
        <f t="shared" si="59"/>
        <v/>
      </c>
      <c r="AN184" s="35" t="str">
        <f t="shared" si="60"/>
        <v/>
      </c>
      <c r="AO184" s="35" t="str">
        <f t="shared" si="61"/>
        <v/>
      </c>
      <c r="AP184" s="35" t="str">
        <f>IF(AJ184="","",VLOOKUP(AN184,[1]Sheet11!E:F,2,0))</f>
        <v/>
      </c>
      <c r="AQ184" s="35" t="str">
        <f>IF(AO184="拼单会员","5年",IF(AJ184="","",VLOOKUP(AM184&amp;AP184,[1]Sheet11!$J$3:$K$17,2)))</f>
        <v/>
      </c>
      <c r="AR184" s="35" t="str">
        <f t="shared" si="62"/>
        <v/>
      </c>
      <c r="AS184" s="35" t="str">
        <f t="shared" si="63"/>
        <v/>
      </c>
      <c r="AT184" s="35" t="str">
        <f t="shared" si="64"/>
        <v/>
      </c>
      <c r="AU184" s="35" t="str">
        <f t="shared" si="65"/>
        <v/>
      </c>
      <c r="AV184" s="35" t="str">
        <f t="shared" si="66"/>
        <v/>
      </c>
      <c r="AW184" s="35" t="str">
        <f t="shared" si="67"/>
        <v/>
      </c>
      <c r="AX184" s="35" t="str">
        <f t="shared" si="68"/>
        <v/>
      </c>
      <c r="AY184" s="35" t="str">
        <f>IF(SUMIF('7-市场业绩'!F:F,AC184,'7-市场业绩'!I:I)&gt;0,"学习卡","老结算")</f>
        <v>老结算</v>
      </c>
      <c r="AZ184" s="35" t="str">
        <f t="shared" si="69"/>
        <v/>
      </c>
      <c r="BA184" s="35" t="str">
        <f t="shared" si="70"/>
        <v>无</v>
      </c>
      <c r="BB184" s="35" t="str">
        <f t="shared" si="71"/>
        <v/>
      </c>
      <c r="BC184" s="35" t="str">
        <f t="shared" si="72"/>
        <v/>
      </c>
      <c r="BD184" s="35" t="str">
        <f t="shared" si="73"/>
        <v>无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644</v>
      </c>
    </row>
    <row r="185" spans="1:71" ht="15" hidden="1" customHeight="1">
      <c r="A185" s="211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3"/>
      <c r="M185" s="213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35" t="str">
        <f t="shared" si="50"/>
        <v/>
      </c>
      <c r="AD185" s="36">
        <f t="shared" si="51"/>
        <v>0</v>
      </c>
      <c r="AE185" s="35" t="str">
        <f t="shared" si="52"/>
        <v/>
      </c>
      <c r="AF185" s="24"/>
      <c r="AG185" s="40">
        <f t="shared" si="53"/>
        <v>0</v>
      </c>
      <c r="AH185" s="36">
        <f t="shared" si="54"/>
        <v>0</v>
      </c>
      <c r="AI185" s="36">
        <f t="shared" si="55"/>
        <v>0</v>
      </c>
      <c r="AJ185" s="35" t="str">
        <f t="shared" si="56"/>
        <v/>
      </c>
      <c r="AK185" s="35" t="str">
        <f t="shared" si="57"/>
        <v/>
      </c>
      <c r="AL185" s="35" t="str">
        <f t="shared" si="58"/>
        <v/>
      </c>
      <c r="AM185" s="35" t="str">
        <f t="shared" si="59"/>
        <v/>
      </c>
      <c r="AN185" s="35" t="str">
        <f t="shared" si="60"/>
        <v/>
      </c>
      <c r="AO185" s="35" t="str">
        <f t="shared" si="61"/>
        <v/>
      </c>
      <c r="AP185" s="35" t="str">
        <f>IF(AJ185="","",VLOOKUP(AN185,[1]Sheet11!E:F,2,0))</f>
        <v/>
      </c>
      <c r="AQ185" s="35" t="str">
        <f>IF(AO185="拼单会员","5年",IF(AJ185="","",VLOOKUP(AM185&amp;AP185,[1]Sheet11!$J$3:$K$17,2)))</f>
        <v/>
      </c>
      <c r="AR185" s="35" t="str">
        <f t="shared" si="62"/>
        <v/>
      </c>
      <c r="AS185" s="35" t="str">
        <f t="shared" si="63"/>
        <v/>
      </c>
      <c r="AT185" s="35" t="str">
        <f t="shared" si="64"/>
        <v/>
      </c>
      <c r="AU185" s="35" t="str">
        <f t="shared" si="65"/>
        <v/>
      </c>
      <c r="AV185" s="35" t="str">
        <f t="shared" si="66"/>
        <v/>
      </c>
      <c r="AW185" s="35" t="str">
        <f t="shared" si="67"/>
        <v/>
      </c>
      <c r="AX185" s="35" t="str">
        <f t="shared" si="68"/>
        <v/>
      </c>
      <c r="AY185" s="35" t="str">
        <f>IF(SUMIF('7-市场业绩'!F:F,AC185,'7-市场业绩'!I:I)&gt;0,"学习卡","老结算")</f>
        <v>老结算</v>
      </c>
      <c r="AZ185" s="35" t="str">
        <f t="shared" si="69"/>
        <v/>
      </c>
      <c r="BA185" s="35" t="str">
        <f t="shared" si="70"/>
        <v>无</v>
      </c>
      <c r="BB185" s="35" t="str">
        <f t="shared" si="71"/>
        <v/>
      </c>
      <c r="BC185" s="35" t="str">
        <f t="shared" si="72"/>
        <v/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645</v>
      </c>
    </row>
    <row r="186" spans="1:71" ht="15" hidden="1" customHeight="1">
      <c r="A186" s="211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3"/>
      <c r="M186" s="213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35" t="str">
        <f t="shared" si="50"/>
        <v/>
      </c>
      <c r="AD186" s="36">
        <f t="shared" si="51"/>
        <v>0</v>
      </c>
      <c r="AE186" s="35" t="str">
        <f t="shared" si="52"/>
        <v/>
      </c>
      <c r="AF186" s="24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老结算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14</v>
      </c>
    </row>
    <row r="187" spans="1:71" ht="15" hidden="1" customHeight="1">
      <c r="A187" s="211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3"/>
      <c r="M187" s="213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35" t="str">
        <f t="shared" si="50"/>
        <v/>
      </c>
      <c r="AD187" s="36">
        <f t="shared" si="51"/>
        <v>0</v>
      </c>
      <c r="AE187" s="35" t="str">
        <f t="shared" si="52"/>
        <v/>
      </c>
      <c r="AF187" s="24"/>
      <c r="AG187" s="40">
        <f t="shared" si="53"/>
        <v>0</v>
      </c>
      <c r="AH187" s="36">
        <f t="shared" si="54"/>
        <v>0</v>
      </c>
      <c r="AI187" s="36">
        <f t="shared" si="55"/>
        <v>0</v>
      </c>
      <c r="AJ187" s="35" t="str">
        <f t="shared" si="56"/>
        <v/>
      </c>
      <c r="AK187" s="35" t="str">
        <f t="shared" si="57"/>
        <v/>
      </c>
      <c r="AL187" s="35" t="str">
        <f t="shared" si="58"/>
        <v/>
      </c>
      <c r="AM187" s="35" t="str">
        <f t="shared" si="59"/>
        <v/>
      </c>
      <c r="AN187" s="35" t="str">
        <f t="shared" si="60"/>
        <v/>
      </c>
      <c r="AO187" s="35" t="str">
        <f t="shared" si="61"/>
        <v/>
      </c>
      <c r="AP187" s="35" t="str">
        <f>IF(AJ187="","",VLOOKUP(AN187,[1]Sheet11!E:F,2,0))</f>
        <v/>
      </c>
      <c r="AQ187" s="35" t="str">
        <f>IF(AO187="拼单会员","5年",IF(AJ187="","",VLOOKUP(AM187&amp;AP187,[1]Sheet11!$J$3:$K$17,2)))</f>
        <v/>
      </c>
      <c r="AR187" s="35" t="str">
        <f t="shared" si="62"/>
        <v/>
      </c>
      <c r="AS187" s="35" t="str">
        <f t="shared" si="63"/>
        <v/>
      </c>
      <c r="AT187" s="35" t="str">
        <f t="shared" si="64"/>
        <v/>
      </c>
      <c r="AU187" s="35" t="str">
        <f t="shared" si="65"/>
        <v/>
      </c>
      <c r="AV187" s="35" t="str">
        <f t="shared" si="66"/>
        <v/>
      </c>
      <c r="AW187" s="35" t="str">
        <f t="shared" si="67"/>
        <v/>
      </c>
      <c r="AX187" s="35" t="str">
        <f t="shared" si="68"/>
        <v/>
      </c>
      <c r="AY187" s="35" t="str">
        <f>IF(SUMIF('7-市场业绩'!F:F,AC187,'7-市场业绩'!I:I)&gt;0,"学习卡","老结算")</f>
        <v>老结算</v>
      </c>
      <c r="AZ187" s="35" t="str">
        <f t="shared" si="69"/>
        <v/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646</v>
      </c>
    </row>
    <row r="188" spans="1:71" ht="15" hidden="1" customHeight="1">
      <c r="A188" s="211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3"/>
      <c r="M188" s="213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35" t="str">
        <f t="shared" si="50"/>
        <v/>
      </c>
      <c r="AD188" s="36">
        <f t="shared" si="51"/>
        <v>0</v>
      </c>
      <c r="AE188" s="35" t="str">
        <f t="shared" si="52"/>
        <v/>
      </c>
      <c r="AF188" s="24"/>
      <c r="AG188" s="40">
        <f t="shared" si="53"/>
        <v>0</v>
      </c>
      <c r="AH188" s="36">
        <f t="shared" si="54"/>
        <v>0</v>
      </c>
      <c r="AI188" s="36">
        <f t="shared" si="55"/>
        <v>0</v>
      </c>
      <c r="AJ188" s="35" t="str">
        <f t="shared" si="56"/>
        <v/>
      </c>
      <c r="AK188" s="35" t="str">
        <f t="shared" si="57"/>
        <v/>
      </c>
      <c r="AL188" s="35" t="str">
        <f t="shared" si="58"/>
        <v/>
      </c>
      <c r="AM188" s="35" t="str">
        <f t="shared" si="59"/>
        <v/>
      </c>
      <c r="AN188" s="35" t="str">
        <f t="shared" si="60"/>
        <v/>
      </c>
      <c r="AO188" s="35" t="str">
        <f t="shared" si="61"/>
        <v/>
      </c>
      <c r="AP188" s="35" t="str">
        <f>IF(AJ188="","",VLOOKUP(AN188,[1]Sheet11!E:F,2,0))</f>
        <v/>
      </c>
      <c r="AQ188" s="35" t="str">
        <f>IF(AO188="拼单会员","5年",IF(AJ188="","",VLOOKUP(AM188&amp;AP188,[1]Sheet11!$J$3:$K$17,2)))</f>
        <v/>
      </c>
      <c r="AR188" s="35" t="str">
        <f t="shared" si="62"/>
        <v/>
      </c>
      <c r="AS188" s="35" t="str">
        <f t="shared" si="63"/>
        <v/>
      </c>
      <c r="AT188" s="35" t="str">
        <f t="shared" si="64"/>
        <v/>
      </c>
      <c r="AU188" s="35" t="str">
        <f t="shared" si="65"/>
        <v/>
      </c>
      <c r="AV188" s="35" t="str">
        <f t="shared" si="66"/>
        <v/>
      </c>
      <c r="AW188" s="35" t="str">
        <f t="shared" si="67"/>
        <v/>
      </c>
      <c r="AX188" s="35" t="str">
        <f t="shared" si="68"/>
        <v/>
      </c>
      <c r="AY188" s="35" t="str">
        <f>IF(SUMIF('7-市场业绩'!F:F,AC188,'7-市场业绩'!I:I)&gt;0,"学习卡","老结算")</f>
        <v>老结算</v>
      </c>
      <c r="AZ188" s="35" t="str">
        <f t="shared" si="69"/>
        <v/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647</v>
      </c>
    </row>
    <row r="189" spans="1:71" ht="15" hidden="1" customHeight="1">
      <c r="A189" s="211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3"/>
      <c r="M189" s="213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4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648</v>
      </c>
    </row>
    <row r="190" spans="1:71" ht="15" hidden="1" customHeight="1">
      <c r="A190" s="211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3"/>
      <c r="M190" s="213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4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649</v>
      </c>
    </row>
    <row r="191" spans="1:71" ht="15" hidden="1" customHeight="1">
      <c r="A191" s="211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3"/>
      <c r="M191" s="213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4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520</v>
      </c>
    </row>
    <row r="192" spans="1:71" ht="15" hidden="1" customHeight="1">
      <c r="A192" s="211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3"/>
      <c r="M192" s="213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4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650</v>
      </c>
    </row>
    <row r="193" spans="1:71" ht="15" hidden="1" customHeight="1">
      <c r="A193" s="211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3"/>
      <c r="M193" s="213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4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651</v>
      </c>
    </row>
    <row r="194" spans="1:71" ht="15" hidden="1" customHeight="1">
      <c r="A194" s="211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3"/>
      <c r="M194" s="213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4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520</v>
      </c>
    </row>
    <row r="195" spans="1:71" ht="15" hidden="1" customHeight="1">
      <c r="A195" s="211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3"/>
      <c r="M195" s="213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4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652</v>
      </c>
    </row>
    <row r="196" spans="1:71" ht="15" hidden="1" customHeight="1">
      <c r="A196" s="211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3"/>
      <c r="M196" s="213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4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653</v>
      </c>
    </row>
    <row r="197" spans="1:71" ht="15" hidden="1" customHeight="1">
      <c r="A197" s="211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3"/>
      <c r="M197" s="213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4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654</v>
      </c>
    </row>
    <row r="198" spans="1:71" ht="15" hidden="1" customHeight="1">
      <c r="A198" s="211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3"/>
      <c r="M198" s="213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4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569</v>
      </c>
    </row>
    <row r="199" spans="1:71" ht="15" hidden="1" customHeight="1">
      <c r="A199" s="211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3"/>
      <c r="M199" s="213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4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655</v>
      </c>
    </row>
    <row r="200" spans="1:71" ht="15" hidden="1" customHeight="1">
      <c r="A200" s="211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3"/>
      <c r="M200" s="213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4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656</v>
      </c>
    </row>
    <row r="201" spans="1:71" ht="15" hidden="1" customHeight="1">
      <c r="A201" s="211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3"/>
      <c r="M201" s="213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4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569</v>
      </c>
    </row>
    <row r="202" spans="1:71" ht="15" hidden="1" customHeight="1">
      <c r="A202" s="211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3"/>
      <c r="M202" s="213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4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657</v>
      </c>
    </row>
    <row r="203" spans="1:71" ht="15" hidden="1" customHeight="1">
      <c r="A203" s="211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3"/>
      <c r="M203" s="213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4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658</v>
      </c>
    </row>
    <row r="204" spans="1:71" ht="15" hidden="1" customHeight="1">
      <c r="A204" s="211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3"/>
      <c r="M204" s="213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4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659</v>
      </c>
    </row>
    <row r="205" spans="1:71" ht="15" hidden="1" customHeight="1">
      <c r="A205" s="211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3"/>
      <c r="M205" s="213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4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660</v>
      </c>
    </row>
    <row r="206" spans="1:71" ht="15" hidden="1" customHeight="1">
      <c r="A206" s="211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3"/>
      <c r="M206" s="213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4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661</v>
      </c>
    </row>
    <row r="207" spans="1:71" ht="15" hidden="1" customHeight="1">
      <c r="A207" s="211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3"/>
      <c r="M207" s="213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4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662</v>
      </c>
    </row>
    <row r="208" spans="1:71" ht="15" hidden="1" customHeight="1">
      <c r="A208" s="211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3"/>
      <c r="M208" s="213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4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663</v>
      </c>
    </row>
    <row r="209" spans="1:71" ht="15" hidden="1" customHeight="1">
      <c r="A209" s="211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3"/>
      <c r="M209" s="213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4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664</v>
      </c>
    </row>
    <row r="210" spans="1:71" ht="15" hidden="1" customHeight="1">
      <c r="A210" s="211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3"/>
      <c r="M210" s="213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4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665</v>
      </c>
    </row>
    <row r="211" spans="1:71" ht="15" hidden="1" customHeight="1">
      <c r="A211" s="211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3"/>
      <c r="M211" s="213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4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512</v>
      </c>
    </row>
    <row r="212" spans="1:71" ht="15" hidden="1" customHeight="1">
      <c r="A212" s="211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3"/>
      <c r="M212" s="213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4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666</v>
      </c>
    </row>
    <row r="213" spans="1:71" ht="15" hidden="1" customHeight="1">
      <c r="A213" s="211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3"/>
      <c r="M213" s="213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4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512</v>
      </c>
    </row>
    <row r="214" spans="1:71" ht="15" hidden="1" customHeight="1">
      <c r="A214" s="211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3"/>
      <c r="M214" s="213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4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667</v>
      </c>
    </row>
    <row r="215" spans="1:71" ht="15" hidden="1" customHeight="1">
      <c r="A215" s="211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3"/>
      <c r="M215" s="213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4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645</v>
      </c>
    </row>
    <row r="216" spans="1:71" ht="15" hidden="1" customHeight="1">
      <c r="A216" s="211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3"/>
      <c r="M216" s="213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4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668</v>
      </c>
    </row>
    <row r="217" spans="1:71" ht="15" hidden="1" customHeight="1">
      <c r="A217" s="211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3"/>
      <c r="M217" s="213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4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669</v>
      </c>
    </row>
    <row r="218" spans="1:71" ht="15" hidden="1" customHeight="1">
      <c r="A218" s="211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3"/>
      <c r="M218" s="213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4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670</v>
      </c>
    </row>
    <row r="219" spans="1:71" ht="15" hidden="1" customHeight="1">
      <c r="A219" s="211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3"/>
      <c r="M219" s="213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4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671</v>
      </c>
    </row>
    <row r="220" spans="1:71" ht="15" hidden="1" customHeight="1">
      <c r="A220" s="211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3"/>
      <c r="M220" s="213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4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14</v>
      </c>
    </row>
    <row r="221" spans="1:71" ht="15" hidden="1" customHeight="1">
      <c r="A221" s="211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3"/>
      <c r="M221" s="213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4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490</v>
      </c>
    </row>
    <row r="222" spans="1:71" ht="15" hidden="1" customHeight="1">
      <c r="A222" s="211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3"/>
      <c r="M222" s="213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4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672</v>
      </c>
    </row>
    <row r="223" spans="1:71" ht="15" hidden="1" customHeight="1">
      <c r="A223" s="211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3"/>
      <c r="M223" s="213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4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673</v>
      </c>
    </row>
    <row r="224" spans="1:71" ht="15" hidden="1" customHeight="1">
      <c r="A224" s="211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3"/>
      <c r="M224" s="213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4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674</v>
      </c>
    </row>
    <row r="225" spans="1:71" ht="15" hidden="1" customHeight="1">
      <c r="A225" s="211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3"/>
      <c r="M225" s="213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4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675</v>
      </c>
    </row>
    <row r="226" spans="1:71" ht="15" hidden="1" customHeight="1">
      <c r="A226" s="211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3"/>
      <c r="M226" s="213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4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676</v>
      </c>
    </row>
    <row r="227" spans="1:71" ht="15" hidden="1" customHeight="1">
      <c r="A227" s="211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3"/>
      <c r="M227" s="213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  <c r="AA227" s="212"/>
      <c r="AB227" s="212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4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677</v>
      </c>
    </row>
    <row r="228" spans="1:71" ht="15" hidden="1" customHeight="1">
      <c r="A228" s="211"/>
      <c r="B228" s="212"/>
      <c r="C228" s="212"/>
      <c r="D228" s="212"/>
      <c r="E228" s="212"/>
      <c r="F228" s="212"/>
      <c r="G228" s="212"/>
      <c r="H228" s="212"/>
      <c r="I228" s="212"/>
      <c r="J228" s="212"/>
      <c r="K228" s="212"/>
      <c r="L228" s="213"/>
      <c r="M228" s="213"/>
      <c r="N228" s="212"/>
      <c r="O228" s="212"/>
      <c r="P228" s="212"/>
      <c r="Q228" s="212"/>
      <c r="R228" s="212"/>
      <c r="S228" s="212"/>
      <c r="T228" s="212"/>
      <c r="U228" s="212"/>
      <c r="V228" s="212"/>
      <c r="W228" s="212"/>
      <c r="X228" s="212"/>
      <c r="Y228" s="212"/>
      <c r="Z228" s="212"/>
      <c r="AA228" s="212"/>
      <c r="AB228" s="212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4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678</v>
      </c>
    </row>
    <row r="229" spans="1:71" ht="15" hidden="1" customHeight="1">
      <c r="A229" s="211"/>
      <c r="B229" s="212"/>
      <c r="C229" s="212"/>
      <c r="D229" s="212"/>
      <c r="E229" s="212"/>
      <c r="F229" s="212"/>
      <c r="G229" s="212"/>
      <c r="H229" s="212"/>
      <c r="I229" s="212"/>
      <c r="J229" s="212"/>
      <c r="K229" s="212"/>
      <c r="L229" s="213"/>
      <c r="M229" s="213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  <c r="AA229" s="212"/>
      <c r="AB229" s="212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4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679</v>
      </c>
    </row>
    <row r="230" spans="1:71" ht="15" hidden="1" customHeight="1">
      <c r="A230" s="211"/>
      <c r="B230" s="212"/>
      <c r="C230" s="212"/>
      <c r="D230" s="212"/>
      <c r="E230" s="212"/>
      <c r="F230" s="212"/>
      <c r="G230" s="212"/>
      <c r="H230" s="212"/>
      <c r="I230" s="212"/>
      <c r="J230" s="212"/>
      <c r="K230" s="212"/>
      <c r="L230" s="213"/>
      <c r="M230" s="213"/>
      <c r="N230" s="212"/>
      <c r="O230" s="212"/>
      <c r="P230" s="212"/>
      <c r="Q230" s="212"/>
      <c r="R230" s="212"/>
      <c r="S230" s="212"/>
      <c r="T230" s="212"/>
      <c r="U230" s="212"/>
      <c r="V230" s="212"/>
      <c r="W230" s="212"/>
      <c r="X230" s="212"/>
      <c r="Y230" s="212"/>
      <c r="Z230" s="212"/>
      <c r="AA230" s="212"/>
      <c r="AB230" s="212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4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680</v>
      </c>
    </row>
    <row r="231" spans="1:71" ht="15" hidden="1" customHeight="1">
      <c r="A231" s="211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3"/>
      <c r="M231" s="213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  <c r="AA231" s="212"/>
      <c r="AB231" s="212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4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681</v>
      </c>
    </row>
    <row r="232" spans="1:71" ht="15" hidden="1" customHeight="1">
      <c r="A232" s="211"/>
      <c r="B232" s="212"/>
      <c r="C232" s="212"/>
      <c r="D232" s="212"/>
      <c r="E232" s="212"/>
      <c r="F232" s="212"/>
      <c r="G232" s="212"/>
      <c r="H232" s="212"/>
      <c r="I232" s="212"/>
      <c r="J232" s="212"/>
      <c r="K232" s="212"/>
      <c r="L232" s="213"/>
      <c r="M232" s="213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  <c r="AA232" s="212"/>
      <c r="AB232" s="212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4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682</v>
      </c>
    </row>
    <row r="233" spans="1:71" ht="15" hidden="1" customHeight="1">
      <c r="A233" s="211"/>
      <c r="B233" s="212"/>
      <c r="C233" s="212"/>
      <c r="D233" s="212"/>
      <c r="E233" s="212"/>
      <c r="F233" s="212"/>
      <c r="G233" s="212"/>
      <c r="H233" s="212"/>
      <c r="I233" s="212"/>
      <c r="J233" s="212"/>
      <c r="K233" s="212"/>
      <c r="L233" s="213"/>
      <c r="M233" s="213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  <c r="AA233" s="212"/>
      <c r="AB233" s="212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4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683</v>
      </c>
    </row>
    <row r="234" spans="1:71" ht="15" hidden="1" customHeight="1">
      <c r="A234" s="211"/>
      <c r="B234" s="212"/>
      <c r="C234" s="212"/>
      <c r="D234" s="212"/>
      <c r="E234" s="212"/>
      <c r="F234" s="212"/>
      <c r="G234" s="212"/>
      <c r="H234" s="212"/>
      <c r="I234" s="212"/>
      <c r="J234" s="212"/>
      <c r="K234" s="212"/>
      <c r="L234" s="213"/>
      <c r="M234" s="213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  <c r="AA234" s="212"/>
      <c r="AB234" s="212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4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684</v>
      </c>
    </row>
    <row r="235" spans="1:71" ht="15" hidden="1" customHeight="1">
      <c r="A235" s="211"/>
      <c r="B235" s="212"/>
      <c r="C235" s="212"/>
      <c r="D235" s="212"/>
      <c r="E235" s="212"/>
      <c r="F235" s="212"/>
      <c r="G235" s="212"/>
      <c r="H235" s="212"/>
      <c r="I235" s="212"/>
      <c r="J235" s="212"/>
      <c r="K235" s="212"/>
      <c r="L235" s="213"/>
      <c r="M235" s="213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  <c r="AA235" s="212"/>
      <c r="AB235" s="212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4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685</v>
      </c>
    </row>
    <row r="236" spans="1:71" ht="15" hidden="1" customHeight="1">
      <c r="A236" s="211"/>
      <c r="B236" s="212"/>
      <c r="C236" s="212"/>
      <c r="D236" s="212"/>
      <c r="E236" s="212"/>
      <c r="F236" s="212"/>
      <c r="G236" s="212"/>
      <c r="H236" s="212"/>
      <c r="I236" s="212"/>
      <c r="J236" s="212"/>
      <c r="K236" s="212"/>
      <c r="L236" s="213"/>
      <c r="M236" s="213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4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684</v>
      </c>
    </row>
    <row r="237" spans="1:71" ht="15" hidden="1" customHeight="1">
      <c r="A237" s="211"/>
      <c r="B237" s="212"/>
      <c r="C237" s="212"/>
      <c r="D237" s="212"/>
      <c r="E237" s="212"/>
      <c r="F237" s="212"/>
      <c r="G237" s="212"/>
      <c r="H237" s="212"/>
      <c r="I237" s="212"/>
      <c r="J237" s="212"/>
      <c r="K237" s="212"/>
      <c r="L237" s="213"/>
      <c r="M237" s="213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  <c r="AA237" s="212"/>
      <c r="AB237" s="212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4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686</v>
      </c>
    </row>
    <row r="238" spans="1:71" ht="15" hidden="1" customHeight="1">
      <c r="A238" s="211"/>
      <c r="B238" s="212"/>
      <c r="C238" s="212"/>
      <c r="D238" s="212"/>
      <c r="E238" s="212"/>
      <c r="F238" s="212"/>
      <c r="G238" s="212"/>
      <c r="H238" s="212"/>
      <c r="I238" s="212"/>
      <c r="J238" s="212"/>
      <c r="K238" s="212"/>
      <c r="L238" s="213"/>
      <c r="M238" s="213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  <c r="AA238" s="212"/>
      <c r="AB238" s="212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4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687</v>
      </c>
    </row>
    <row r="239" spans="1:71" ht="15" hidden="1" customHeight="1">
      <c r="A239" s="211"/>
      <c r="B239" s="212"/>
      <c r="C239" s="212"/>
      <c r="D239" s="212"/>
      <c r="E239" s="212"/>
      <c r="F239" s="212"/>
      <c r="G239" s="212"/>
      <c r="H239" s="212"/>
      <c r="I239" s="212"/>
      <c r="J239" s="212"/>
      <c r="K239" s="212"/>
      <c r="L239" s="213"/>
      <c r="M239" s="213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  <c r="AA239" s="212"/>
      <c r="AB239" s="212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4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688</v>
      </c>
    </row>
    <row r="240" spans="1:71" ht="15" hidden="1" customHeight="1">
      <c r="A240" s="211"/>
      <c r="B240" s="212"/>
      <c r="C240" s="212"/>
      <c r="D240" s="212"/>
      <c r="E240" s="212"/>
      <c r="F240" s="212"/>
      <c r="G240" s="212"/>
      <c r="H240" s="212"/>
      <c r="I240" s="212"/>
      <c r="J240" s="212"/>
      <c r="K240" s="212"/>
      <c r="L240" s="213"/>
      <c r="M240" s="213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  <c r="AA240" s="212"/>
      <c r="AB240" s="212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4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689</v>
      </c>
    </row>
    <row r="241" spans="1:71" ht="15" hidden="1" customHeight="1">
      <c r="A241" s="211"/>
      <c r="B241" s="212"/>
      <c r="C241" s="212"/>
      <c r="D241" s="212"/>
      <c r="E241" s="212"/>
      <c r="F241" s="212"/>
      <c r="G241" s="212"/>
      <c r="H241" s="212"/>
      <c r="I241" s="212"/>
      <c r="J241" s="212"/>
      <c r="K241" s="212"/>
      <c r="L241" s="213"/>
      <c r="M241" s="213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  <c r="AA241" s="212"/>
      <c r="AB241" s="212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4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690</v>
      </c>
    </row>
    <row r="242" spans="1:71" ht="15" hidden="1" customHeight="1">
      <c r="A242" s="211"/>
      <c r="B242" s="212"/>
      <c r="C242" s="212"/>
      <c r="D242" s="212"/>
      <c r="E242" s="212"/>
      <c r="F242" s="212"/>
      <c r="G242" s="212"/>
      <c r="H242" s="212"/>
      <c r="I242" s="212"/>
      <c r="J242" s="212"/>
      <c r="K242" s="212"/>
      <c r="L242" s="213"/>
      <c r="M242" s="213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  <c r="AA242" s="212"/>
      <c r="AB242" s="212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4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691</v>
      </c>
    </row>
    <row r="243" spans="1:71" ht="15" hidden="1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8"/>
      <c r="M243" s="20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4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692</v>
      </c>
    </row>
    <row r="244" spans="1:71" ht="15" hidden="1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8"/>
      <c r="M244" s="20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4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693</v>
      </c>
    </row>
    <row r="245" spans="1:71" ht="15" hidden="1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8"/>
      <c r="M245" s="20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4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512</v>
      </c>
    </row>
    <row r="246" spans="1:71" ht="15" hidden="1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8"/>
      <c r="M246" s="20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4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694</v>
      </c>
    </row>
    <row r="247" spans="1:71" ht="15" hidden="1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8"/>
      <c r="M247" s="20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4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695</v>
      </c>
    </row>
    <row r="248" spans="1:71" ht="15" hidden="1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8"/>
      <c r="M248" s="20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4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696</v>
      </c>
    </row>
    <row r="249" spans="1:71" ht="15" hidden="1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8"/>
      <c r="M249" s="20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4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697</v>
      </c>
    </row>
    <row r="250" spans="1:71" ht="15" hidden="1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8"/>
      <c r="M250" s="20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4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698</v>
      </c>
    </row>
    <row r="251" spans="1:71" ht="15" hidden="1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8"/>
      <c r="M251" s="20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4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699</v>
      </c>
    </row>
    <row r="252" spans="1:71" ht="15" hidden="1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8"/>
      <c r="M252" s="20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4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700</v>
      </c>
    </row>
    <row r="253" spans="1:71" ht="15" hidden="1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8"/>
      <c r="M253" s="20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4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701</v>
      </c>
    </row>
    <row r="254" spans="1:71" ht="15" hidden="1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8"/>
      <c r="M254" s="20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4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702</v>
      </c>
    </row>
    <row r="255" spans="1:71" ht="15" hidden="1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8"/>
      <c r="M255" s="20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4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703</v>
      </c>
    </row>
    <row r="256" spans="1:71" ht="15" hidden="1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8"/>
      <c r="M256" s="20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4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704</v>
      </c>
    </row>
    <row r="257" spans="1:71" ht="15" hidden="1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8"/>
      <c r="M257" s="20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4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705</v>
      </c>
    </row>
    <row r="258" spans="1:71" ht="15" hidden="1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8"/>
      <c r="M258" s="20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4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706</v>
      </c>
    </row>
    <row r="259" spans="1:71" ht="15" hidden="1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8"/>
      <c r="M259" s="20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4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707</v>
      </c>
    </row>
    <row r="260" spans="1:71" ht="15" hidden="1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8"/>
      <c r="M260" s="20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4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512</v>
      </c>
    </row>
    <row r="261" spans="1:71" ht="15" hidden="1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8"/>
      <c r="M261" s="20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4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512</v>
      </c>
    </row>
    <row r="262" spans="1:71" ht="15" hidden="1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8"/>
      <c r="M262" s="20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4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708</v>
      </c>
    </row>
    <row r="263" spans="1:71" ht="15" hidden="1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8"/>
      <c r="M263" s="20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4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709</v>
      </c>
    </row>
    <row r="264" spans="1:71" ht="15" hidden="1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8"/>
      <c r="M264" s="20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4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710</v>
      </c>
    </row>
    <row r="265" spans="1:71" ht="15" hidden="1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8"/>
      <c r="M265" s="20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4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711</v>
      </c>
    </row>
    <row r="266" spans="1:71" ht="15" hidden="1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8"/>
      <c r="M266" s="20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4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712</v>
      </c>
    </row>
    <row r="267" spans="1:71" ht="15" hidden="1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8"/>
      <c r="M267" s="20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4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713</v>
      </c>
    </row>
    <row r="268" spans="1:71" ht="15" hidden="1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8"/>
      <c r="M268" s="20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4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714</v>
      </c>
    </row>
    <row r="269" spans="1:71" ht="15" hidden="1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8"/>
      <c r="M269" s="20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4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715</v>
      </c>
    </row>
    <row r="270" spans="1:71" ht="15" hidden="1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8"/>
      <c r="M270" s="20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4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716</v>
      </c>
    </row>
    <row r="271" spans="1:71" ht="15" hidden="1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8"/>
      <c r="M271" s="20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4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717</v>
      </c>
    </row>
    <row r="272" spans="1:71" ht="15" hidden="1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8"/>
      <c r="M272" s="20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4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718</v>
      </c>
    </row>
    <row r="273" spans="1:71" ht="15" hidden="1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8"/>
      <c r="M273" s="20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4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719</v>
      </c>
    </row>
    <row r="274" spans="1:71" ht="15" hidden="1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8"/>
      <c r="M274" s="20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4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720</v>
      </c>
    </row>
    <row r="275" spans="1:71" ht="15" hidden="1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8"/>
      <c r="M275" s="20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4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721</v>
      </c>
    </row>
    <row r="276" spans="1:71" ht="15" hidden="1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8"/>
      <c r="M276" s="20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4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722</v>
      </c>
    </row>
    <row r="277" spans="1:71" ht="15" hidden="1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8"/>
      <c r="M277" s="20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4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722</v>
      </c>
    </row>
    <row r="278" spans="1:71" ht="15" hidden="1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8"/>
      <c r="M278" s="20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4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723</v>
      </c>
    </row>
    <row r="279" spans="1:71" ht="15" hidden="1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8"/>
      <c r="M279" s="20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4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724</v>
      </c>
    </row>
    <row r="280" spans="1:71" ht="15" hidden="1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8"/>
      <c r="M280" s="20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4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725</v>
      </c>
    </row>
    <row r="281" spans="1:71" ht="15" hidden="1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8"/>
      <c r="M281" s="20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4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726</v>
      </c>
    </row>
    <row r="282" spans="1:71" ht="15" hidden="1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8"/>
      <c r="M282" s="20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4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727</v>
      </c>
    </row>
    <row r="283" spans="1:71" ht="15" hidden="1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8"/>
      <c r="M283" s="20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4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728</v>
      </c>
    </row>
    <row r="284" spans="1:71" ht="15" hidden="1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8"/>
      <c r="M284" s="20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4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729</v>
      </c>
    </row>
    <row r="285" spans="1:71" ht="15" hidden="1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8"/>
      <c r="M285" s="20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4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730</v>
      </c>
    </row>
    <row r="286" spans="1:71" ht="15" hidden="1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8"/>
      <c r="M286" s="20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4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731</v>
      </c>
    </row>
    <row r="287" spans="1:71" ht="15" hidden="1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8"/>
      <c r="M287" s="20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4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732</v>
      </c>
    </row>
    <row r="288" spans="1:71" ht="15" hidden="1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8"/>
      <c r="M288" s="20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4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hidden="1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8"/>
      <c r="M289" s="20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4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hidden="1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8"/>
      <c r="M290" s="20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4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hidden="1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8"/>
      <c r="M291" s="20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4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hidden="1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8"/>
      <c r="M292" s="20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4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hidden="1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8"/>
      <c r="M293" s="20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4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hidden="1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8"/>
      <c r="M294" s="20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4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hidden="1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8"/>
      <c r="M295" s="20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4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hidden="1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8"/>
      <c r="M296" s="20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4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hidden="1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8"/>
      <c r="M297" s="20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4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hidden="1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8"/>
      <c r="M298" s="20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4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hidden="1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8"/>
      <c r="M299" s="20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4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hidden="1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8"/>
      <c r="M300" s="20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4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hidden="1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8"/>
      <c r="M301" s="20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4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hidden="1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8"/>
      <c r="M302" s="20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4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hidden="1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8"/>
      <c r="M303" s="20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4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hidden="1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8"/>
      <c r="M304" s="20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4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hidden="1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8"/>
      <c r="M305" s="20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4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hidden="1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8"/>
      <c r="M306" s="20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4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hidden="1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8"/>
      <c r="M307" s="20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4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hidden="1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8"/>
      <c r="M308" s="20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4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hidden="1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8"/>
      <c r="M309" s="20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4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hidden="1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8"/>
      <c r="M310" s="20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4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hidden="1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8"/>
      <c r="M311" s="20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4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hidden="1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8"/>
      <c r="M312" s="20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4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hidden="1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8"/>
      <c r="M313" s="20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4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hidden="1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8"/>
      <c r="M314" s="20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4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hidden="1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8"/>
      <c r="M315" s="20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4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hidden="1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8"/>
      <c r="M316" s="20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4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hidden="1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8"/>
      <c r="M317" s="20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4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hidden="1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8"/>
      <c r="M318" s="20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4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hidden="1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8"/>
      <c r="M319" s="20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4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hidden="1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8"/>
      <c r="M320" s="20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4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hidden="1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8"/>
      <c r="M321" s="20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4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hidden="1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8"/>
      <c r="M322" s="20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4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hidden="1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8"/>
      <c r="M323" s="20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4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hidden="1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8"/>
      <c r="M324" s="20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4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hidden="1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8"/>
      <c r="M325" s="20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4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hidden="1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8"/>
      <c r="M326" s="20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4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hidden="1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8"/>
      <c r="M327" s="20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4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hidden="1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8"/>
      <c r="M328" s="20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4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hidden="1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8"/>
      <c r="M329" s="20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4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hidden="1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8"/>
      <c r="M330" s="20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4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hidden="1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8"/>
      <c r="M331" s="20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4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hidden="1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8"/>
      <c r="M332" s="20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4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hidden="1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8"/>
      <c r="M333" s="20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4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hidden="1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8"/>
      <c r="M334" s="20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4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hidden="1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8"/>
      <c r="M335" s="20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4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hidden="1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8"/>
      <c r="M336" s="20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4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hidden="1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8"/>
      <c r="M337" s="20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4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hidden="1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8"/>
      <c r="M338" s="20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4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hidden="1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8"/>
      <c r="M339" s="20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4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hidden="1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8"/>
      <c r="M340" s="20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4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hidden="1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8"/>
      <c r="M341" s="20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4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hidden="1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8"/>
      <c r="M342" s="20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4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hidden="1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8"/>
      <c r="M343" s="20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4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hidden="1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8"/>
      <c r="M344" s="20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4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hidden="1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8"/>
      <c r="M345" s="20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4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hidden="1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8"/>
      <c r="M346" s="20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4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hidden="1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8"/>
      <c r="M347" s="20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4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hidden="1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8"/>
      <c r="M348" s="20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4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hidden="1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8"/>
      <c r="M349" s="20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4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hidden="1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8"/>
      <c r="M350" s="20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4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hidden="1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8"/>
      <c r="M351" s="20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4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hidden="1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8"/>
      <c r="M352" s="20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4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hidden="1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8"/>
      <c r="M353" s="20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4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hidden="1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8"/>
      <c r="M354" s="20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4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hidden="1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8"/>
      <c r="M355" s="20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4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hidden="1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8"/>
      <c r="M356" s="20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4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hidden="1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8"/>
      <c r="M357" s="20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4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hidden="1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8"/>
      <c r="M358" s="20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4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hidden="1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8"/>
      <c r="M359" s="20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4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hidden="1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8"/>
      <c r="M360" s="20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4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hidden="1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8"/>
      <c r="M361" s="20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4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hidden="1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8"/>
      <c r="M362" s="20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4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hidden="1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8"/>
      <c r="M363" s="20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4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hidden="1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8"/>
      <c r="M364" s="20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4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hidden="1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8"/>
      <c r="M365" s="20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4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hidden="1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8"/>
      <c r="M366" s="20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4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hidden="1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8"/>
      <c r="M367" s="20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4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hidden="1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8"/>
      <c r="M368" s="20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4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hidden="1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8"/>
      <c r="M369" s="20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4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hidden="1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8"/>
      <c r="M370" s="20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4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hidden="1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8"/>
      <c r="M371" s="20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4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hidden="1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8"/>
      <c r="M372" s="20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4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hidden="1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8"/>
      <c r="M373" s="20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4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hidden="1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8"/>
      <c r="M374" s="20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4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hidden="1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8"/>
      <c r="M375" s="20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4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hidden="1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8"/>
      <c r="M376" s="20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4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hidden="1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8"/>
      <c r="M377" s="20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4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hidden="1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8"/>
      <c r="M378" s="20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4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hidden="1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8"/>
      <c r="M379" s="20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4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hidden="1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8"/>
      <c r="M380" s="20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4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hidden="1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8"/>
      <c r="M381" s="20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4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hidden="1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8"/>
      <c r="M382" s="20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4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hidden="1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8"/>
      <c r="M383" s="20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4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hidden="1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8"/>
      <c r="M384" s="20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4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hidden="1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8"/>
      <c r="M385" s="20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4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hidden="1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8"/>
      <c r="M386" s="20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4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hidden="1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8"/>
      <c r="M387" s="20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4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hidden="1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8"/>
      <c r="M388" s="20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4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hidden="1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8"/>
      <c r="M389" s="20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4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hidden="1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8"/>
      <c r="M390" s="20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4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hidden="1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8"/>
      <c r="M391" s="20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4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hidden="1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8"/>
      <c r="M392" s="20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4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hidden="1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8"/>
      <c r="M393" s="20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4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hidden="1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8"/>
      <c r="M394" s="20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4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hidden="1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8"/>
      <c r="M395" s="20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4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hidden="1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8"/>
      <c r="M396" s="20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4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hidden="1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8"/>
      <c r="M397" s="20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4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hidden="1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8"/>
      <c r="M398" s="20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4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hidden="1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8"/>
      <c r="M399" s="20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4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hidden="1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8"/>
      <c r="M400" s="20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4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hidden="1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8"/>
      <c r="M401" s="20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4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hidden="1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8"/>
      <c r="M402" s="20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4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hidden="1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8"/>
      <c r="M403" s="20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4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hidden="1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8"/>
      <c r="M404" s="20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4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hidden="1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8"/>
      <c r="M405" s="20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4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hidden="1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8"/>
      <c r="M406" s="20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4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hidden="1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8"/>
      <c r="M407" s="20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4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hidden="1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8"/>
      <c r="M408" s="20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4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hidden="1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8"/>
      <c r="M409" s="20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4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hidden="1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8"/>
      <c r="M410" s="20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4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hidden="1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8"/>
      <c r="M411" s="20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4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hidden="1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8"/>
      <c r="M412" s="20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4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hidden="1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8"/>
      <c r="M413" s="20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4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hidden="1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8"/>
      <c r="M414" s="20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4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hidden="1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8"/>
      <c r="M415" s="20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4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hidden="1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8"/>
      <c r="M416" s="20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4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hidden="1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8"/>
      <c r="M417" s="20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4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hidden="1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8"/>
      <c r="M418" s="20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4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hidden="1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8"/>
      <c r="M419" s="20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4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hidden="1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8"/>
      <c r="M420" s="20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4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hidden="1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8"/>
      <c r="M421" s="20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4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hidden="1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8"/>
      <c r="M422" s="20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4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hidden="1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8"/>
      <c r="M423" s="20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4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hidden="1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8"/>
      <c r="M424" s="20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4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hidden="1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8"/>
      <c r="M425" s="20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4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hidden="1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8"/>
      <c r="M426" s="20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4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hidden="1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8"/>
      <c r="M427" s="20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4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hidden="1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8"/>
      <c r="M428" s="20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4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hidden="1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8"/>
      <c r="M429" s="20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4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hidden="1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8"/>
      <c r="M430" s="20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4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hidden="1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8"/>
      <c r="M431" s="20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4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hidden="1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8"/>
      <c r="M432" s="20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4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hidden="1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8"/>
      <c r="M433" s="20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4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hidden="1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8"/>
      <c r="M434" s="20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4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hidden="1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8"/>
      <c r="M435" s="20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4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hidden="1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8"/>
      <c r="M436" s="20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4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hidden="1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8"/>
      <c r="M437" s="20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4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hidden="1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8"/>
      <c r="M438" s="20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4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hidden="1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8"/>
      <c r="M439" s="20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4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hidden="1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8"/>
      <c r="M440" s="20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4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hidden="1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8"/>
      <c r="M441" s="20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4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hidden="1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8"/>
      <c r="M442" s="20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4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hidden="1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8"/>
      <c r="M443" s="20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4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hidden="1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8"/>
      <c r="M444" s="20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4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hidden="1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8"/>
      <c r="M445" s="20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4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hidden="1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8"/>
      <c r="M446" s="20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4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hidden="1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8"/>
      <c r="M447" s="20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4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hidden="1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8"/>
      <c r="M448" s="20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4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hidden="1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8"/>
      <c r="M449" s="20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4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hidden="1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8"/>
      <c r="M450" s="20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4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hidden="1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8"/>
      <c r="M451" s="20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4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hidden="1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8"/>
      <c r="M452" s="20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4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hidden="1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8"/>
      <c r="M453" s="20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4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hidden="1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8"/>
      <c r="M454" s="20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4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hidden="1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8"/>
      <c r="M455" s="20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4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hidden="1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8"/>
      <c r="M456" s="20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4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hidden="1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8"/>
      <c r="M457" s="20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4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hidden="1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8"/>
      <c r="M458" s="20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4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hidden="1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8"/>
      <c r="M459" s="20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4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hidden="1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8"/>
      <c r="M460" s="20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4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hidden="1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8"/>
      <c r="M461" s="20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4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hidden="1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8"/>
      <c r="M462" s="20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4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hidden="1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8"/>
      <c r="M463" s="20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4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hidden="1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8"/>
      <c r="M464" s="20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4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hidden="1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8"/>
      <c r="M465" s="20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4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hidden="1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8"/>
      <c r="M466" s="20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4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hidden="1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8"/>
      <c r="M467" s="20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4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hidden="1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8"/>
      <c r="M468" s="20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4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hidden="1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8"/>
      <c r="M469" s="20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4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hidden="1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8"/>
      <c r="M470" s="20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4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hidden="1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8"/>
      <c r="M471" s="20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4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hidden="1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8"/>
      <c r="M472" s="20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4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hidden="1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8"/>
      <c r="M473" s="20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4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hidden="1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8"/>
      <c r="M474" s="20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4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hidden="1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8"/>
      <c r="M475" s="20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4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hidden="1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8"/>
      <c r="M476" s="20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4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hidden="1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8"/>
      <c r="M477" s="20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4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hidden="1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8"/>
      <c r="M478" s="20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4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hidden="1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8"/>
      <c r="M479" s="20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4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hidden="1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8"/>
      <c r="M480" s="20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4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hidden="1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8"/>
      <c r="M481" s="20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4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hidden="1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8"/>
      <c r="M482" s="20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4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hidden="1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8"/>
      <c r="M483" s="20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4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hidden="1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8"/>
      <c r="M484" s="20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4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hidden="1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8"/>
      <c r="M485" s="20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4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hidden="1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8"/>
      <c r="M486" s="20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4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hidden="1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8"/>
      <c r="M487" s="20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4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hidden="1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8"/>
      <c r="M488" s="20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4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hidden="1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8"/>
      <c r="M489" s="20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4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hidden="1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8"/>
      <c r="M490" s="20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4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hidden="1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8"/>
      <c r="M491" s="20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4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hidden="1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8"/>
      <c r="M492" s="20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4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hidden="1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8"/>
      <c r="M493" s="20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4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hidden="1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8"/>
      <c r="M494" s="20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4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hidden="1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8"/>
      <c r="M495" s="20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4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hidden="1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8"/>
      <c r="M496" s="20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4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hidden="1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8"/>
      <c r="M497" s="20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4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hidden="1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8"/>
      <c r="M498" s="20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4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hidden="1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8"/>
      <c r="M499" s="20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4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hidden="1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8"/>
      <c r="M500" s="20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4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hidden="1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8"/>
      <c r="M501" s="20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4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hidden="1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8"/>
      <c r="M502" s="20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4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hidden="1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8"/>
      <c r="M503" s="20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4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hidden="1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8"/>
      <c r="M504" s="20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4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hidden="1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8"/>
      <c r="M505" s="20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4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hidden="1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8"/>
      <c r="M506" s="20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4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hidden="1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8"/>
      <c r="M507" s="20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4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hidden="1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8"/>
      <c r="M508" s="20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4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hidden="1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8"/>
      <c r="M509" s="20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4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hidden="1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8"/>
      <c r="M510" s="20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4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hidden="1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8"/>
      <c r="M511" s="20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4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hidden="1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8"/>
      <c r="M512" s="20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4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hidden="1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8"/>
      <c r="M513" s="20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4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hidden="1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8"/>
      <c r="M514" s="20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4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hidden="1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8"/>
      <c r="M515" s="20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4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hidden="1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8"/>
      <c r="M516" s="20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4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hidden="1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8"/>
      <c r="M517" s="20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4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hidden="1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8"/>
      <c r="M518" s="20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4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hidden="1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8"/>
      <c r="M519" s="20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4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hidden="1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8"/>
      <c r="M520" s="20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4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hidden="1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8"/>
      <c r="M521" s="20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4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hidden="1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8"/>
      <c r="M522" s="20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4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hidden="1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8"/>
      <c r="M523" s="20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4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hidden="1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8"/>
      <c r="M524" s="20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4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hidden="1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8"/>
      <c r="M525" s="20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4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hidden="1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8"/>
      <c r="M526" s="20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4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hidden="1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8"/>
      <c r="M527" s="20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4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hidden="1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8"/>
      <c r="M528" s="20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4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hidden="1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8"/>
      <c r="M529" s="20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4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hidden="1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8"/>
      <c r="M530" s="20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4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hidden="1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8"/>
      <c r="M531" s="20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4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hidden="1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8"/>
      <c r="M532" s="20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4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hidden="1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8"/>
      <c r="M533" s="20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4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hidden="1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8"/>
      <c r="M534" s="20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4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hidden="1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8"/>
      <c r="M535" s="20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4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hidden="1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8"/>
      <c r="M536" s="20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4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hidden="1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8"/>
      <c r="M537" s="20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4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hidden="1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8"/>
      <c r="M538" s="20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4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hidden="1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8"/>
      <c r="M539" s="20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4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hidden="1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8"/>
      <c r="M540" s="20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4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hidden="1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8"/>
      <c r="M541" s="20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4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hidden="1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8"/>
      <c r="M542" s="20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4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hidden="1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8"/>
      <c r="M543" s="20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4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hidden="1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8"/>
      <c r="M544" s="20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4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hidden="1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8"/>
      <c r="M545" s="20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4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hidden="1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8"/>
      <c r="M546" s="20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4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hidden="1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8"/>
      <c r="M547" s="20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4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hidden="1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8"/>
      <c r="M548" s="20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4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hidden="1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8"/>
      <c r="M549" s="20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4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hidden="1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8"/>
      <c r="M550" s="20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4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hidden="1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8"/>
      <c r="M551" s="20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4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hidden="1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8"/>
      <c r="M552" s="20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4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hidden="1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8"/>
      <c r="M553" s="20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4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hidden="1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8"/>
      <c r="M554" s="20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4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hidden="1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8"/>
      <c r="M555" s="20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4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hidden="1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8"/>
      <c r="M556" s="20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4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hidden="1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8"/>
      <c r="M557" s="20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4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hidden="1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8"/>
      <c r="M558" s="20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4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hidden="1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8"/>
      <c r="M559" s="20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4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hidden="1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8"/>
      <c r="M560" s="20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4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hidden="1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8"/>
      <c r="M561" s="20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4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hidden="1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8"/>
      <c r="M562" s="20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4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hidden="1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8"/>
      <c r="M563" s="20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4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hidden="1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8"/>
      <c r="M564" s="20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4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hidden="1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8"/>
      <c r="M565" s="20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4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hidden="1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8"/>
      <c r="M566" s="20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4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hidden="1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8"/>
      <c r="M567" s="20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4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hidden="1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8"/>
      <c r="M568" s="20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4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hidden="1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8"/>
      <c r="M569" s="20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4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hidden="1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8"/>
      <c r="M570" s="20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4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hidden="1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8"/>
      <c r="M571" s="20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4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hidden="1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8"/>
      <c r="M572" s="20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4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hidden="1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8"/>
      <c r="M573" s="20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4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hidden="1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8"/>
      <c r="M574" s="20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4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hidden="1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8"/>
      <c r="M575" s="20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4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hidden="1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8"/>
      <c r="M576" s="20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4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hidden="1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8"/>
      <c r="M577" s="20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4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hidden="1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8"/>
      <c r="M578" s="20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4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hidden="1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8"/>
      <c r="M579" s="20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4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hidden="1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8"/>
      <c r="M580" s="20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4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hidden="1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8"/>
      <c r="M581" s="20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4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hidden="1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8"/>
      <c r="M582" s="20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4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hidden="1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8"/>
      <c r="M583" s="20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4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hidden="1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8"/>
      <c r="M584" s="20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4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hidden="1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8"/>
      <c r="M585" s="20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4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hidden="1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8"/>
      <c r="M586" s="20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4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hidden="1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8"/>
      <c r="M587" s="20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4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hidden="1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8"/>
      <c r="M588" s="20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4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hidden="1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8"/>
      <c r="M589" s="20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4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hidden="1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8"/>
      <c r="M590" s="20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4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hidden="1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8"/>
      <c r="M591" s="20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4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hidden="1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8"/>
      <c r="M592" s="20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4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hidden="1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8"/>
      <c r="M593" s="20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4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hidden="1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8"/>
      <c r="M594" s="20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4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hidden="1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8"/>
      <c r="M595" s="20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4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hidden="1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8"/>
      <c r="M596" s="20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4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hidden="1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8"/>
      <c r="M597" s="20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4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hidden="1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8"/>
      <c r="M598" s="20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4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hidden="1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8"/>
      <c r="M599" s="20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4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hidden="1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8"/>
      <c r="M600" s="20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4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hidden="1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8"/>
      <c r="M601" s="20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4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hidden="1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8"/>
      <c r="M602" s="20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4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hidden="1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8"/>
      <c r="M603" s="20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4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hidden="1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8"/>
      <c r="M604" s="20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4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hidden="1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8"/>
      <c r="M605" s="20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4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hidden="1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8"/>
      <c r="M606" s="20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4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hidden="1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8"/>
      <c r="M607" s="20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4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hidden="1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8"/>
      <c r="M608" s="20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4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hidden="1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8"/>
      <c r="M609" s="20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4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hidden="1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8"/>
      <c r="M610" s="20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4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hidden="1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8"/>
      <c r="M611" s="20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4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hidden="1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8"/>
      <c r="M612" s="20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4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hidden="1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8"/>
      <c r="M613" s="20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4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hidden="1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8"/>
      <c r="M614" s="20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4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hidden="1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8"/>
      <c r="M615" s="20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4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hidden="1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8"/>
      <c r="M616" s="20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4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hidden="1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8"/>
      <c r="M617" s="20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4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hidden="1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8"/>
      <c r="M618" s="20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4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hidden="1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8"/>
      <c r="M619" s="20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4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hidden="1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8"/>
      <c r="M620" s="20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4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hidden="1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8"/>
      <c r="M621" s="20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4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hidden="1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8"/>
      <c r="M622" s="20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4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hidden="1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8"/>
      <c r="M623" s="20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4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hidden="1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8"/>
      <c r="M624" s="20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4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hidden="1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8"/>
      <c r="M625" s="20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4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hidden="1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8"/>
      <c r="M626" s="20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4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hidden="1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8"/>
      <c r="M627" s="20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4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hidden="1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8"/>
      <c r="M628" s="20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4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hidden="1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8"/>
      <c r="M629" s="20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4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hidden="1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8"/>
      <c r="M630" s="20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4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hidden="1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8"/>
      <c r="M631" s="20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4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hidden="1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8"/>
      <c r="M632" s="20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4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hidden="1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8"/>
      <c r="M633" s="20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4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hidden="1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8"/>
      <c r="M634" s="20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4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hidden="1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8"/>
      <c r="M635" s="20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4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hidden="1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8"/>
      <c r="M636" s="20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4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hidden="1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8"/>
      <c r="M637" s="20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4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hidden="1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8"/>
      <c r="M638" s="20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4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hidden="1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8"/>
      <c r="M639" s="20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4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hidden="1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8"/>
      <c r="M640" s="20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4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hidden="1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8"/>
      <c r="M641" s="20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4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hidden="1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8"/>
      <c r="M642" s="20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4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hidden="1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8"/>
      <c r="M643" s="20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4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hidden="1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8"/>
      <c r="M644" s="20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4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hidden="1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8"/>
      <c r="M645" s="20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4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hidden="1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8"/>
      <c r="M646" s="20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4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hidden="1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8"/>
      <c r="M647" s="20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4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hidden="1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8"/>
      <c r="M648" s="20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4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hidden="1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8"/>
      <c r="M649" s="20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4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hidden="1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8"/>
      <c r="M650" s="20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4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hidden="1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8"/>
      <c r="M651" s="20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4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hidden="1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8"/>
      <c r="M652" s="20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4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hidden="1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8"/>
      <c r="M653" s="20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4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hidden="1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8"/>
      <c r="M654" s="20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4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hidden="1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8"/>
      <c r="M655" s="20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4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hidden="1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8"/>
      <c r="M656" s="20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4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hidden="1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8"/>
      <c r="M657" s="20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4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hidden="1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8"/>
      <c r="M658" s="20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4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hidden="1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8"/>
      <c r="M659" s="20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4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hidden="1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8"/>
      <c r="M660" s="20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4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hidden="1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8"/>
      <c r="M661" s="20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4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hidden="1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8"/>
      <c r="M662" s="20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4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hidden="1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8"/>
      <c r="M663" s="20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4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hidden="1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8"/>
      <c r="M664" s="20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4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hidden="1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8"/>
      <c r="M665" s="20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4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hidden="1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8"/>
      <c r="M666" s="20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4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hidden="1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8"/>
      <c r="M667" s="20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4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hidden="1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8"/>
      <c r="M668" s="20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4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hidden="1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8"/>
      <c r="M669" s="20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4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hidden="1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8"/>
      <c r="M670" s="20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4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hidden="1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8"/>
      <c r="M671" s="20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4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hidden="1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8"/>
      <c r="M672" s="20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4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hidden="1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8"/>
      <c r="M673" s="20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4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hidden="1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8"/>
      <c r="M674" s="20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4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hidden="1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8"/>
      <c r="M675" s="20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4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hidden="1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8"/>
      <c r="M676" s="20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4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hidden="1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8"/>
      <c r="M677" s="20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4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hidden="1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8"/>
      <c r="M678" s="20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4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hidden="1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8"/>
      <c r="M679" s="20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4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hidden="1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8"/>
      <c r="M680" s="20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4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hidden="1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8"/>
      <c r="M681" s="20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4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hidden="1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8"/>
      <c r="M682" s="20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4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hidden="1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8"/>
      <c r="M683" s="20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4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hidden="1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8"/>
      <c r="M684" s="20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4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hidden="1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8"/>
      <c r="M685" s="20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4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hidden="1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8"/>
      <c r="M686" s="20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4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hidden="1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8"/>
      <c r="M687" s="20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4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hidden="1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8"/>
      <c r="M688" s="20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4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hidden="1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8"/>
      <c r="M689" s="20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4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hidden="1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8"/>
      <c r="M690" s="20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4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hidden="1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8"/>
      <c r="M691" s="20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4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hidden="1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8"/>
      <c r="M692" s="20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4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hidden="1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8"/>
      <c r="M693" s="20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4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hidden="1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8"/>
      <c r="M694" s="20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4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hidden="1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8"/>
      <c r="M695" s="20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4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hidden="1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8"/>
      <c r="M696" s="20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4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hidden="1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8"/>
      <c r="M697" s="20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4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hidden="1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8"/>
      <c r="M698" s="20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4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hidden="1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8"/>
      <c r="M699" s="20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4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hidden="1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8"/>
      <c r="M700" s="20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4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hidden="1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8"/>
      <c r="M701" s="20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4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hidden="1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8"/>
      <c r="M702" s="20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4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hidden="1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8"/>
      <c r="M703" s="20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4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hidden="1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8"/>
      <c r="M704" s="20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4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hidden="1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8"/>
      <c r="M705" s="20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4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hidden="1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8"/>
      <c r="M706" s="20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4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hidden="1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8"/>
      <c r="M707" s="20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4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hidden="1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8"/>
      <c r="M708" s="20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4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hidden="1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8"/>
      <c r="M709" s="20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4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hidden="1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8"/>
      <c r="M710" s="20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4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hidden="1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8"/>
      <c r="M711" s="20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4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hidden="1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8"/>
      <c r="M712" s="20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4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hidden="1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8"/>
      <c r="M713" s="20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4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hidden="1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8"/>
      <c r="M714" s="20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4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hidden="1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8"/>
      <c r="M715" s="20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4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hidden="1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8"/>
      <c r="M716" s="20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4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hidden="1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8"/>
      <c r="M717" s="20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4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hidden="1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8"/>
      <c r="M718" s="20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4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hidden="1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8"/>
      <c r="M719" s="20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4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hidden="1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8"/>
      <c r="M720" s="20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4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hidden="1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8"/>
      <c r="M721" s="20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4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hidden="1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8"/>
      <c r="M722" s="20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4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hidden="1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8"/>
      <c r="M723" s="20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4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hidden="1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8"/>
      <c r="M724" s="20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4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hidden="1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8"/>
      <c r="M725" s="20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4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hidden="1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8"/>
      <c r="M726" s="20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4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hidden="1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8"/>
      <c r="M727" s="20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4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hidden="1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8"/>
      <c r="M728" s="20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4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hidden="1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8"/>
      <c r="M729" s="20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4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hidden="1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8"/>
      <c r="M730" s="20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4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hidden="1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8"/>
      <c r="M731" s="20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4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hidden="1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8"/>
      <c r="M732" s="20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4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hidden="1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8"/>
      <c r="M733" s="20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4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hidden="1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8"/>
      <c r="M734" s="20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4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hidden="1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8"/>
      <c r="M735" s="20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4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hidden="1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8"/>
      <c r="M736" s="20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4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hidden="1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8"/>
      <c r="M737" s="20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4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hidden="1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8"/>
      <c r="M738" s="20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4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hidden="1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8"/>
      <c r="M739" s="20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4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hidden="1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8"/>
      <c r="M740" s="20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4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hidden="1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8"/>
      <c r="M741" s="20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4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hidden="1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8"/>
      <c r="M742" s="20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4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hidden="1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8"/>
      <c r="M743" s="20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4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hidden="1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8"/>
      <c r="M744" s="20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4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hidden="1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8"/>
      <c r="M745" s="20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4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hidden="1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8"/>
      <c r="M746" s="20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4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hidden="1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8"/>
      <c r="M747" s="20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4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hidden="1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8"/>
      <c r="M748" s="20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4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hidden="1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8"/>
      <c r="M749" s="20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4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hidden="1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8"/>
      <c r="M750" s="20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4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hidden="1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8"/>
      <c r="M751" s="20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4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hidden="1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8"/>
      <c r="M752" s="20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4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hidden="1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8"/>
      <c r="M753" s="20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4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hidden="1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8"/>
      <c r="M754" s="20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4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hidden="1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8"/>
      <c r="M755" s="20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4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hidden="1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8"/>
      <c r="M756" s="20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4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hidden="1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8"/>
      <c r="M757" s="20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4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hidden="1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8"/>
      <c r="M758" s="20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4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hidden="1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8"/>
      <c r="M759" s="20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4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hidden="1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8"/>
      <c r="M760" s="20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4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hidden="1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8"/>
      <c r="M761" s="20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4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hidden="1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8"/>
      <c r="M762" s="20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4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hidden="1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8"/>
      <c r="M763" s="20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4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hidden="1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8"/>
      <c r="M764" s="20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4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hidden="1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8"/>
      <c r="M765" s="20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4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hidden="1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8"/>
      <c r="M766" s="20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4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hidden="1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8"/>
      <c r="M767" s="20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4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hidden="1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8"/>
      <c r="M768" s="20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4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hidden="1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8"/>
      <c r="M769" s="20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4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hidden="1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8"/>
      <c r="M770" s="20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4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hidden="1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8"/>
      <c r="M771" s="20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4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hidden="1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8"/>
      <c r="M772" s="20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4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hidden="1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8"/>
      <c r="M773" s="20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4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hidden="1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8"/>
      <c r="M774" s="20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4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hidden="1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8"/>
      <c r="M775" s="20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4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hidden="1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8"/>
      <c r="M776" s="20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4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hidden="1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8"/>
      <c r="M777" s="20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4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hidden="1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8"/>
      <c r="M778" s="20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4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hidden="1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8"/>
      <c r="M779" s="20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4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hidden="1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8"/>
      <c r="M780" s="20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4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hidden="1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8"/>
      <c r="M781" s="20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4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hidden="1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8"/>
      <c r="M782" s="20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4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hidden="1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8"/>
      <c r="M783" s="20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4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hidden="1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8"/>
      <c r="M784" s="20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4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hidden="1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8"/>
      <c r="M785" s="20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4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hidden="1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8"/>
      <c r="M786" s="20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4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hidden="1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8"/>
      <c r="M787" s="20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4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hidden="1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8"/>
      <c r="M788" s="20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4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hidden="1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8"/>
      <c r="M789" s="20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4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hidden="1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8"/>
      <c r="M790" s="20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4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hidden="1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8"/>
      <c r="M791" s="20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4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hidden="1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8"/>
      <c r="M792" s="20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4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hidden="1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8"/>
      <c r="M793" s="20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4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hidden="1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8"/>
      <c r="M794" s="20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4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hidden="1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8"/>
      <c r="M795" s="20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4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hidden="1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8"/>
      <c r="M796" s="20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4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hidden="1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8"/>
      <c r="M797" s="20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4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hidden="1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8"/>
      <c r="M798" s="20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4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hidden="1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8"/>
      <c r="M799" s="20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4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hidden="1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8"/>
      <c r="M800" s="20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4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hidden="1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8"/>
      <c r="M801" s="20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4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hidden="1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8"/>
      <c r="M802" s="20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4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hidden="1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8"/>
      <c r="M803" s="20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4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hidden="1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8"/>
      <c r="M804" s="20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4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hidden="1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8"/>
      <c r="M805" s="20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4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hidden="1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8"/>
      <c r="M806" s="20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4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hidden="1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8"/>
      <c r="M807" s="20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4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hidden="1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8"/>
      <c r="M808" s="20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4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hidden="1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8"/>
      <c r="M809" s="20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4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hidden="1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8"/>
      <c r="M810" s="20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4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hidden="1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8"/>
      <c r="M811" s="20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4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hidden="1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8"/>
      <c r="M812" s="20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4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hidden="1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8"/>
      <c r="M813" s="20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4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hidden="1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8"/>
      <c r="M814" s="20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4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hidden="1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8"/>
      <c r="M815" s="20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4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hidden="1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8"/>
      <c r="M816" s="20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4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hidden="1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8"/>
      <c r="M817" s="20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4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hidden="1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8"/>
      <c r="M818" s="20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4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hidden="1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8"/>
      <c r="M819" s="20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4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hidden="1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8"/>
      <c r="M820" s="20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4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hidden="1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8"/>
      <c r="M821" s="20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4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hidden="1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8"/>
      <c r="M822" s="20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4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hidden="1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8"/>
      <c r="M823" s="20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4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hidden="1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8"/>
      <c r="M824" s="20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4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hidden="1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8"/>
      <c r="M825" s="20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4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hidden="1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8"/>
      <c r="M826" s="20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4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hidden="1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8"/>
      <c r="M827" s="20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4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hidden="1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8"/>
      <c r="M828" s="20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4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hidden="1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8"/>
      <c r="M829" s="20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4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hidden="1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8"/>
      <c r="M830" s="20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4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hidden="1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8"/>
      <c r="M831" s="20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4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hidden="1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8"/>
      <c r="M832" s="20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4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hidden="1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8"/>
      <c r="M833" s="20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4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hidden="1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8"/>
      <c r="M834" s="20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4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hidden="1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8"/>
      <c r="M835" s="20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4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hidden="1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8"/>
      <c r="M836" s="20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4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hidden="1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8"/>
      <c r="M837" s="20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4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hidden="1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8"/>
      <c r="M838" s="20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4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hidden="1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8"/>
      <c r="M839" s="20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4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hidden="1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8"/>
      <c r="M840" s="20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4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hidden="1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8"/>
      <c r="M841" s="20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4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hidden="1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8"/>
      <c r="M842" s="20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4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hidden="1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8"/>
      <c r="M843" s="20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4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hidden="1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8"/>
      <c r="M844" s="20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4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hidden="1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8"/>
      <c r="M845" s="20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4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hidden="1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8"/>
      <c r="M846" s="20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4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hidden="1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8"/>
      <c r="M847" s="20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4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hidden="1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8"/>
      <c r="M848" s="20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4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hidden="1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8"/>
      <c r="M849" s="20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4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hidden="1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8"/>
      <c r="M850" s="20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4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hidden="1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8"/>
      <c r="M851" s="20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4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hidden="1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8"/>
      <c r="M852" s="20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4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hidden="1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8"/>
      <c r="M853" s="20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4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hidden="1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8"/>
      <c r="M854" s="20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4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hidden="1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8"/>
      <c r="M855" s="20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4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hidden="1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8"/>
      <c r="M856" s="20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4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hidden="1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8"/>
      <c r="M857" s="20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4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hidden="1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8"/>
      <c r="M858" s="20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4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hidden="1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8"/>
      <c r="M859" s="20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4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hidden="1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8"/>
      <c r="M860" s="20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4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hidden="1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8"/>
      <c r="M861" s="20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4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hidden="1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8"/>
      <c r="M862" s="20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4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hidden="1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8"/>
      <c r="M863" s="20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4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hidden="1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8"/>
      <c r="M864" s="20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4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hidden="1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8"/>
      <c r="M865" s="20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4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hidden="1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8"/>
      <c r="M866" s="20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4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hidden="1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8"/>
      <c r="M867" s="20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4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hidden="1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8"/>
      <c r="M868" s="20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4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hidden="1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8"/>
      <c r="M869" s="20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4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hidden="1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8"/>
      <c r="M870" s="20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4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hidden="1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8"/>
      <c r="M871" s="20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4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hidden="1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8"/>
      <c r="M872" s="20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4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hidden="1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8"/>
      <c r="M873" s="20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4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hidden="1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8"/>
      <c r="M874" s="20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4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hidden="1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8"/>
      <c r="M875" s="20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4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hidden="1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8"/>
      <c r="M876" s="20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4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hidden="1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8"/>
      <c r="M877" s="20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4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hidden="1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8"/>
      <c r="M878" s="20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4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hidden="1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8"/>
      <c r="M879" s="20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4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hidden="1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8"/>
      <c r="M880" s="20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4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hidden="1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8"/>
      <c r="M881" s="20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4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hidden="1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8"/>
      <c r="M882" s="20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4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hidden="1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8"/>
      <c r="M883" s="20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4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hidden="1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8"/>
      <c r="M884" s="20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4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hidden="1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8"/>
      <c r="M885" s="20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4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hidden="1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8"/>
      <c r="M886" s="20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4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hidden="1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8"/>
      <c r="M887" s="20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4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hidden="1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8"/>
      <c r="M888" s="20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4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hidden="1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8"/>
      <c r="M889" s="20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4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hidden="1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8"/>
      <c r="M890" s="20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4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hidden="1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8"/>
      <c r="M891" s="20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4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hidden="1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8"/>
      <c r="M892" s="20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4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hidden="1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8"/>
      <c r="M893" s="20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4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hidden="1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8"/>
      <c r="M894" s="20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4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hidden="1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8"/>
      <c r="M895" s="20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4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hidden="1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8"/>
      <c r="M896" s="20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4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hidden="1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8"/>
      <c r="M897" s="20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4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hidden="1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8"/>
      <c r="M898" s="20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4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hidden="1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8"/>
      <c r="M899" s="20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4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hidden="1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8"/>
      <c r="M900" s="20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4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hidden="1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8"/>
      <c r="M901" s="20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4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hidden="1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8"/>
      <c r="M902" s="20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4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hidden="1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8"/>
      <c r="M903" s="20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4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hidden="1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8"/>
      <c r="M904" s="20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4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hidden="1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8"/>
      <c r="M905" s="20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4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hidden="1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8"/>
      <c r="M906" s="20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4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hidden="1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8"/>
      <c r="M907" s="20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4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hidden="1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8"/>
      <c r="M908" s="20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4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hidden="1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8"/>
      <c r="M909" s="20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4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hidden="1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8"/>
      <c r="M910" s="20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4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hidden="1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8"/>
      <c r="M911" s="20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4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hidden="1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8"/>
      <c r="M912" s="20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4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hidden="1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8"/>
      <c r="M913" s="20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4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hidden="1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8"/>
      <c r="M914" s="20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4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hidden="1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8"/>
      <c r="M915" s="20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4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hidden="1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8"/>
      <c r="M916" s="20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4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hidden="1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8"/>
      <c r="M917" s="20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4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hidden="1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8"/>
      <c r="M918" s="20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4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hidden="1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8"/>
      <c r="M919" s="20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4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hidden="1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8"/>
      <c r="M920" s="20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4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hidden="1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8"/>
      <c r="M921" s="20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4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hidden="1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8"/>
      <c r="M922" s="20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4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hidden="1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8"/>
      <c r="M923" s="20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4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hidden="1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8"/>
      <c r="M924" s="20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4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hidden="1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8"/>
      <c r="M925" s="20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4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hidden="1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8"/>
      <c r="M926" s="20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4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hidden="1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8"/>
      <c r="M927" s="20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4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hidden="1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8"/>
      <c r="M928" s="20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4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hidden="1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8"/>
      <c r="M929" s="20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4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hidden="1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8"/>
      <c r="M930" s="20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4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hidden="1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8"/>
      <c r="M931" s="20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4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hidden="1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8"/>
      <c r="M932" s="20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4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hidden="1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8"/>
      <c r="M933" s="20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4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hidden="1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8"/>
      <c r="M934" s="20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4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hidden="1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8"/>
      <c r="M935" s="20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4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hidden="1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8"/>
      <c r="M936" s="20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4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hidden="1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8"/>
      <c r="M937" s="20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4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hidden="1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8"/>
      <c r="M938" s="20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4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hidden="1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8"/>
      <c r="M939" s="20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4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hidden="1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8"/>
      <c r="M940" s="20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4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hidden="1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8"/>
      <c r="M941" s="20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4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hidden="1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8"/>
      <c r="M942" s="20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4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hidden="1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8"/>
      <c r="M943" s="20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4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hidden="1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8"/>
      <c r="M944" s="20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4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hidden="1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8"/>
      <c r="M945" s="20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4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hidden="1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8"/>
      <c r="M946" s="20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4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hidden="1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8"/>
      <c r="M947" s="20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4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hidden="1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8"/>
      <c r="M948" s="20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4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hidden="1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8"/>
      <c r="M949" s="20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4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hidden="1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8"/>
      <c r="M950" s="20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4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hidden="1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8"/>
      <c r="M951" s="20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4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hidden="1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8"/>
      <c r="M952" s="20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4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hidden="1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8"/>
      <c r="M953" s="20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4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hidden="1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8"/>
      <c r="M954" s="20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4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hidden="1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8"/>
      <c r="M955" s="20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4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hidden="1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8"/>
      <c r="M956" s="20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4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hidden="1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8"/>
      <c r="M957" s="20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4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hidden="1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8"/>
      <c r="M958" s="20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4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hidden="1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8"/>
      <c r="M959" s="20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4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hidden="1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8"/>
      <c r="M960" s="20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4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hidden="1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8"/>
      <c r="M961" s="20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4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hidden="1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8"/>
      <c r="M962" s="20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4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hidden="1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8"/>
      <c r="M963" s="20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4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hidden="1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8"/>
      <c r="M964" s="20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4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hidden="1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8"/>
      <c r="M965" s="20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4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hidden="1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8"/>
      <c r="M966" s="20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4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hidden="1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8"/>
      <c r="M967" s="20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4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hidden="1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8"/>
      <c r="M968" s="20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4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hidden="1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8"/>
      <c r="M969" s="20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4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hidden="1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8"/>
      <c r="M970" s="20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4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hidden="1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8"/>
      <c r="M971" s="20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4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hidden="1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8"/>
      <c r="M972" s="20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4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hidden="1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8"/>
      <c r="M973" s="20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4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hidden="1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8"/>
      <c r="M974" s="20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4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hidden="1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8"/>
      <c r="M975" s="20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4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hidden="1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8"/>
      <c r="M976" s="20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4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hidden="1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8"/>
      <c r="M977" s="20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4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hidden="1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8"/>
      <c r="M978" s="20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4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hidden="1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8"/>
      <c r="M979" s="20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4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hidden="1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8"/>
      <c r="M980" s="20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4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hidden="1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8"/>
      <c r="M981" s="20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4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hidden="1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8"/>
      <c r="M982" s="20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4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hidden="1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8"/>
      <c r="M983" s="20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4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hidden="1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8"/>
      <c r="M984" s="20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4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hidden="1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8"/>
      <c r="M985" s="20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4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hidden="1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8"/>
      <c r="M986" s="20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4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hidden="1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8"/>
      <c r="M987" s="20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4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hidden="1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8"/>
      <c r="M988" s="20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4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hidden="1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8"/>
      <c r="M989" s="20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4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hidden="1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8"/>
      <c r="M990" s="20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4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hidden="1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8"/>
      <c r="M991" s="20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4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hidden="1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8"/>
      <c r="M992" s="20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4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hidden="1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8"/>
      <c r="M993" s="20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4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hidden="1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8"/>
      <c r="M994" s="20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4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hidden="1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8"/>
      <c r="M995" s="20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4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hidden="1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8"/>
      <c r="M996" s="20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4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hidden="1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8"/>
      <c r="M997" s="20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4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hidden="1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8"/>
      <c r="M998" s="20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4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hidden="1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8"/>
      <c r="M999" s="20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4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hidden="1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8"/>
      <c r="M1000" s="20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4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hidden="1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8"/>
      <c r="M1001" s="20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4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hidden="1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8"/>
      <c r="M1002" s="20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4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hidden="1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8"/>
      <c r="M1003" s="20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4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hidden="1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8"/>
      <c r="M1004" s="20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4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hidden="1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8"/>
      <c r="M1005" s="20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4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hidden="1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8"/>
      <c r="M1006" s="20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4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hidden="1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8"/>
      <c r="M1007" s="20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4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hidden="1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8"/>
      <c r="M1008" s="20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4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hidden="1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8"/>
      <c r="M1009" s="20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4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hidden="1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8"/>
      <c r="M1010" s="20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4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hidden="1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8"/>
      <c r="M1011" s="20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4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hidden="1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8"/>
      <c r="M1012" s="20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4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hidden="1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8"/>
      <c r="M1013" s="20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4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hidden="1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8"/>
      <c r="M1014" s="20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4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hidden="1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8"/>
      <c r="M1015" s="20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4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hidden="1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8"/>
      <c r="M1016" s="20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4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hidden="1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8"/>
      <c r="M1017" s="20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4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hidden="1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8"/>
      <c r="M1018" s="20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4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hidden="1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8"/>
      <c r="M1019" s="20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4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hidden="1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8"/>
      <c r="M1020" s="20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4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hidden="1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8"/>
      <c r="M1021" s="20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4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hidden="1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8"/>
      <c r="M1022" s="20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4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hidden="1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8"/>
      <c r="M1023" s="20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4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hidden="1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8"/>
      <c r="M1024" s="20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4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hidden="1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8"/>
      <c r="M1025" s="20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4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hidden="1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8"/>
      <c r="M1026" s="20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4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hidden="1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8"/>
      <c r="M1027" s="20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90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4"/>
      <c r="AG1027" s="40">
        <f t="shared" ref="AG1027:AG1090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hidden="1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8"/>
      <c r="M1028" s="20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4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hidden="1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8"/>
      <c r="M1029" s="20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4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hidden="1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8"/>
      <c r="M1030" s="20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4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hidden="1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8"/>
      <c r="M1031" s="20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4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hidden="1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8"/>
      <c r="M1032" s="20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4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hidden="1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8"/>
      <c r="M1033" s="20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4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hidden="1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8"/>
      <c r="M1034" s="20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4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hidden="1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8"/>
      <c r="M1035" s="20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4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hidden="1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8"/>
      <c r="M1036" s="20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4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hidden="1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8"/>
      <c r="M1037" s="20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4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hidden="1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8"/>
      <c r="M1038" s="20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4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hidden="1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8"/>
      <c r="M1039" s="20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4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hidden="1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8"/>
      <c r="M1040" s="20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4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hidden="1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8"/>
      <c r="M1041" s="20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4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hidden="1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8"/>
      <c r="M1042" s="20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4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hidden="1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8"/>
      <c r="M1043" s="20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4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hidden="1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8"/>
      <c r="M1044" s="20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4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hidden="1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8"/>
      <c r="M1045" s="20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4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hidden="1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8"/>
      <c r="M1046" s="20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4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hidden="1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8"/>
      <c r="M1047" s="20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4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hidden="1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8"/>
      <c r="M1048" s="20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4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hidden="1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8"/>
      <c r="M1049" s="20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4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hidden="1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8"/>
      <c r="M1050" s="20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4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hidden="1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8"/>
      <c r="M1051" s="20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4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hidden="1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8"/>
      <c r="M1052" s="20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4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hidden="1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8"/>
      <c r="M1053" s="20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4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hidden="1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8"/>
      <c r="M1054" s="20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4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hidden="1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8"/>
      <c r="M1055" s="20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4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hidden="1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8"/>
      <c r="M1056" s="20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4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hidden="1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8"/>
      <c r="M1057" s="20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4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hidden="1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8"/>
      <c r="M1058" s="20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4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hidden="1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8"/>
      <c r="M1059" s="20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4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hidden="1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8"/>
      <c r="M1060" s="20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4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hidden="1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8"/>
      <c r="M1061" s="20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4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hidden="1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8"/>
      <c r="M1062" s="20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4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hidden="1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8"/>
      <c r="M1063" s="20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4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hidden="1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8"/>
      <c r="M1064" s="20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4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hidden="1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8"/>
      <c r="M1065" s="20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4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hidden="1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8"/>
      <c r="M1066" s="20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4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hidden="1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8"/>
      <c r="M1067" s="20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4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hidden="1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8"/>
      <c r="M1068" s="20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4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8"/>
      <c r="M1069" s="20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4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8"/>
      <c r="M1070" s="20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4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8"/>
      <c r="M1071" s="20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4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8"/>
      <c r="M1072" s="20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4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8"/>
      <c r="M1073" s="20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4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8"/>
      <c r="M1074" s="20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4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8"/>
      <c r="M1075" s="20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4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8"/>
      <c r="M1076" s="20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4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8"/>
      <c r="M1077" s="20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4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8"/>
      <c r="M1078" s="20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4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8"/>
      <c r="M1079" s="20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4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8"/>
      <c r="M1080" s="20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4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8"/>
      <c r="M1081" s="20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4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8"/>
      <c r="M1082" s="208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4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209"/>
      <c r="M1083" s="20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386"/>
        <v/>
      </c>
      <c r="AD1083" s="36">
        <f t="shared" si="387"/>
        <v>0</v>
      </c>
      <c r="AE1083" s="35" t="str">
        <f t="shared" si="388"/>
        <v/>
      </c>
      <c r="AF1083" s="24"/>
      <c r="AG1083" s="40">
        <f t="shared" si="389"/>
        <v>0</v>
      </c>
      <c r="AH1083" s="36">
        <f t="shared" si="390"/>
        <v>0</v>
      </c>
      <c r="AI1083" s="36">
        <f t="shared" si="391"/>
        <v>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/>
      </c>
    </row>
    <row r="1084" spans="1:57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209"/>
      <c r="M1084" s="20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386"/>
        <v/>
      </c>
      <c r="AD1084" s="36">
        <f t="shared" si="387"/>
        <v>0</v>
      </c>
      <c r="AE1084" s="35" t="str">
        <f t="shared" si="388"/>
        <v/>
      </c>
      <c r="AF1084" s="24"/>
      <c r="AG1084" s="40">
        <f t="shared" si="389"/>
        <v>0</v>
      </c>
      <c r="AH1084" s="36">
        <f t="shared" si="390"/>
        <v>0</v>
      </c>
      <c r="AI1084" s="36">
        <f t="shared" si="391"/>
        <v>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/>
      </c>
      <c r="BC1084" s="35" t="str">
        <f t="shared" si="408"/>
        <v/>
      </c>
      <c r="BD1084" s="35" t="str">
        <f t="shared" si="409"/>
        <v>无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/>
      </c>
    </row>
    <row r="1085" spans="1:57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209"/>
      <c r="M1085" s="20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386"/>
        <v/>
      </c>
      <c r="AD1085" s="36">
        <f t="shared" si="387"/>
        <v>0</v>
      </c>
      <c r="AE1085" s="35" t="str">
        <f t="shared" si="388"/>
        <v/>
      </c>
      <c r="AF1085" s="24"/>
      <c r="AG1085" s="40">
        <f t="shared" si="389"/>
        <v>0</v>
      </c>
      <c r="AH1085" s="36">
        <f t="shared" si="390"/>
        <v>0</v>
      </c>
      <c r="AI1085" s="36">
        <f t="shared" si="391"/>
        <v>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/>
      </c>
    </row>
    <row r="1086" spans="1:57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209"/>
      <c r="M1086" s="20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386"/>
        <v/>
      </c>
      <c r="AD1086" s="36">
        <f t="shared" si="387"/>
        <v>0</v>
      </c>
      <c r="AE1086" s="35" t="str">
        <f t="shared" si="388"/>
        <v/>
      </c>
      <c r="AF1086" s="24"/>
      <c r="AG1086" s="40">
        <f t="shared" si="389"/>
        <v>0</v>
      </c>
      <c r="AH1086" s="36">
        <f t="shared" si="390"/>
        <v>0</v>
      </c>
      <c r="AI1086" s="36">
        <f t="shared" si="391"/>
        <v>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/>
      </c>
      <c r="BC1086" s="35" t="str">
        <f t="shared" si="408"/>
        <v/>
      </c>
      <c r="BD1086" s="35" t="str">
        <f t="shared" si="409"/>
        <v>无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/>
      </c>
    </row>
    <row r="1087" spans="1:57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209"/>
      <c r="M1087" s="20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386"/>
        <v/>
      </c>
      <c r="AD1087" s="36">
        <f t="shared" si="387"/>
        <v>0</v>
      </c>
      <c r="AE1087" s="35" t="str">
        <f t="shared" si="388"/>
        <v/>
      </c>
      <c r="AF1087" s="24"/>
      <c r="AG1087" s="40">
        <f t="shared" si="389"/>
        <v>0</v>
      </c>
      <c r="AH1087" s="36">
        <f t="shared" si="390"/>
        <v>0</v>
      </c>
      <c r="AI1087" s="36">
        <f t="shared" si="391"/>
        <v>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/>
      </c>
      <c r="BC1087" s="35" t="str">
        <f t="shared" si="408"/>
        <v/>
      </c>
      <c r="BD1087" s="35" t="str">
        <f t="shared" si="409"/>
        <v>无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/>
      </c>
    </row>
    <row r="1088" spans="1:57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209"/>
      <c r="M1088" s="20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386"/>
        <v/>
      </c>
      <c r="AD1088" s="36">
        <f t="shared" si="387"/>
        <v>0</v>
      </c>
      <c r="AE1088" s="35" t="str">
        <f t="shared" si="388"/>
        <v/>
      </c>
      <c r="AF1088" s="24"/>
      <c r="AG1088" s="40">
        <f t="shared" si="389"/>
        <v>0</v>
      </c>
      <c r="AH1088" s="36">
        <f t="shared" si="390"/>
        <v>0</v>
      </c>
      <c r="AI1088" s="36">
        <f t="shared" si="391"/>
        <v>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/>
      </c>
      <c r="BC1088" s="35" t="str">
        <f t="shared" si="408"/>
        <v/>
      </c>
      <c r="BD1088" s="35" t="str">
        <f t="shared" si="409"/>
        <v>无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209"/>
      <c r="M1089" s="20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386"/>
        <v/>
      </c>
      <c r="AD1089" s="36">
        <f t="shared" si="387"/>
        <v>0</v>
      </c>
      <c r="AE1089" s="35" t="str">
        <f t="shared" si="388"/>
        <v/>
      </c>
      <c r="AF1089" s="24"/>
      <c r="AG1089" s="40">
        <f t="shared" si="389"/>
        <v>0</v>
      </c>
      <c r="AH1089" s="36">
        <f t="shared" si="390"/>
        <v>0</v>
      </c>
      <c r="AI1089" s="36">
        <f t="shared" si="391"/>
        <v>0</v>
      </c>
      <c r="AJ1089" s="35" t="str">
        <f t="shared" si="392"/>
        <v/>
      </c>
      <c r="AK1089" s="35" t="str">
        <f t="shared" si="393"/>
        <v/>
      </c>
      <c r="AL1089" s="35" t="str">
        <f t="shared" si="394"/>
        <v/>
      </c>
      <c r="AM1089" s="35" t="str">
        <f t="shared" si="395"/>
        <v/>
      </c>
      <c r="AN1089" s="35" t="str">
        <f t="shared" si="396"/>
        <v/>
      </c>
      <c r="AO1089" s="35" t="str">
        <f t="shared" si="397"/>
        <v/>
      </c>
      <c r="AP1089" s="35" t="str">
        <f>IF(AJ1089="","",VLOOKUP(AN1089,[1]Sheet11!E:F,2,0))</f>
        <v/>
      </c>
      <c r="AQ1089" s="35" t="str">
        <f>IF(AO1089="拼单会员","5年",IF(AJ1089="","",VLOOKUP(AM1089&amp;AP1089,[1]Sheet11!$J$3:$K$17,2)))</f>
        <v/>
      </c>
      <c r="AR1089" s="35" t="str">
        <f t="shared" si="398"/>
        <v/>
      </c>
      <c r="AS1089" s="35" t="str">
        <f t="shared" si="399"/>
        <v/>
      </c>
      <c r="AT1089" s="35" t="str">
        <f t="shared" si="400"/>
        <v/>
      </c>
      <c r="AU1089" s="35" t="str">
        <f t="shared" si="401"/>
        <v/>
      </c>
      <c r="AV1089" s="35" t="str">
        <f t="shared" si="402"/>
        <v/>
      </c>
      <c r="AW1089" s="35" t="str">
        <f t="shared" si="403"/>
        <v/>
      </c>
      <c r="AX1089" s="35" t="str">
        <f t="shared" si="404"/>
        <v/>
      </c>
      <c r="AY1089" s="35" t="str">
        <f>IF(SUMIF('7-市场业绩'!F:F,AC1089,'7-市场业绩'!I:I)&gt;0,"学习卡","老结算")</f>
        <v>老结算</v>
      </c>
      <c r="AZ1089" s="35" t="str">
        <f t="shared" si="405"/>
        <v/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209"/>
      <c r="M1090" s="20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si="386"/>
        <v/>
      </c>
      <c r="AD1090" s="36">
        <f t="shared" si="387"/>
        <v>0</v>
      </c>
      <c r="AE1090" s="35" t="str">
        <f t="shared" si="388"/>
        <v/>
      </c>
      <c r="AF1090" s="24"/>
      <c r="AG1090" s="40">
        <f t="shared" si="389"/>
        <v>0</v>
      </c>
      <c r="AH1090" s="36">
        <f t="shared" si="390"/>
        <v>0</v>
      </c>
      <c r="AI1090" s="36">
        <f t="shared" si="391"/>
        <v>0</v>
      </c>
      <c r="AJ1090" s="35" t="str">
        <f t="shared" si="392"/>
        <v/>
      </c>
      <c r="AK1090" s="35" t="str">
        <f t="shared" si="393"/>
        <v/>
      </c>
      <c r="AL1090" s="35" t="str">
        <f t="shared" si="394"/>
        <v/>
      </c>
      <c r="AM1090" s="35" t="str">
        <f t="shared" si="395"/>
        <v/>
      </c>
      <c r="AN1090" s="35" t="str">
        <f t="shared" si="396"/>
        <v/>
      </c>
      <c r="AO1090" s="35" t="str">
        <f t="shared" si="397"/>
        <v/>
      </c>
      <c r="AP1090" s="35" t="str">
        <f>IF(AJ1090="","",VLOOKUP(AN1090,[1]Sheet11!E:F,2,0))</f>
        <v/>
      </c>
      <c r="AQ1090" s="35" t="str">
        <f>IF(AO1090="拼单会员","5年",IF(AJ1090="","",VLOOKUP(AM1090&amp;AP1090,[1]Sheet11!$J$3:$K$17,2)))</f>
        <v/>
      </c>
      <c r="AR1090" s="35" t="str">
        <f t="shared" si="398"/>
        <v/>
      </c>
      <c r="AS1090" s="35" t="str">
        <f t="shared" si="399"/>
        <v/>
      </c>
      <c r="AT1090" s="35" t="str">
        <f t="shared" si="400"/>
        <v/>
      </c>
      <c r="AU1090" s="35" t="str">
        <f t="shared" si="401"/>
        <v/>
      </c>
      <c r="AV1090" s="35" t="str">
        <f t="shared" si="402"/>
        <v/>
      </c>
      <c r="AW1090" s="35" t="str">
        <f t="shared" si="403"/>
        <v/>
      </c>
      <c r="AX1090" s="35" t="str">
        <f t="shared" si="404"/>
        <v/>
      </c>
      <c r="AY1090" s="35" t="str">
        <f>IF(SUMIF('7-市场业绩'!F:F,AC1090,'7-市场业绩'!I:I)&gt;0,"学习卡","老结算")</f>
        <v>老结算</v>
      </c>
      <c r="AZ1090" s="35" t="str">
        <f t="shared" si="405"/>
        <v/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209"/>
      <c r="M1091" s="20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ref="AC1091:AC1154" si="410">SUBSTITUTE(SUBSTITUTE(SUBSTITUTE(SUBSTITUTE(SUBSTITUTE(SUBSTITUTE(AA1091,"(主签单人)",""),"(03-客户接待员)",""),"（金牌）",""),"（会员学员）",""),"金牌",""),"金牌学员","")</f>
        <v/>
      </c>
      <c r="AD1091" s="36">
        <f t="shared" ref="AD1091:AD1154" si="411">IFERROR(VALUE(MID(H1091,FIND("(",H1091)+1,FIND(")",H1091)-FIND("(",H1091)-2)),0)</f>
        <v>0</v>
      </c>
      <c r="AE1091" s="35" t="str">
        <f t="shared" ref="AE1091:AE1154" si="412">IF(AJ1091="","",MID(AB1091,FIND("@",SUBSTITUTE(AB1091,"／","@",6))+5,FIND("@",SUBSTITUTE(AB1091,"／","@",7))-FIND("@",SUBSTITUTE(AB1091,"／","@",6))-5))</f>
        <v/>
      </c>
      <c r="AF1091" s="24"/>
      <c r="AG1091" s="40">
        <f t="shared" ref="AG1091:AG1154" si="413">IFERROR(VALUE(MID(AB1091,FIND("@",SUBSTITUTE(AB1091,"：","@",1))+1,FIND("@",SUBSTITUTE(AB1091,"）","@",1))-FIND("@",SUBSTITUTE(AB1091,"：","@",1))-1)),0)</f>
        <v>0</v>
      </c>
      <c r="AH1091" s="36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5">M1091-AH1091</f>
        <v>0</v>
      </c>
      <c r="AJ1091" s="35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/>
      </c>
      <c r="AK1091" s="35" t="str">
        <f t="shared" ref="AK1091:AK1154" si="417">IF(AJ1091="","",LEFT(AB1091,2))</f>
        <v/>
      </c>
      <c r="AL1091" s="35" t="str">
        <f t="shared" ref="AL1091:AL1154" si="418">IF(AJ1091="","",MID(AB1091,3,2))</f>
        <v/>
      </c>
      <c r="AM1091" s="35" t="str">
        <f t="shared" ref="AM1091:AM1154" si="419">IF(AJ1091="","",MID(AB1091,5,2))</f>
        <v/>
      </c>
      <c r="AN1091" s="35" t="str">
        <f t="shared" ref="AN1091:AN1154" si="420">IF(AJ1091="","",MIDB(AJ1091,SEARCHB("?",AJ1091),2*LEN(AJ1091)-LENB(AJ1091)+2))</f>
        <v/>
      </c>
      <c r="AO1091" s="35" t="str">
        <f t="shared" ref="AO1091:AO1154" si="421">IF(AJ1091="","",RIGHT(MIDB(AJ1091,SEARCHB("?",AJ1091),20),LENB(MIDB(AJ1091,SEARCHB("?",AJ1091),20))-LEN(MIDB(AJ1091,SEARCHB("?",AJ1091),20))-1))</f>
        <v/>
      </c>
      <c r="AP1091" s="35" t="str">
        <f>IF(AJ1091="","",VLOOKUP(AN1091,[1]Sheet11!E:F,2,0))</f>
        <v/>
      </c>
      <c r="AQ1091" s="35" t="str">
        <f>IF(AO1091="拼单会员","5年",IF(AJ1091="","",VLOOKUP(AM1091&amp;AP1091,[1]Sheet11!$J$3:$K$17,2)))</f>
        <v/>
      </c>
      <c r="AR1091" s="35" t="str">
        <f t="shared" ref="AR1091:AR1154" si="422">IF(AJ1091="","",VLOOKUP(AO1091,BP:BQ,2,0))</f>
        <v/>
      </c>
      <c r="AS1091" s="35" t="str">
        <f t="shared" ref="AS1091:AS1154" si="423">IF(AJ1091="","",MID(AB1091,FIND("@",SUBSTITUTE(AB1091,"／","@",5))+8,10))</f>
        <v/>
      </c>
      <c r="AT1091" s="35" t="str">
        <f t="shared" ref="AT1091:AT1154" si="424">IF(AJ1091="","",IF(AK1091="新生","新生",IF((AS1091-$BH$2)&gt;0,"1年追补","老生")))</f>
        <v/>
      </c>
      <c r="AU1091" s="35" t="str">
        <f t="shared" ref="AU1091:AU1154" si="425">IF(AJ1091="","",IF(OR(AT1091="新生",AT1091="1年追补"),"新生","老生"))</f>
        <v/>
      </c>
      <c r="AV1091" s="35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5" t="str">
        <f t="shared" ref="AW1091:AW1154" si="427">IF(AJ1091="","",VLOOKUP(AO1091,BP:BR,3,0))</f>
        <v/>
      </c>
      <c r="AX1091" s="35" t="str">
        <f t="shared" ref="AX1091:AX1154" si="428">AT1091&amp;AW1091</f>
        <v/>
      </c>
      <c r="AY1091" s="35" t="str">
        <f>IF(SUMIF('7-市场业绩'!F:F,AC1091,'7-市场业绩'!I:I)&gt;0,"学习卡","老结算")</f>
        <v>老结算</v>
      </c>
      <c r="AZ1091" s="35" t="str">
        <f t="shared" ref="AZ1091:AZ1154" si="429">IF(AY1091="学习卡",AV1091,AX1091)</f>
        <v/>
      </c>
      <c r="BA1091" s="35" t="str">
        <f t="shared" ref="BA1091:BA1154" si="430">IFERROR(MID(AB1091,FIND("@",SUBSTITUTE(AB1091,"／","@",3))+6,FIND("@",SUBSTITUTE(AB1091,"／","@",4))-FIND("@",SUBSTITUTE(AB1091,"／","@",3))-6),"无")</f>
        <v>无</v>
      </c>
      <c r="BB1091" s="35" t="str">
        <f t="shared" ref="BB1091:BB1154" si="431">IFERROR(MID(AB1091,FIND("@",SUBSTITUTE(AB1091,"：","@",6))+1,FIND("@",SUBSTITUTE(AB1091,"-","@",8))-FIND("@",SUBSTITUTE(AB1091,"：","@",6))-1),"")</f>
        <v/>
      </c>
      <c r="BC1091" s="35" t="str">
        <f t="shared" ref="BC1091:BC1154" si="432">IFERROR(MID(AB1091,FIND("@",SUBSTITUTE(AB1091,"：","@",6))+1,FIND("@",SUBSTITUTE(AB1091,"-","@",8))-FIND("@",SUBSTITUTE(AB1091,"：","@",6))-1),"")</f>
        <v/>
      </c>
      <c r="BD1091" s="35" t="str">
        <f t="shared" ref="BD1091:BD1154" si="433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209"/>
      <c r="M1092" s="20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410"/>
        <v/>
      </c>
      <c r="AD1092" s="36">
        <f t="shared" si="411"/>
        <v>0</v>
      </c>
      <c r="AE1092" s="35" t="str">
        <f t="shared" si="412"/>
        <v/>
      </c>
      <c r="AF1092" s="24"/>
      <c r="AG1092" s="40">
        <f t="shared" si="413"/>
        <v>0</v>
      </c>
      <c r="AH1092" s="36">
        <f t="shared" si="414"/>
        <v>0</v>
      </c>
      <c r="AI1092" s="36">
        <f t="shared" si="415"/>
        <v>0</v>
      </c>
      <c r="AJ1092" s="35" t="str">
        <f t="shared" si="416"/>
        <v/>
      </c>
      <c r="AK1092" s="35" t="str">
        <f t="shared" si="417"/>
        <v/>
      </c>
      <c r="AL1092" s="35" t="str">
        <f t="shared" si="418"/>
        <v/>
      </c>
      <c r="AM1092" s="35" t="str">
        <f t="shared" si="419"/>
        <v/>
      </c>
      <c r="AN1092" s="35" t="str">
        <f t="shared" si="420"/>
        <v/>
      </c>
      <c r="AO1092" s="35" t="str">
        <f t="shared" si="421"/>
        <v/>
      </c>
      <c r="AP1092" s="35" t="str">
        <f>IF(AJ1092="","",VLOOKUP(AN1092,[1]Sheet11!E:F,2,0))</f>
        <v/>
      </c>
      <c r="AQ1092" s="35" t="str">
        <f>IF(AO1092="拼单会员","5年",IF(AJ1092="","",VLOOKUP(AM1092&amp;AP1092,[1]Sheet11!$J$3:$K$17,2)))</f>
        <v/>
      </c>
      <c r="AR1092" s="35" t="str">
        <f t="shared" si="422"/>
        <v/>
      </c>
      <c r="AS1092" s="35" t="str">
        <f t="shared" si="423"/>
        <v/>
      </c>
      <c r="AT1092" s="35" t="str">
        <f t="shared" si="424"/>
        <v/>
      </c>
      <c r="AU1092" s="35" t="str">
        <f t="shared" si="425"/>
        <v/>
      </c>
      <c r="AV1092" s="35" t="str">
        <f t="shared" si="426"/>
        <v/>
      </c>
      <c r="AW1092" s="35" t="str">
        <f t="shared" si="427"/>
        <v/>
      </c>
      <c r="AX1092" s="35" t="str">
        <f t="shared" si="428"/>
        <v/>
      </c>
      <c r="AY1092" s="35" t="str">
        <f>IF(SUMIF('7-市场业绩'!F:F,AC1092,'7-市场业绩'!I:I)&gt;0,"学习卡","老结算")</f>
        <v>老结算</v>
      </c>
      <c r="AZ1092" s="35" t="str">
        <f t="shared" si="429"/>
        <v/>
      </c>
      <c r="BA1092" s="35" t="str">
        <f t="shared" si="430"/>
        <v>无</v>
      </c>
      <c r="BB1092" s="35" t="str">
        <f t="shared" si="431"/>
        <v/>
      </c>
      <c r="BC1092" s="35" t="str">
        <f t="shared" si="432"/>
        <v/>
      </c>
      <c r="BD1092" s="35" t="str">
        <f t="shared" si="433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209"/>
      <c r="M1093" s="20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410"/>
        <v/>
      </c>
      <c r="AD1093" s="36">
        <f t="shared" si="411"/>
        <v>0</v>
      </c>
      <c r="AE1093" s="35" t="str">
        <f t="shared" si="412"/>
        <v/>
      </c>
      <c r="AF1093" s="24"/>
      <c r="AG1093" s="40">
        <f t="shared" si="413"/>
        <v>0</v>
      </c>
      <c r="AH1093" s="36">
        <f t="shared" si="414"/>
        <v>0</v>
      </c>
      <c r="AI1093" s="36">
        <f t="shared" si="415"/>
        <v>0</v>
      </c>
      <c r="AJ1093" s="35" t="str">
        <f t="shared" si="416"/>
        <v/>
      </c>
      <c r="AK1093" s="35" t="str">
        <f t="shared" si="417"/>
        <v/>
      </c>
      <c r="AL1093" s="35" t="str">
        <f t="shared" si="418"/>
        <v/>
      </c>
      <c r="AM1093" s="35" t="str">
        <f t="shared" si="419"/>
        <v/>
      </c>
      <c r="AN1093" s="35" t="str">
        <f t="shared" si="420"/>
        <v/>
      </c>
      <c r="AO1093" s="35" t="str">
        <f t="shared" si="421"/>
        <v/>
      </c>
      <c r="AP1093" s="35" t="str">
        <f>IF(AJ1093="","",VLOOKUP(AN1093,[1]Sheet11!E:F,2,0))</f>
        <v/>
      </c>
      <c r="AQ1093" s="35" t="str">
        <f>IF(AO1093="拼单会员","5年",IF(AJ1093="","",VLOOKUP(AM1093&amp;AP1093,[1]Sheet11!$J$3:$K$17,2)))</f>
        <v/>
      </c>
      <c r="AR1093" s="35" t="str">
        <f t="shared" si="422"/>
        <v/>
      </c>
      <c r="AS1093" s="35" t="str">
        <f t="shared" si="423"/>
        <v/>
      </c>
      <c r="AT1093" s="35" t="str">
        <f t="shared" si="424"/>
        <v/>
      </c>
      <c r="AU1093" s="35" t="str">
        <f t="shared" si="425"/>
        <v/>
      </c>
      <c r="AV1093" s="35" t="str">
        <f t="shared" si="426"/>
        <v/>
      </c>
      <c r="AW1093" s="35" t="str">
        <f t="shared" si="427"/>
        <v/>
      </c>
      <c r="AX1093" s="35" t="str">
        <f t="shared" si="428"/>
        <v/>
      </c>
      <c r="AY1093" s="35" t="str">
        <f>IF(SUMIF('7-市场业绩'!F:F,AC1093,'7-市场业绩'!I:I)&gt;0,"学习卡","老结算")</f>
        <v>老结算</v>
      </c>
      <c r="AZ1093" s="35" t="str">
        <f t="shared" si="429"/>
        <v/>
      </c>
      <c r="BA1093" s="35" t="str">
        <f t="shared" si="430"/>
        <v>无</v>
      </c>
      <c r="BB1093" s="35" t="str">
        <f t="shared" si="431"/>
        <v/>
      </c>
      <c r="BC1093" s="35" t="str">
        <f t="shared" si="432"/>
        <v/>
      </c>
      <c r="BD1093" s="35" t="str">
        <f t="shared" si="433"/>
        <v>无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/>
      </c>
    </row>
    <row r="1094" spans="1:57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209"/>
      <c r="M1094" s="20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410"/>
        <v/>
      </c>
      <c r="AD1094" s="36">
        <f t="shared" si="411"/>
        <v>0</v>
      </c>
      <c r="AE1094" s="35" t="str">
        <f t="shared" si="412"/>
        <v/>
      </c>
      <c r="AF1094" s="24"/>
      <c r="AG1094" s="40">
        <f t="shared" si="413"/>
        <v>0</v>
      </c>
      <c r="AH1094" s="36">
        <f t="shared" si="414"/>
        <v>0</v>
      </c>
      <c r="AI1094" s="36">
        <f t="shared" si="415"/>
        <v>0</v>
      </c>
      <c r="AJ1094" s="35" t="str">
        <f t="shared" si="416"/>
        <v/>
      </c>
      <c r="AK1094" s="35" t="str">
        <f t="shared" si="417"/>
        <v/>
      </c>
      <c r="AL1094" s="35" t="str">
        <f t="shared" si="418"/>
        <v/>
      </c>
      <c r="AM1094" s="35" t="str">
        <f t="shared" si="419"/>
        <v/>
      </c>
      <c r="AN1094" s="35" t="str">
        <f t="shared" si="420"/>
        <v/>
      </c>
      <c r="AO1094" s="35" t="str">
        <f t="shared" si="421"/>
        <v/>
      </c>
      <c r="AP1094" s="35" t="str">
        <f>IF(AJ1094="","",VLOOKUP(AN1094,[1]Sheet11!E:F,2,0))</f>
        <v/>
      </c>
      <c r="AQ1094" s="35" t="str">
        <f>IF(AO1094="拼单会员","5年",IF(AJ1094="","",VLOOKUP(AM1094&amp;AP1094,[1]Sheet11!$J$3:$K$17,2)))</f>
        <v/>
      </c>
      <c r="AR1094" s="35" t="str">
        <f t="shared" si="422"/>
        <v/>
      </c>
      <c r="AS1094" s="35" t="str">
        <f t="shared" si="423"/>
        <v/>
      </c>
      <c r="AT1094" s="35" t="str">
        <f t="shared" si="424"/>
        <v/>
      </c>
      <c r="AU1094" s="35" t="str">
        <f t="shared" si="425"/>
        <v/>
      </c>
      <c r="AV1094" s="35" t="str">
        <f t="shared" si="426"/>
        <v/>
      </c>
      <c r="AW1094" s="35" t="str">
        <f t="shared" si="427"/>
        <v/>
      </c>
      <c r="AX1094" s="35" t="str">
        <f t="shared" si="428"/>
        <v/>
      </c>
      <c r="AY1094" s="35" t="str">
        <f>IF(SUMIF('7-市场业绩'!F:F,AC1094,'7-市场业绩'!I:I)&gt;0,"学习卡","老结算")</f>
        <v>老结算</v>
      </c>
      <c r="AZ1094" s="35" t="str">
        <f t="shared" si="429"/>
        <v/>
      </c>
      <c r="BA1094" s="35" t="str">
        <f t="shared" si="430"/>
        <v>无</v>
      </c>
      <c r="BB1094" s="35" t="str">
        <f t="shared" si="431"/>
        <v/>
      </c>
      <c r="BC1094" s="35" t="str">
        <f t="shared" si="432"/>
        <v/>
      </c>
      <c r="BD1094" s="35" t="str">
        <f t="shared" si="433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209"/>
      <c r="M1095" s="20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410"/>
        <v/>
      </c>
      <c r="AD1095" s="36">
        <f t="shared" si="411"/>
        <v>0</v>
      </c>
      <c r="AE1095" s="35" t="str">
        <f t="shared" si="412"/>
        <v/>
      </c>
      <c r="AF1095" s="24"/>
      <c r="AG1095" s="40">
        <f t="shared" si="413"/>
        <v>0</v>
      </c>
      <c r="AH1095" s="36">
        <f t="shared" si="414"/>
        <v>0</v>
      </c>
      <c r="AI1095" s="36">
        <f t="shared" si="415"/>
        <v>0</v>
      </c>
      <c r="AJ1095" s="35" t="str">
        <f t="shared" si="416"/>
        <v/>
      </c>
      <c r="AK1095" s="35" t="str">
        <f t="shared" si="417"/>
        <v/>
      </c>
      <c r="AL1095" s="35" t="str">
        <f t="shared" si="418"/>
        <v/>
      </c>
      <c r="AM1095" s="35" t="str">
        <f t="shared" si="419"/>
        <v/>
      </c>
      <c r="AN1095" s="35" t="str">
        <f t="shared" si="420"/>
        <v/>
      </c>
      <c r="AO1095" s="35" t="str">
        <f t="shared" si="421"/>
        <v/>
      </c>
      <c r="AP1095" s="35" t="str">
        <f>IF(AJ1095="","",VLOOKUP(AN1095,[1]Sheet11!E:F,2,0))</f>
        <v/>
      </c>
      <c r="AQ1095" s="35" t="str">
        <f>IF(AO1095="拼单会员","5年",IF(AJ1095="","",VLOOKUP(AM1095&amp;AP1095,[1]Sheet11!$J$3:$K$17,2)))</f>
        <v/>
      </c>
      <c r="AR1095" s="35" t="str">
        <f t="shared" si="422"/>
        <v/>
      </c>
      <c r="AS1095" s="35" t="str">
        <f t="shared" si="423"/>
        <v/>
      </c>
      <c r="AT1095" s="35" t="str">
        <f t="shared" si="424"/>
        <v/>
      </c>
      <c r="AU1095" s="35" t="str">
        <f t="shared" si="425"/>
        <v/>
      </c>
      <c r="AV1095" s="35" t="str">
        <f t="shared" si="426"/>
        <v/>
      </c>
      <c r="AW1095" s="35" t="str">
        <f t="shared" si="427"/>
        <v/>
      </c>
      <c r="AX1095" s="35" t="str">
        <f t="shared" si="428"/>
        <v/>
      </c>
      <c r="AY1095" s="35" t="str">
        <f>IF(SUMIF('7-市场业绩'!F:F,AC1095,'7-市场业绩'!I:I)&gt;0,"学习卡","老结算")</f>
        <v>老结算</v>
      </c>
      <c r="AZ1095" s="35" t="str">
        <f t="shared" si="429"/>
        <v/>
      </c>
      <c r="BA1095" s="35" t="str">
        <f t="shared" si="430"/>
        <v>无</v>
      </c>
      <c r="BB1095" s="35" t="str">
        <f t="shared" si="431"/>
        <v/>
      </c>
      <c r="BC1095" s="35" t="str">
        <f t="shared" si="432"/>
        <v/>
      </c>
      <c r="BD1095" s="35" t="str">
        <f t="shared" si="433"/>
        <v>无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/>
      </c>
    </row>
    <row r="1096" spans="1:57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209"/>
      <c r="M1096" s="20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410"/>
        <v/>
      </c>
      <c r="AD1096" s="36">
        <f t="shared" si="411"/>
        <v>0</v>
      </c>
      <c r="AE1096" s="35" t="str">
        <f t="shared" si="412"/>
        <v/>
      </c>
      <c r="AF1096" s="24"/>
      <c r="AG1096" s="40">
        <f t="shared" si="413"/>
        <v>0</v>
      </c>
      <c r="AH1096" s="36">
        <f t="shared" si="414"/>
        <v>0</v>
      </c>
      <c r="AI1096" s="36">
        <f t="shared" si="415"/>
        <v>0</v>
      </c>
      <c r="AJ1096" s="35" t="str">
        <f t="shared" si="416"/>
        <v/>
      </c>
      <c r="AK1096" s="35" t="str">
        <f t="shared" si="417"/>
        <v/>
      </c>
      <c r="AL1096" s="35" t="str">
        <f t="shared" si="418"/>
        <v/>
      </c>
      <c r="AM1096" s="35" t="str">
        <f t="shared" si="419"/>
        <v/>
      </c>
      <c r="AN1096" s="35" t="str">
        <f t="shared" si="420"/>
        <v/>
      </c>
      <c r="AO1096" s="35" t="str">
        <f t="shared" si="421"/>
        <v/>
      </c>
      <c r="AP1096" s="35" t="str">
        <f>IF(AJ1096="","",VLOOKUP(AN1096,[1]Sheet11!E:F,2,0))</f>
        <v/>
      </c>
      <c r="AQ1096" s="35" t="str">
        <f>IF(AO1096="拼单会员","5年",IF(AJ1096="","",VLOOKUP(AM1096&amp;AP1096,[1]Sheet11!$J$3:$K$17,2)))</f>
        <v/>
      </c>
      <c r="AR1096" s="35" t="str">
        <f t="shared" si="422"/>
        <v/>
      </c>
      <c r="AS1096" s="35" t="str">
        <f t="shared" si="423"/>
        <v/>
      </c>
      <c r="AT1096" s="35" t="str">
        <f t="shared" si="424"/>
        <v/>
      </c>
      <c r="AU1096" s="35" t="str">
        <f t="shared" si="425"/>
        <v/>
      </c>
      <c r="AV1096" s="35" t="str">
        <f t="shared" si="426"/>
        <v/>
      </c>
      <c r="AW1096" s="35" t="str">
        <f t="shared" si="427"/>
        <v/>
      </c>
      <c r="AX1096" s="35" t="str">
        <f t="shared" si="428"/>
        <v/>
      </c>
      <c r="AY1096" s="35" t="str">
        <f>IF(SUMIF('7-市场业绩'!F:F,AC1096,'7-市场业绩'!I:I)&gt;0,"学习卡","老结算")</f>
        <v>老结算</v>
      </c>
      <c r="AZ1096" s="35" t="str">
        <f t="shared" si="429"/>
        <v/>
      </c>
      <c r="BA1096" s="35" t="str">
        <f t="shared" si="430"/>
        <v>无</v>
      </c>
      <c r="BB1096" s="35" t="str">
        <f t="shared" si="431"/>
        <v/>
      </c>
      <c r="BC1096" s="35" t="str">
        <f t="shared" si="432"/>
        <v/>
      </c>
      <c r="BD1096" s="35" t="str">
        <f t="shared" si="433"/>
        <v>无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/>
      </c>
    </row>
    <row r="1097" spans="1:57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209"/>
      <c r="M1097" s="20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410"/>
        <v/>
      </c>
      <c r="AD1097" s="36">
        <f t="shared" si="411"/>
        <v>0</v>
      </c>
      <c r="AE1097" s="35" t="str">
        <f t="shared" si="412"/>
        <v/>
      </c>
      <c r="AF1097" s="24"/>
      <c r="AG1097" s="40">
        <f t="shared" si="413"/>
        <v>0</v>
      </c>
      <c r="AH1097" s="36">
        <f t="shared" si="414"/>
        <v>0</v>
      </c>
      <c r="AI1097" s="36">
        <f t="shared" si="415"/>
        <v>0</v>
      </c>
      <c r="AJ1097" s="35" t="str">
        <f t="shared" si="416"/>
        <v/>
      </c>
      <c r="AK1097" s="35" t="str">
        <f t="shared" si="417"/>
        <v/>
      </c>
      <c r="AL1097" s="35" t="str">
        <f t="shared" si="418"/>
        <v/>
      </c>
      <c r="AM1097" s="35" t="str">
        <f t="shared" si="419"/>
        <v/>
      </c>
      <c r="AN1097" s="35" t="str">
        <f t="shared" si="420"/>
        <v/>
      </c>
      <c r="AO1097" s="35" t="str">
        <f t="shared" si="421"/>
        <v/>
      </c>
      <c r="AP1097" s="35" t="str">
        <f>IF(AJ1097="","",VLOOKUP(AN1097,[1]Sheet11!E:F,2,0))</f>
        <v/>
      </c>
      <c r="AQ1097" s="35" t="str">
        <f>IF(AO1097="拼单会员","5年",IF(AJ1097="","",VLOOKUP(AM1097&amp;AP1097,[1]Sheet11!$J$3:$K$17,2)))</f>
        <v/>
      </c>
      <c r="AR1097" s="35" t="str">
        <f t="shared" si="422"/>
        <v/>
      </c>
      <c r="AS1097" s="35" t="str">
        <f t="shared" si="423"/>
        <v/>
      </c>
      <c r="AT1097" s="35" t="str">
        <f t="shared" si="424"/>
        <v/>
      </c>
      <c r="AU1097" s="35" t="str">
        <f t="shared" si="425"/>
        <v/>
      </c>
      <c r="AV1097" s="35" t="str">
        <f t="shared" si="426"/>
        <v/>
      </c>
      <c r="AW1097" s="35" t="str">
        <f t="shared" si="427"/>
        <v/>
      </c>
      <c r="AX1097" s="35" t="str">
        <f t="shared" si="428"/>
        <v/>
      </c>
      <c r="AY1097" s="35" t="str">
        <f>IF(SUMIF('7-市场业绩'!F:F,AC1097,'7-市场业绩'!I:I)&gt;0,"学习卡","老结算")</f>
        <v>老结算</v>
      </c>
      <c r="AZ1097" s="35" t="str">
        <f t="shared" si="429"/>
        <v/>
      </c>
      <c r="BA1097" s="35" t="str">
        <f t="shared" si="430"/>
        <v>无</v>
      </c>
      <c r="BB1097" s="35" t="str">
        <f t="shared" si="431"/>
        <v/>
      </c>
      <c r="BC1097" s="35" t="str">
        <f t="shared" si="432"/>
        <v/>
      </c>
      <c r="BD1097" s="35" t="str">
        <f t="shared" si="433"/>
        <v>无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/>
      </c>
    </row>
    <row r="1098" spans="1:57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209"/>
      <c r="M1098" s="20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410"/>
        <v/>
      </c>
      <c r="AD1098" s="36">
        <f t="shared" si="411"/>
        <v>0</v>
      </c>
      <c r="AE1098" s="35" t="str">
        <f t="shared" si="412"/>
        <v/>
      </c>
      <c r="AF1098" s="24"/>
      <c r="AG1098" s="40">
        <f t="shared" si="413"/>
        <v>0</v>
      </c>
      <c r="AH1098" s="36">
        <f t="shared" si="414"/>
        <v>0</v>
      </c>
      <c r="AI1098" s="36">
        <f t="shared" si="415"/>
        <v>0</v>
      </c>
      <c r="AJ1098" s="35" t="str">
        <f t="shared" si="416"/>
        <v/>
      </c>
      <c r="AK1098" s="35" t="str">
        <f t="shared" si="417"/>
        <v/>
      </c>
      <c r="AL1098" s="35" t="str">
        <f t="shared" si="418"/>
        <v/>
      </c>
      <c r="AM1098" s="35" t="str">
        <f t="shared" si="419"/>
        <v/>
      </c>
      <c r="AN1098" s="35" t="str">
        <f t="shared" si="420"/>
        <v/>
      </c>
      <c r="AO1098" s="35" t="str">
        <f t="shared" si="421"/>
        <v/>
      </c>
      <c r="AP1098" s="35" t="str">
        <f>IF(AJ1098="","",VLOOKUP(AN1098,[1]Sheet11!E:F,2,0))</f>
        <v/>
      </c>
      <c r="AQ1098" s="35" t="str">
        <f>IF(AO1098="拼单会员","5年",IF(AJ1098="","",VLOOKUP(AM1098&amp;AP1098,[1]Sheet11!$J$3:$K$17,2)))</f>
        <v/>
      </c>
      <c r="AR1098" s="35" t="str">
        <f t="shared" si="422"/>
        <v/>
      </c>
      <c r="AS1098" s="35" t="str">
        <f t="shared" si="423"/>
        <v/>
      </c>
      <c r="AT1098" s="35" t="str">
        <f t="shared" si="424"/>
        <v/>
      </c>
      <c r="AU1098" s="35" t="str">
        <f t="shared" si="425"/>
        <v/>
      </c>
      <c r="AV1098" s="35" t="str">
        <f t="shared" si="426"/>
        <v/>
      </c>
      <c r="AW1098" s="35" t="str">
        <f t="shared" si="427"/>
        <v/>
      </c>
      <c r="AX1098" s="35" t="str">
        <f t="shared" si="428"/>
        <v/>
      </c>
      <c r="AY1098" s="35" t="str">
        <f>IF(SUMIF('7-市场业绩'!F:F,AC1098,'7-市场业绩'!I:I)&gt;0,"学习卡","老结算")</f>
        <v>老结算</v>
      </c>
      <c r="AZ1098" s="35" t="str">
        <f t="shared" si="429"/>
        <v/>
      </c>
      <c r="BA1098" s="35" t="str">
        <f t="shared" si="430"/>
        <v>无</v>
      </c>
      <c r="BB1098" s="35" t="str">
        <f t="shared" si="431"/>
        <v/>
      </c>
      <c r="BC1098" s="35" t="str">
        <f t="shared" si="432"/>
        <v/>
      </c>
      <c r="BD1098" s="35" t="str">
        <f t="shared" si="433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209"/>
      <c r="M1099" s="20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410"/>
        <v/>
      </c>
      <c r="AD1099" s="36">
        <f t="shared" si="411"/>
        <v>0</v>
      </c>
      <c r="AE1099" s="35" t="str">
        <f t="shared" si="412"/>
        <v/>
      </c>
      <c r="AF1099" s="24"/>
      <c r="AG1099" s="40">
        <f t="shared" si="413"/>
        <v>0</v>
      </c>
      <c r="AH1099" s="36">
        <f t="shared" si="414"/>
        <v>0</v>
      </c>
      <c r="AI1099" s="36">
        <f t="shared" si="415"/>
        <v>0</v>
      </c>
      <c r="AJ1099" s="35" t="str">
        <f t="shared" si="416"/>
        <v/>
      </c>
      <c r="AK1099" s="35" t="str">
        <f t="shared" si="417"/>
        <v/>
      </c>
      <c r="AL1099" s="35" t="str">
        <f t="shared" si="418"/>
        <v/>
      </c>
      <c r="AM1099" s="35" t="str">
        <f t="shared" si="419"/>
        <v/>
      </c>
      <c r="AN1099" s="35" t="str">
        <f t="shared" si="420"/>
        <v/>
      </c>
      <c r="AO1099" s="35" t="str">
        <f t="shared" si="421"/>
        <v/>
      </c>
      <c r="AP1099" s="35" t="str">
        <f>IF(AJ1099="","",VLOOKUP(AN1099,[1]Sheet11!E:F,2,0))</f>
        <v/>
      </c>
      <c r="AQ1099" s="35" t="str">
        <f>IF(AO1099="拼单会员","5年",IF(AJ1099="","",VLOOKUP(AM1099&amp;AP1099,[1]Sheet11!$J$3:$K$17,2)))</f>
        <v/>
      </c>
      <c r="AR1099" s="35" t="str">
        <f t="shared" si="422"/>
        <v/>
      </c>
      <c r="AS1099" s="35" t="str">
        <f t="shared" si="423"/>
        <v/>
      </c>
      <c r="AT1099" s="35" t="str">
        <f t="shared" si="424"/>
        <v/>
      </c>
      <c r="AU1099" s="35" t="str">
        <f t="shared" si="425"/>
        <v/>
      </c>
      <c r="AV1099" s="35" t="str">
        <f t="shared" si="426"/>
        <v/>
      </c>
      <c r="AW1099" s="35" t="str">
        <f t="shared" si="427"/>
        <v/>
      </c>
      <c r="AX1099" s="35" t="str">
        <f t="shared" si="428"/>
        <v/>
      </c>
      <c r="AY1099" s="35" t="str">
        <f>IF(SUMIF('7-市场业绩'!F:F,AC1099,'7-市场业绩'!I:I)&gt;0,"学习卡","老结算")</f>
        <v>老结算</v>
      </c>
      <c r="AZ1099" s="35" t="str">
        <f t="shared" si="429"/>
        <v/>
      </c>
      <c r="BA1099" s="35" t="str">
        <f t="shared" si="430"/>
        <v>无</v>
      </c>
      <c r="BB1099" s="35" t="str">
        <f t="shared" si="431"/>
        <v/>
      </c>
      <c r="BC1099" s="35" t="str">
        <f t="shared" si="432"/>
        <v/>
      </c>
      <c r="BD1099" s="35" t="str">
        <f t="shared" si="433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209"/>
      <c r="M1100" s="20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410"/>
        <v/>
      </c>
      <c r="AD1100" s="36">
        <f t="shared" si="411"/>
        <v>0</v>
      </c>
      <c r="AE1100" s="35" t="str">
        <f t="shared" si="412"/>
        <v/>
      </c>
      <c r="AF1100" s="24"/>
      <c r="AG1100" s="40">
        <f t="shared" si="413"/>
        <v>0</v>
      </c>
      <c r="AH1100" s="36">
        <f t="shared" si="414"/>
        <v>0</v>
      </c>
      <c r="AI1100" s="36">
        <f t="shared" si="415"/>
        <v>0</v>
      </c>
      <c r="AJ1100" s="35" t="str">
        <f t="shared" si="416"/>
        <v/>
      </c>
      <c r="AK1100" s="35" t="str">
        <f t="shared" si="417"/>
        <v/>
      </c>
      <c r="AL1100" s="35" t="str">
        <f t="shared" si="418"/>
        <v/>
      </c>
      <c r="AM1100" s="35" t="str">
        <f t="shared" si="419"/>
        <v/>
      </c>
      <c r="AN1100" s="35" t="str">
        <f t="shared" si="420"/>
        <v/>
      </c>
      <c r="AO1100" s="35" t="str">
        <f t="shared" si="421"/>
        <v/>
      </c>
      <c r="AP1100" s="35" t="str">
        <f>IF(AJ1100="","",VLOOKUP(AN1100,[1]Sheet11!E:F,2,0))</f>
        <v/>
      </c>
      <c r="AQ1100" s="35" t="str">
        <f>IF(AO1100="拼单会员","5年",IF(AJ1100="","",VLOOKUP(AM1100&amp;AP1100,[1]Sheet11!$J$3:$K$17,2)))</f>
        <v/>
      </c>
      <c r="AR1100" s="35" t="str">
        <f t="shared" si="422"/>
        <v/>
      </c>
      <c r="AS1100" s="35" t="str">
        <f t="shared" si="423"/>
        <v/>
      </c>
      <c r="AT1100" s="35" t="str">
        <f t="shared" si="424"/>
        <v/>
      </c>
      <c r="AU1100" s="35" t="str">
        <f t="shared" si="425"/>
        <v/>
      </c>
      <c r="AV1100" s="35" t="str">
        <f t="shared" si="426"/>
        <v/>
      </c>
      <c r="AW1100" s="35" t="str">
        <f t="shared" si="427"/>
        <v/>
      </c>
      <c r="AX1100" s="35" t="str">
        <f t="shared" si="428"/>
        <v/>
      </c>
      <c r="AY1100" s="35" t="str">
        <f>IF(SUMIF('7-市场业绩'!F:F,AC1100,'7-市场业绩'!I:I)&gt;0,"学习卡","老结算")</f>
        <v>老结算</v>
      </c>
      <c r="AZ1100" s="35" t="str">
        <f t="shared" si="429"/>
        <v/>
      </c>
      <c r="BA1100" s="35" t="str">
        <f t="shared" si="430"/>
        <v>无</v>
      </c>
      <c r="BB1100" s="35" t="str">
        <f t="shared" si="431"/>
        <v/>
      </c>
      <c r="BC1100" s="35" t="str">
        <f t="shared" si="432"/>
        <v/>
      </c>
      <c r="BD1100" s="35" t="str">
        <f t="shared" si="433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209"/>
      <c r="M1101" s="20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410"/>
        <v/>
      </c>
      <c r="AD1101" s="36">
        <f t="shared" si="411"/>
        <v>0</v>
      </c>
      <c r="AE1101" s="35" t="str">
        <f t="shared" si="412"/>
        <v/>
      </c>
      <c r="AF1101" s="24"/>
      <c r="AG1101" s="40">
        <f t="shared" si="413"/>
        <v>0</v>
      </c>
      <c r="AH1101" s="36">
        <f t="shared" si="414"/>
        <v>0</v>
      </c>
      <c r="AI1101" s="36">
        <f t="shared" si="415"/>
        <v>0</v>
      </c>
      <c r="AJ1101" s="35" t="str">
        <f t="shared" si="416"/>
        <v/>
      </c>
      <c r="AK1101" s="35" t="str">
        <f t="shared" si="417"/>
        <v/>
      </c>
      <c r="AL1101" s="35" t="str">
        <f t="shared" si="418"/>
        <v/>
      </c>
      <c r="AM1101" s="35" t="str">
        <f t="shared" si="419"/>
        <v/>
      </c>
      <c r="AN1101" s="35" t="str">
        <f t="shared" si="420"/>
        <v/>
      </c>
      <c r="AO1101" s="35" t="str">
        <f t="shared" si="421"/>
        <v/>
      </c>
      <c r="AP1101" s="35" t="str">
        <f>IF(AJ1101="","",VLOOKUP(AN1101,[1]Sheet11!E:F,2,0))</f>
        <v/>
      </c>
      <c r="AQ1101" s="35" t="str">
        <f>IF(AO1101="拼单会员","5年",IF(AJ1101="","",VLOOKUP(AM1101&amp;AP1101,[1]Sheet11!$J$3:$K$17,2)))</f>
        <v/>
      </c>
      <c r="AR1101" s="35" t="str">
        <f t="shared" si="422"/>
        <v/>
      </c>
      <c r="AS1101" s="35" t="str">
        <f t="shared" si="423"/>
        <v/>
      </c>
      <c r="AT1101" s="35" t="str">
        <f t="shared" si="424"/>
        <v/>
      </c>
      <c r="AU1101" s="35" t="str">
        <f t="shared" si="425"/>
        <v/>
      </c>
      <c r="AV1101" s="35" t="str">
        <f t="shared" si="426"/>
        <v/>
      </c>
      <c r="AW1101" s="35" t="str">
        <f t="shared" si="427"/>
        <v/>
      </c>
      <c r="AX1101" s="35" t="str">
        <f t="shared" si="428"/>
        <v/>
      </c>
      <c r="AY1101" s="35" t="str">
        <f>IF(SUMIF('7-市场业绩'!F:F,AC1101,'7-市场业绩'!I:I)&gt;0,"学习卡","老结算")</f>
        <v>老结算</v>
      </c>
      <c r="AZ1101" s="35" t="str">
        <f t="shared" si="429"/>
        <v/>
      </c>
      <c r="BA1101" s="35" t="str">
        <f t="shared" si="430"/>
        <v>无</v>
      </c>
      <c r="BB1101" s="35" t="str">
        <f t="shared" si="431"/>
        <v/>
      </c>
      <c r="BC1101" s="35" t="str">
        <f t="shared" si="432"/>
        <v/>
      </c>
      <c r="BD1101" s="35" t="str">
        <f t="shared" si="433"/>
        <v>无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209"/>
      <c r="M1102" s="20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410"/>
        <v/>
      </c>
      <c r="AD1102" s="36">
        <f t="shared" si="411"/>
        <v>0</v>
      </c>
      <c r="AE1102" s="35" t="str">
        <f t="shared" si="412"/>
        <v/>
      </c>
      <c r="AF1102" s="24"/>
      <c r="AG1102" s="40">
        <f t="shared" si="413"/>
        <v>0</v>
      </c>
      <c r="AH1102" s="36">
        <f t="shared" si="414"/>
        <v>0</v>
      </c>
      <c r="AI1102" s="36">
        <f t="shared" si="415"/>
        <v>0</v>
      </c>
      <c r="AJ1102" s="35" t="str">
        <f t="shared" si="416"/>
        <v/>
      </c>
      <c r="AK1102" s="35" t="str">
        <f t="shared" si="417"/>
        <v/>
      </c>
      <c r="AL1102" s="35" t="str">
        <f t="shared" si="418"/>
        <v/>
      </c>
      <c r="AM1102" s="35" t="str">
        <f t="shared" si="419"/>
        <v/>
      </c>
      <c r="AN1102" s="35" t="str">
        <f t="shared" si="420"/>
        <v/>
      </c>
      <c r="AO1102" s="35" t="str">
        <f t="shared" si="421"/>
        <v/>
      </c>
      <c r="AP1102" s="35" t="str">
        <f>IF(AJ1102="","",VLOOKUP(AN1102,[1]Sheet11!E:F,2,0))</f>
        <v/>
      </c>
      <c r="AQ1102" s="35" t="str">
        <f>IF(AO1102="拼单会员","5年",IF(AJ1102="","",VLOOKUP(AM1102&amp;AP1102,[1]Sheet11!$J$3:$K$17,2)))</f>
        <v/>
      </c>
      <c r="AR1102" s="35" t="str">
        <f t="shared" si="422"/>
        <v/>
      </c>
      <c r="AS1102" s="35" t="str">
        <f t="shared" si="423"/>
        <v/>
      </c>
      <c r="AT1102" s="35" t="str">
        <f t="shared" si="424"/>
        <v/>
      </c>
      <c r="AU1102" s="35" t="str">
        <f t="shared" si="425"/>
        <v/>
      </c>
      <c r="AV1102" s="35" t="str">
        <f t="shared" si="426"/>
        <v/>
      </c>
      <c r="AW1102" s="35" t="str">
        <f t="shared" si="427"/>
        <v/>
      </c>
      <c r="AX1102" s="35" t="str">
        <f t="shared" si="428"/>
        <v/>
      </c>
      <c r="AY1102" s="35" t="str">
        <f>IF(SUMIF('7-市场业绩'!F:F,AC1102,'7-市场业绩'!I:I)&gt;0,"学习卡","老结算")</f>
        <v>老结算</v>
      </c>
      <c r="AZ1102" s="35" t="str">
        <f t="shared" si="429"/>
        <v/>
      </c>
      <c r="BA1102" s="35" t="str">
        <f t="shared" si="430"/>
        <v>无</v>
      </c>
      <c r="BB1102" s="35" t="str">
        <f t="shared" si="431"/>
        <v/>
      </c>
      <c r="BC1102" s="35" t="str">
        <f t="shared" si="432"/>
        <v/>
      </c>
      <c r="BD1102" s="35" t="str">
        <f t="shared" si="433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209"/>
      <c r="M1103" s="20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410"/>
        <v/>
      </c>
      <c r="AD1103" s="36">
        <f t="shared" si="411"/>
        <v>0</v>
      </c>
      <c r="AE1103" s="35" t="str">
        <f t="shared" si="412"/>
        <v/>
      </c>
      <c r="AF1103" s="24"/>
      <c r="AG1103" s="40">
        <f t="shared" si="413"/>
        <v>0</v>
      </c>
      <c r="AH1103" s="36">
        <f t="shared" si="414"/>
        <v>0</v>
      </c>
      <c r="AI1103" s="36">
        <f t="shared" si="415"/>
        <v>0</v>
      </c>
      <c r="AJ1103" s="35" t="str">
        <f t="shared" si="416"/>
        <v/>
      </c>
      <c r="AK1103" s="35" t="str">
        <f t="shared" si="417"/>
        <v/>
      </c>
      <c r="AL1103" s="35" t="str">
        <f t="shared" si="418"/>
        <v/>
      </c>
      <c r="AM1103" s="35" t="str">
        <f t="shared" si="419"/>
        <v/>
      </c>
      <c r="AN1103" s="35" t="str">
        <f t="shared" si="420"/>
        <v/>
      </c>
      <c r="AO1103" s="35" t="str">
        <f t="shared" si="421"/>
        <v/>
      </c>
      <c r="AP1103" s="35" t="str">
        <f>IF(AJ1103="","",VLOOKUP(AN1103,[1]Sheet11!E:F,2,0))</f>
        <v/>
      </c>
      <c r="AQ1103" s="35" t="str">
        <f>IF(AO1103="拼单会员","5年",IF(AJ1103="","",VLOOKUP(AM1103&amp;AP1103,[1]Sheet11!$J$3:$K$17,2)))</f>
        <v/>
      </c>
      <c r="AR1103" s="35" t="str">
        <f t="shared" si="422"/>
        <v/>
      </c>
      <c r="AS1103" s="35" t="str">
        <f t="shared" si="423"/>
        <v/>
      </c>
      <c r="AT1103" s="35" t="str">
        <f t="shared" si="424"/>
        <v/>
      </c>
      <c r="AU1103" s="35" t="str">
        <f t="shared" si="425"/>
        <v/>
      </c>
      <c r="AV1103" s="35" t="str">
        <f t="shared" si="426"/>
        <v/>
      </c>
      <c r="AW1103" s="35" t="str">
        <f t="shared" si="427"/>
        <v/>
      </c>
      <c r="AX1103" s="35" t="str">
        <f t="shared" si="428"/>
        <v/>
      </c>
      <c r="AY1103" s="35" t="str">
        <f>IF(SUMIF('7-市场业绩'!F:F,AC1103,'7-市场业绩'!I:I)&gt;0,"学习卡","老结算")</f>
        <v>老结算</v>
      </c>
      <c r="AZ1103" s="35" t="str">
        <f t="shared" si="429"/>
        <v/>
      </c>
      <c r="BA1103" s="35" t="str">
        <f t="shared" si="430"/>
        <v>无</v>
      </c>
      <c r="BB1103" s="35" t="str">
        <f t="shared" si="431"/>
        <v/>
      </c>
      <c r="BC1103" s="35" t="str">
        <f t="shared" si="432"/>
        <v/>
      </c>
      <c r="BD1103" s="35" t="str">
        <f t="shared" si="433"/>
        <v>无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209"/>
      <c r="M1104" s="20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410"/>
        <v/>
      </c>
      <c r="AD1104" s="36">
        <f t="shared" si="411"/>
        <v>0</v>
      </c>
      <c r="AE1104" s="35" t="str">
        <f t="shared" si="412"/>
        <v/>
      </c>
      <c r="AF1104" s="24"/>
      <c r="AG1104" s="40">
        <f t="shared" si="413"/>
        <v>0</v>
      </c>
      <c r="AH1104" s="36">
        <f t="shared" si="414"/>
        <v>0</v>
      </c>
      <c r="AI1104" s="36">
        <f t="shared" si="415"/>
        <v>0</v>
      </c>
      <c r="AJ1104" s="35" t="str">
        <f t="shared" si="416"/>
        <v/>
      </c>
      <c r="AK1104" s="35" t="str">
        <f t="shared" si="417"/>
        <v/>
      </c>
      <c r="AL1104" s="35" t="str">
        <f t="shared" si="418"/>
        <v/>
      </c>
      <c r="AM1104" s="35" t="str">
        <f t="shared" si="419"/>
        <v/>
      </c>
      <c r="AN1104" s="35" t="str">
        <f t="shared" si="420"/>
        <v/>
      </c>
      <c r="AO1104" s="35" t="str">
        <f t="shared" si="421"/>
        <v/>
      </c>
      <c r="AP1104" s="35" t="str">
        <f>IF(AJ1104="","",VLOOKUP(AN1104,[1]Sheet11!E:F,2,0))</f>
        <v/>
      </c>
      <c r="AQ1104" s="35" t="str">
        <f>IF(AO1104="拼单会员","5年",IF(AJ1104="","",VLOOKUP(AM1104&amp;AP1104,[1]Sheet11!$J$3:$K$17,2)))</f>
        <v/>
      </c>
      <c r="AR1104" s="35" t="str">
        <f t="shared" si="422"/>
        <v/>
      </c>
      <c r="AS1104" s="35" t="str">
        <f t="shared" si="423"/>
        <v/>
      </c>
      <c r="AT1104" s="35" t="str">
        <f t="shared" si="424"/>
        <v/>
      </c>
      <c r="AU1104" s="35" t="str">
        <f t="shared" si="425"/>
        <v/>
      </c>
      <c r="AV1104" s="35" t="str">
        <f t="shared" si="426"/>
        <v/>
      </c>
      <c r="AW1104" s="35" t="str">
        <f t="shared" si="427"/>
        <v/>
      </c>
      <c r="AX1104" s="35" t="str">
        <f t="shared" si="428"/>
        <v/>
      </c>
      <c r="AY1104" s="35" t="str">
        <f>IF(SUMIF('7-市场业绩'!F:F,AC1104,'7-市场业绩'!I:I)&gt;0,"学习卡","老结算")</f>
        <v>老结算</v>
      </c>
      <c r="AZ1104" s="35" t="str">
        <f t="shared" si="429"/>
        <v/>
      </c>
      <c r="BA1104" s="35" t="str">
        <f t="shared" si="430"/>
        <v>无</v>
      </c>
      <c r="BB1104" s="35" t="str">
        <f t="shared" si="431"/>
        <v/>
      </c>
      <c r="BC1104" s="35" t="str">
        <f t="shared" si="432"/>
        <v/>
      </c>
      <c r="BD1104" s="35" t="str">
        <f t="shared" si="433"/>
        <v>无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209"/>
      <c r="M1105" s="20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410"/>
        <v/>
      </c>
      <c r="AD1105" s="36">
        <f t="shared" si="411"/>
        <v>0</v>
      </c>
      <c r="AE1105" s="35" t="str">
        <f t="shared" si="412"/>
        <v/>
      </c>
      <c r="AF1105" s="24"/>
      <c r="AG1105" s="40">
        <f t="shared" si="413"/>
        <v>0</v>
      </c>
      <c r="AH1105" s="36">
        <f t="shared" si="414"/>
        <v>0</v>
      </c>
      <c r="AI1105" s="36">
        <f t="shared" si="415"/>
        <v>0</v>
      </c>
      <c r="AJ1105" s="35" t="str">
        <f t="shared" si="416"/>
        <v/>
      </c>
      <c r="AK1105" s="35" t="str">
        <f t="shared" si="417"/>
        <v/>
      </c>
      <c r="AL1105" s="35" t="str">
        <f t="shared" si="418"/>
        <v/>
      </c>
      <c r="AM1105" s="35" t="str">
        <f t="shared" si="419"/>
        <v/>
      </c>
      <c r="AN1105" s="35" t="str">
        <f t="shared" si="420"/>
        <v/>
      </c>
      <c r="AO1105" s="35" t="str">
        <f t="shared" si="421"/>
        <v/>
      </c>
      <c r="AP1105" s="35" t="str">
        <f>IF(AJ1105="","",VLOOKUP(AN1105,[1]Sheet11!E:F,2,0))</f>
        <v/>
      </c>
      <c r="AQ1105" s="35" t="str">
        <f>IF(AO1105="拼单会员","5年",IF(AJ1105="","",VLOOKUP(AM1105&amp;AP1105,[1]Sheet11!$J$3:$K$17,2)))</f>
        <v/>
      </c>
      <c r="AR1105" s="35" t="str">
        <f t="shared" si="422"/>
        <v/>
      </c>
      <c r="AS1105" s="35" t="str">
        <f t="shared" si="423"/>
        <v/>
      </c>
      <c r="AT1105" s="35" t="str">
        <f t="shared" si="424"/>
        <v/>
      </c>
      <c r="AU1105" s="35" t="str">
        <f t="shared" si="425"/>
        <v/>
      </c>
      <c r="AV1105" s="35" t="str">
        <f t="shared" si="426"/>
        <v/>
      </c>
      <c r="AW1105" s="35" t="str">
        <f t="shared" si="427"/>
        <v/>
      </c>
      <c r="AX1105" s="35" t="str">
        <f t="shared" si="428"/>
        <v/>
      </c>
      <c r="AY1105" s="35" t="str">
        <f>IF(SUMIF('7-市场业绩'!F:F,AC1105,'7-市场业绩'!I:I)&gt;0,"学习卡","老结算")</f>
        <v>老结算</v>
      </c>
      <c r="AZ1105" s="35" t="str">
        <f t="shared" si="429"/>
        <v/>
      </c>
      <c r="BA1105" s="35" t="str">
        <f t="shared" si="430"/>
        <v>无</v>
      </c>
      <c r="BB1105" s="35" t="str">
        <f t="shared" si="431"/>
        <v/>
      </c>
      <c r="BC1105" s="35" t="str">
        <f t="shared" si="432"/>
        <v/>
      </c>
      <c r="BD1105" s="35" t="str">
        <f t="shared" si="433"/>
        <v>无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209"/>
      <c r="M1106" s="20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10"/>
        <v/>
      </c>
      <c r="AD1106" s="36">
        <f t="shared" si="411"/>
        <v>0</v>
      </c>
      <c r="AE1106" s="35" t="str">
        <f t="shared" si="412"/>
        <v/>
      </c>
      <c r="AF1106" s="24"/>
      <c r="AG1106" s="40">
        <f t="shared" si="413"/>
        <v>0</v>
      </c>
      <c r="AH1106" s="36">
        <f t="shared" si="414"/>
        <v>0</v>
      </c>
      <c r="AI1106" s="36">
        <f t="shared" si="415"/>
        <v>0</v>
      </c>
      <c r="AJ1106" s="35" t="str">
        <f t="shared" si="416"/>
        <v/>
      </c>
      <c r="AK1106" s="35" t="str">
        <f t="shared" si="417"/>
        <v/>
      </c>
      <c r="AL1106" s="35" t="str">
        <f t="shared" si="418"/>
        <v/>
      </c>
      <c r="AM1106" s="35" t="str">
        <f t="shared" si="419"/>
        <v/>
      </c>
      <c r="AN1106" s="35" t="str">
        <f t="shared" si="420"/>
        <v/>
      </c>
      <c r="AO1106" s="35" t="str">
        <f t="shared" si="421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2"/>
        <v/>
      </c>
      <c r="AS1106" s="35" t="str">
        <f t="shared" si="423"/>
        <v/>
      </c>
      <c r="AT1106" s="35" t="str">
        <f t="shared" si="424"/>
        <v/>
      </c>
      <c r="AU1106" s="35" t="str">
        <f t="shared" si="425"/>
        <v/>
      </c>
      <c r="AV1106" s="35" t="str">
        <f t="shared" si="426"/>
        <v/>
      </c>
      <c r="AW1106" s="35" t="str">
        <f t="shared" si="427"/>
        <v/>
      </c>
      <c r="AX1106" s="35" t="str">
        <f t="shared" si="428"/>
        <v/>
      </c>
      <c r="AY1106" s="35" t="str">
        <f>IF(SUMIF('7-市场业绩'!F:F,AC1106,'7-市场业绩'!I:I)&gt;0,"学习卡","老结算")</f>
        <v>老结算</v>
      </c>
      <c r="AZ1106" s="35" t="str">
        <f t="shared" si="429"/>
        <v/>
      </c>
      <c r="BA1106" s="35" t="str">
        <f t="shared" si="430"/>
        <v>无</v>
      </c>
      <c r="BB1106" s="35" t="str">
        <f t="shared" si="431"/>
        <v/>
      </c>
      <c r="BC1106" s="35" t="str">
        <f t="shared" si="432"/>
        <v/>
      </c>
      <c r="BD1106" s="35" t="str">
        <f t="shared" si="433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209"/>
      <c r="M1107" s="20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10"/>
        <v/>
      </c>
      <c r="AD1107" s="36">
        <f t="shared" si="411"/>
        <v>0</v>
      </c>
      <c r="AE1107" s="35" t="str">
        <f t="shared" si="412"/>
        <v/>
      </c>
      <c r="AF1107" s="24"/>
      <c r="AG1107" s="40">
        <f t="shared" si="413"/>
        <v>0</v>
      </c>
      <c r="AH1107" s="36">
        <f t="shared" si="414"/>
        <v>0</v>
      </c>
      <c r="AI1107" s="36">
        <f t="shared" si="415"/>
        <v>0</v>
      </c>
      <c r="AJ1107" s="35" t="str">
        <f t="shared" si="416"/>
        <v/>
      </c>
      <c r="AK1107" s="35" t="str">
        <f t="shared" si="417"/>
        <v/>
      </c>
      <c r="AL1107" s="35" t="str">
        <f t="shared" si="418"/>
        <v/>
      </c>
      <c r="AM1107" s="35" t="str">
        <f t="shared" si="419"/>
        <v/>
      </c>
      <c r="AN1107" s="35" t="str">
        <f t="shared" si="420"/>
        <v/>
      </c>
      <c r="AO1107" s="35" t="str">
        <f t="shared" si="421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2"/>
        <v/>
      </c>
      <c r="AS1107" s="35" t="str">
        <f t="shared" si="423"/>
        <v/>
      </c>
      <c r="AT1107" s="35" t="str">
        <f t="shared" si="424"/>
        <v/>
      </c>
      <c r="AU1107" s="35" t="str">
        <f t="shared" si="425"/>
        <v/>
      </c>
      <c r="AV1107" s="35" t="str">
        <f t="shared" si="426"/>
        <v/>
      </c>
      <c r="AW1107" s="35" t="str">
        <f t="shared" si="427"/>
        <v/>
      </c>
      <c r="AX1107" s="35" t="str">
        <f t="shared" si="428"/>
        <v/>
      </c>
      <c r="AY1107" s="35" t="str">
        <f>IF(SUMIF('7-市场业绩'!F:F,AC1107,'7-市场业绩'!I:I)&gt;0,"学习卡","老结算")</f>
        <v>老结算</v>
      </c>
      <c r="AZ1107" s="35" t="str">
        <f t="shared" si="429"/>
        <v/>
      </c>
      <c r="BA1107" s="35" t="str">
        <f t="shared" si="430"/>
        <v>无</v>
      </c>
      <c r="BB1107" s="35" t="str">
        <f t="shared" si="431"/>
        <v/>
      </c>
      <c r="BC1107" s="35" t="str">
        <f t="shared" si="432"/>
        <v/>
      </c>
      <c r="BD1107" s="35" t="str">
        <f t="shared" si="433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209"/>
      <c r="M1108" s="20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10"/>
        <v/>
      </c>
      <c r="AD1108" s="36">
        <f t="shared" si="411"/>
        <v>0</v>
      </c>
      <c r="AE1108" s="35" t="str">
        <f t="shared" si="412"/>
        <v/>
      </c>
      <c r="AF1108" s="24"/>
      <c r="AG1108" s="40">
        <f t="shared" si="413"/>
        <v>0</v>
      </c>
      <c r="AH1108" s="36">
        <f t="shared" si="414"/>
        <v>0</v>
      </c>
      <c r="AI1108" s="36">
        <f t="shared" si="415"/>
        <v>0</v>
      </c>
      <c r="AJ1108" s="35" t="str">
        <f t="shared" si="416"/>
        <v/>
      </c>
      <c r="AK1108" s="35" t="str">
        <f t="shared" si="417"/>
        <v/>
      </c>
      <c r="AL1108" s="35" t="str">
        <f t="shared" si="418"/>
        <v/>
      </c>
      <c r="AM1108" s="35" t="str">
        <f t="shared" si="419"/>
        <v/>
      </c>
      <c r="AN1108" s="35" t="str">
        <f t="shared" si="420"/>
        <v/>
      </c>
      <c r="AO1108" s="35" t="str">
        <f t="shared" si="421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2"/>
        <v/>
      </c>
      <c r="AS1108" s="35" t="str">
        <f t="shared" si="423"/>
        <v/>
      </c>
      <c r="AT1108" s="35" t="str">
        <f t="shared" si="424"/>
        <v/>
      </c>
      <c r="AU1108" s="35" t="str">
        <f t="shared" si="425"/>
        <v/>
      </c>
      <c r="AV1108" s="35" t="str">
        <f t="shared" si="426"/>
        <v/>
      </c>
      <c r="AW1108" s="35" t="str">
        <f t="shared" si="427"/>
        <v/>
      </c>
      <c r="AX1108" s="35" t="str">
        <f t="shared" si="428"/>
        <v/>
      </c>
      <c r="AY1108" s="35" t="str">
        <f>IF(SUMIF('7-市场业绩'!F:F,AC1108,'7-市场业绩'!I:I)&gt;0,"学习卡","老结算")</f>
        <v>老结算</v>
      </c>
      <c r="AZ1108" s="35" t="str">
        <f t="shared" si="429"/>
        <v/>
      </c>
      <c r="BA1108" s="35" t="str">
        <f t="shared" si="430"/>
        <v>无</v>
      </c>
      <c r="BB1108" s="35" t="str">
        <f t="shared" si="431"/>
        <v/>
      </c>
      <c r="BC1108" s="35" t="str">
        <f t="shared" si="432"/>
        <v/>
      </c>
      <c r="BD1108" s="35" t="str">
        <f t="shared" si="433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209"/>
      <c r="M1109" s="20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10"/>
        <v/>
      </c>
      <c r="AD1109" s="36">
        <f t="shared" si="411"/>
        <v>0</v>
      </c>
      <c r="AE1109" s="35" t="str">
        <f t="shared" si="412"/>
        <v/>
      </c>
      <c r="AF1109" s="24"/>
      <c r="AG1109" s="40">
        <f t="shared" si="413"/>
        <v>0</v>
      </c>
      <c r="AH1109" s="36">
        <f t="shared" si="414"/>
        <v>0</v>
      </c>
      <c r="AI1109" s="36">
        <f t="shared" si="415"/>
        <v>0</v>
      </c>
      <c r="AJ1109" s="35" t="str">
        <f t="shared" si="416"/>
        <v/>
      </c>
      <c r="AK1109" s="35" t="str">
        <f t="shared" si="417"/>
        <v/>
      </c>
      <c r="AL1109" s="35" t="str">
        <f t="shared" si="418"/>
        <v/>
      </c>
      <c r="AM1109" s="35" t="str">
        <f t="shared" si="419"/>
        <v/>
      </c>
      <c r="AN1109" s="35" t="str">
        <f t="shared" si="420"/>
        <v/>
      </c>
      <c r="AO1109" s="35" t="str">
        <f t="shared" si="421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2"/>
        <v/>
      </c>
      <c r="AS1109" s="35" t="str">
        <f t="shared" si="423"/>
        <v/>
      </c>
      <c r="AT1109" s="35" t="str">
        <f t="shared" si="424"/>
        <v/>
      </c>
      <c r="AU1109" s="35" t="str">
        <f t="shared" si="425"/>
        <v/>
      </c>
      <c r="AV1109" s="35" t="str">
        <f t="shared" si="426"/>
        <v/>
      </c>
      <c r="AW1109" s="35" t="str">
        <f t="shared" si="427"/>
        <v/>
      </c>
      <c r="AX1109" s="35" t="str">
        <f t="shared" si="428"/>
        <v/>
      </c>
      <c r="AY1109" s="35" t="str">
        <f>IF(SUMIF('7-市场业绩'!F:F,AC1109,'7-市场业绩'!I:I)&gt;0,"学习卡","老结算")</f>
        <v>老结算</v>
      </c>
      <c r="AZ1109" s="35" t="str">
        <f t="shared" si="429"/>
        <v/>
      </c>
      <c r="BA1109" s="35" t="str">
        <f t="shared" si="430"/>
        <v>无</v>
      </c>
      <c r="BB1109" s="35" t="str">
        <f t="shared" si="431"/>
        <v/>
      </c>
      <c r="BC1109" s="35" t="str">
        <f t="shared" si="432"/>
        <v/>
      </c>
      <c r="BD1109" s="35" t="str">
        <f t="shared" si="433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209"/>
      <c r="M1110" s="20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10"/>
        <v/>
      </c>
      <c r="AD1110" s="36">
        <f t="shared" si="411"/>
        <v>0</v>
      </c>
      <c r="AE1110" s="35" t="str">
        <f t="shared" si="412"/>
        <v/>
      </c>
      <c r="AF1110" s="24"/>
      <c r="AG1110" s="40">
        <f t="shared" si="413"/>
        <v>0</v>
      </c>
      <c r="AH1110" s="36">
        <f t="shared" si="414"/>
        <v>0</v>
      </c>
      <c r="AI1110" s="36">
        <f t="shared" si="415"/>
        <v>0</v>
      </c>
      <c r="AJ1110" s="35" t="str">
        <f t="shared" si="416"/>
        <v/>
      </c>
      <c r="AK1110" s="35" t="str">
        <f t="shared" si="417"/>
        <v/>
      </c>
      <c r="AL1110" s="35" t="str">
        <f t="shared" si="418"/>
        <v/>
      </c>
      <c r="AM1110" s="35" t="str">
        <f t="shared" si="419"/>
        <v/>
      </c>
      <c r="AN1110" s="35" t="str">
        <f t="shared" si="420"/>
        <v/>
      </c>
      <c r="AO1110" s="35" t="str">
        <f t="shared" si="421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2"/>
        <v/>
      </c>
      <c r="AS1110" s="35" t="str">
        <f t="shared" si="423"/>
        <v/>
      </c>
      <c r="AT1110" s="35" t="str">
        <f t="shared" si="424"/>
        <v/>
      </c>
      <c r="AU1110" s="35" t="str">
        <f t="shared" si="425"/>
        <v/>
      </c>
      <c r="AV1110" s="35" t="str">
        <f t="shared" si="426"/>
        <v/>
      </c>
      <c r="AW1110" s="35" t="str">
        <f t="shared" si="427"/>
        <v/>
      </c>
      <c r="AX1110" s="35" t="str">
        <f t="shared" si="428"/>
        <v/>
      </c>
      <c r="AY1110" s="35" t="str">
        <f>IF(SUMIF('7-市场业绩'!F:F,AC1110,'7-市场业绩'!I:I)&gt;0,"学习卡","老结算")</f>
        <v>老结算</v>
      </c>
      <c r="AZ1110" s="35" t="str">
        <f t="shared" si="429"/>
        <v/>
      </c>
      <c r="BA1110" s="35" t="str">
        <f t="shared" si="430"/>
        <v>无</v>
      </c>
      <c r="BB1110" s="35" t="str">
        <f t="shared" si="431"/>
        <v/>
      </c>
      <c r="BC1110" s="35" t="str">
        <f t="shared" si="432"/>
        <v/>
      </c>
      <c r="BD1110" s="35" t="str">
        <f t="shared" si="433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209"/>
      <c r="M1111" s="20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10"/>
        <v/>
      </c>
      <c r="AD1111" s="36">
        <f t="shared" si="411"/>
        <v>0</v>
      </c>
      <c r="AE1111" s="35" t="str">
        <f t="shared" si="412"/>
        <v/>
      </c>
      <c r="AF1111" s="24"/>
      <c r="AG1111" s="40">
        <f t="shared" si="413"/>
        <v>0</v>
      </c>
      <c r="AH1111" s="36">
        <f t="shared" si="414"/>
        <v>0</v>
      </c>
      <c r="AI1111" s="36">
        <f t="shared" si="415"/>
        <v>0</v>
      </c>
      <c r="AJ1111" s="35" t="str">
        <f t="shared" si="416"/>
        <v/>
      </c>
      <c r="AK1111" s="35" t="str">
        <f t="shared" si="417"/>
        <v/>
      </c>
      <c r="AL1111" s="35" t="str">
        <f t="shared" si="418"/>
        <v/>
      </c>
      <c r="AM1111" s="35" t="str">
        <f t="shared" si="419"/>
        <v/>
      </c>
      <c r="AN1111" s="35" t="str">
        <f t="shared" si="420"/>
        <v/>
      </c>
      <c r="AO1111" s="35" t="str">
        <f t="shared" si="421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2"/>
        <v/>
      </c>
      <c r="AS1111" s="35" t="str">
        <f t="shared" si="423"/>
        <v/>
      </c>
      <c r="AT1111" s="35" t="str">
        <f t="shared" si="424"/>
        <v/>
      </c>
      <c r="AU1111" s="35" t="str">
        <f t="shared" si="425"/>
        <v/>
      </c>
      <c r="AV1111" s="35" t="str">
        <f t="shared" si="426"/>
        <v/>
      </c>
      <c r="AW1111" s="35" t="str">
        <f t="shared" si="427"/>
        <v/>
      </c>
      <c r="AX1111" s="35" t="str">
        <f t="shared" si="428"/>
        <v/>
      </c>
      <c r="AY1111" s="35" t="str">
        <f>IF(SUMIF('7-市场业绩'!F:F,AC1111,'7-市场业绩'!I:I)&gt;0,"学习卡","老结算")</f>
        <v>老结算</v>
      </c>
      <c r="AZ1111" s="35" t="str">
        <f t="shared" si="429"/>
        <v/>
      </c>
      <c r="BA1111" s="35" t="str">
        <f t="shared" si="430"/>
        <v>无</v>
      </c>
      <c r="BB1111" s="35" t="str">
        <f t="shared" si="431"/>
        <v/>
      </c>
      <c r="BC1111" s="35" t="str">
        <f t="shared" si="432"/>
        <v/>
      </c>
      <c r="BD1111" s="35" t="str">
        <f t="shared" si="433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209"/>
      <c r="M1112" s="20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10"/>
        <v/>
      </c>
      <c r="AD1112" s="36">
        <f t="shared" si="411"/>
        <v>0</v>
      </c>
      <c r="AE1112" s="35" t="str">
        <f t="shared" si="412"/>
        <v/>
      </c>
      <c r="AF1112" s="24"/>
      <c r="AG1112" s="40">
        <f t="shared" si="413"/>
        <v>0</v>
      </c>
      <c r="AH1112" s="36">
        <f t="shared" si="414"/>
        <v>0</v>
      </c>
      <c r="AI1112" s="36">
        <f t="shared" si="415"/>
        <v>0</v>
      </c>
      <c r="AJ1112" s="35" t="str">
        <f t="shared" si="416"/>
        <v/>
      </c>
      <c r="AK1112" s="35" t="str">
        <f t="shared" si="417"/>
        <v/>
      </c>
      <c r="AL1112" s="35" t="str">
        <f t="shared" si="418"/>
        <v/>
      </c>
      <c r="AM1112" s="35" t="str">
        <f t="shared" si="419"/>
        <v/>
      </c>
      <c r="AN1112" s="35" t="str">
        <f t="shared" si="420"/>
        <v/>
      </c>
      <c r="AO1112" s="35" t="str">
        <f t="shared" si="421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2"/>
        <v/>
      </c>
      <c r="AS1112" s="35" t="str">
        <f t="shared" si="423"/>
        <v/>
      </c>
      <c r="AT1112" s="35" t="str">
        <f t="shared" si="424"/>
        <v/>
      </c>
      <c r="AU1112" s="35" t="str">
        <f t="shared" si="425"/>
        <v/>
      </c>
      <c r="AV1112" s="35" t="str">
        <f t="shared" si="426"/>
        <v/>
      </c>
      <c r="AW1112" s="35" t="str">
        <f t="shared" si="427"/>
        <v/>
      </c>
      <c r="AX1112" s="35" t="str">
        <f t="shared" si="428"/>
        <v/>
      </c>
      <c r="AY1112" s="35" t="str">
        <f>IF(SUMIF('7-市场业绩'!F:F,AC1112,'7-市场业绩'!I:I)&gt;0,"学习卡","老结算")</f>
        <v>老结算</v>
      </c>
      <c r="AZ1112" s="35" t="str">
        <f t="shared" si="429"/>
        <v/>
      </c>
      <c r="BA1112" s="35" t="str">
        <f t="shared" si="430"/>
        <v>无</v>
      </c>
      <c r="BB1112" s="35" t="str">
        <f t="shared" si="431"/>
        <v/>
      </c>
      <c r="BC1112" s="35" t="str">
        <f t="shared" si="432"/>
        <v/>
      </c>
      <c r="BD1112" s="35" t="str">
        <f t="shared" si="433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209"/>
      <c r="M1113" s="20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10"/>
        <v/>
      </c>
      <c r="AD1113" s="36">
        <f t="shared" si="411"/>
        <v>0</v>
      </c>
      <c r="AE1113" s="35" t="str">
        <f t="shared" si="412"/>
        <v/>
      </c>
      <c r="AF1113" s="24"/>
      <c r="AG1113" s="40">
        <f t="shared" si="413"/>
        <v>0</v>
      </c>
      <c r="AH1113" s="36">
        <f t="shared" si="414"/>
        <v>0</v>
      </c>
      <c r="AI1113" s="36">
        <f t="shared" si="415"/>
        <v>0</v>
      </c>
      <c r="AJ1113" s="35" t="str">
        <f t="shared" si="416"/>
        <v/>
      </c>
      <c r="AK1113" s="35" t="str">
        <f t="shared" si="417"/>
        <v/>
      </c>
      <c r="AL1113" s="35" t="str">
        <f t="shared" si="418"/>
        <v/>
      </c>
      <c r="AM1113" s="35" t="str">
        <f t="shared" si="419"/>
        <v/>
      </c>
      <c r="AN1113" s="35" t="str">
        <f t="shared" si="420"/>
        <v/>
      </c>
      <c r="AO1113" s="35" t="str">
        <f t="shared" si="421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2"/>
        <v/>
      </c>
      <c r="AS1113" s="35" t="str">
        <f t="shared" si="423"/>
        <v/>
      </c>
      <c r="AT1113" s="35" t="str">
        <f t="shared" si="424"/>
        <v/>
      </c>
      <c r="AU1113" s="35" t="str">
        <f t="shared" si="425"/>
        <v/>
      </c>
      <c r="AV1113" s="35" t="str">
        <f t="shared" si="426"/>
        <v/>
      </c>
      <c r="AW1113" s="35" t="str">
        <f t="shared" si="427"/>
        <v/>
      </c>
      <c r="AX1113" s="35" t="str">
        <f t="shared" si="428"/>
        <v/>
      </c>
      <c r="AY1113" s="35" t="str">
        <f>IF(SUMIF('7-市场业绩'!F:F,AC1113,'7-市场业绩'!I:I)&gt;0,"学习卡","老结算")</f>
        <v>老结算</v>
      </c>
      <c r="AZ1113" s="35" t="str">
        <f t="shared" si="429"/>
        <v/>
      </c>
      <c r="BA1113" s="35" t="str">
        <f t="shared" si="430"/>
        <v>无</v>
      </c>
      <c r="BB1113" s="35" t="str">
        <f t="shared" si="431"/>
        <v/>
      </c>
      <c r="BC1113" s="35" t="str">
        <f t="shared" si="432"/>
        <v/>
      </c>
      <c r="BD1113" s="35" t="str">
        <f t="shared" si="433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209"/>
      <c r="M1114" s="20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10"/>
        <v/>
      </c>
      <c r="AD1114" s="36">
        <f t="shared" si="411"/>
        <v>0</v>
      </c>
      <c r="AE1114" s="35" t="str">
        <f t="shared" si="412"/>
        <v/>
      </c>
      <c r="AF1114" s="24"/>
      <c r="AG1114" s="40">
        <f t="shared" si="413"/>
        <v>0</v>
      </c>
      <c r="AH1114" s="36">
        <f t="shared" si="414"/>
        <v>0</v>
      </c>
      <c r="AI1114" s="36">
        <f t="shared" si="415"/>
        <v>0</v>
      </c>
      <c r="AJ1114" s="35" t="str">
        <f t="shared" si="416"/>
        <v/>
      </c>
      <c r="AK1114" s="35" t="str">
        <f t="shared" si="417"/>
        <v/>
      </c>
      <c r="AL1114" s="35" t="str">
        <f t="shared" si="418"/>
        <v/>
      </c>
      <c r="AM1114" s="35" t="str">
        <f t="shared" si="419"/>
        <v/>
      </c>
      <c r="AN1114" s="35" t="str">
        <f t="shared" si="420"/>
        <v/>
      </c>
      <c r="AO1114" s="35" t="str">
        <f t="shared" si="421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2"/>
        <v/>
      </c>
      <c r="AS1114" s="35" t="str">
        <f t="shared" si="423"/>
        <v/>
      </c>
      <c r="AT1114" s="35" t="str">
        <f t="shared" si="424"/>
        <v/>
      </c>
      <c r="AU1114" s="35" t="str">
        <f t="shared" si="425"/>
        <v/>
      </c>
      <c r="AV1114" s="35" t="str">
        <f t="shared" si="426"/>
        <v/>
      </c>
      <c r="AW1114" s="35" t="str">
        <f t="shared" si="427"/>
        <v/>
      </c>
      <c r="AX1114" s="35" t="str">
        <f t="shared" si="428"/>
        <v/>
      </c>
      <c r="AY1114" s="35" t="str">
        <f>IF(SUMIF('7-市场业绩'!F:F,AC1114,'7-市场业绩'!I:I)&gt;0,"学习卡","老结算")</f>
        <v>老结算</v>
      </c>
      <c r="AZ1114" s="35" t="str">
        <f t="shared" si="429"/>
        <v/>
      </c>
      <c r="BA1114" s="35" t="str">
        <f t="shared" si="430"/>
        <v>无</v>
      </c>
      <c r="BB1114" s="35" t="str">
        <f t="shared" si="431"/>
        <v/>
      </c>
      <c r="BC1114" s="35" t="str">
        <f t="shared" si="432"/>
        <v/>
      </c>
      <c r="BD1114" s="35" t="str">
        <f t="shared" si="433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209"/>
      <c r="M1115" s="20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10"/>
        <v/>
      </c>
      <c r="AD1115" s="36">
        <f t="shared" si="411"/>
        <v>0</v>
      </c>
      <c r="AE1115" s="35" t="str">
        <f t="shared" si="412"/>
        <v/>
      </c>
      <c r="AF1115" s="24"/>
      <c r="AG1115" s="40">
        <f t="shared" si="413"/>
        <v>0</v>
      </c>
      <c r="AH1115" s="36">
        <f t="shared" si="414"/>
        <v>0</v>
      </c>
      <c r="AI1115" s="36">
        <f t="shared" si="415"/>
        <v>0</v>
      </c>
      <c r="AJ1115" s="35" t="str">
        <f t="shared" si="416"/>
        <v/>
      </c>
      <c r="AK1115" s="35" t="str">
        <f t="shared" si="417"/>
        <v/>
      </c>
      <c r="AL1115" s="35" t="str">
        <f t="shared" si="418"/>
        <v/>
      </c>
      <c r="AM1115" s="35" t="str">
        <f t="shared" si="419"/>
        <v/>
      </c>
      <c r="AN1115" s="35" t="str">
        <f t="shared" si="420"/>
        <v/>
      </c>
      <c r="AO1115" s="35" t="str">
        <f t="shared" si="421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2"/>
        <v/>
      </c>
      <c r="AS1115" s="35" t="str">
        <f t="shared" si="423"/>
        <v/>
      </c>
      <c r="AT1115" s="35" t="str">
        <f t="shared" si="424"/>
        <v/>
      </c>
      <c r="AU1115" s="35" t="str">
        <f t="shared" si="425"/>
        <v/>
      </c>
      <c r="AV1115" s="35" t="str">
        <f t="shared" si="426"/>
        <v/>
      </c>
      <c r="AW1115" s="35" t="str">
        <f t="shared" si="427"/>
        <v/>
      </c>
      <c r="AX1115" s="35" t="str">
        <f t="shared" si="428"/>
        <v/>
      </c>
      <c r="AY1115" s="35" t="str">
        <f>IF(SUMIF('7-市场业绩'!F:F,AC1115,'7-市场业绩'!I:I)&gt;0,"学习卡","老结算")</f>
        <v>老结算</v>
      </c>
      <c r="AZ1115" s="35" t="str">
        <f t="shared" si="429"/>
        <v/>
      </c>
      <c r="BA1115" s="35" t="str">
        <f t="shared" si="430"/>
        <v>无</v>
      </c>
      <c r="BB1115" s="35" t="str">
        <f t="shared" si="431"/>
        <v/>
      </c>
      <c r="BC1115" s="35" t="str">
        <f t="shared" si="432"/>
        <v/>
      </c>
      <c r="BD1115" s="35" t="str">
        <f t="shared" si="433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209"/>
      <c r="M1116" s="20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10"/>
        <v/>
      </c>
      <c r="AD1116" s="36">
        <f t="shared" si="411"/>
        <v>0</v>
      </c>
      <c r="AE1116" s="35" t="str">
        <f t="shared" si="412"/>
        <v/>
      </c>
      <c r="AF1116" s="24"/>
      <c r="AG1116" s="40">
        <f t="shared" si="413"/>
        <v>0</v>
      </c>
      <c r="AH1116" s="36">
        <f t="shared" si="414"/>
        <v>0</v>
      </c>
      <c r="AI1116" s="36">
        <f t="shared" si="415"/>
        <v>0</v>
      </c>
      <c r="AJ1116" s="35" t="str">
        <f t="shared" si="416"/>
        <v/>
      </c>
      <c r="AK1116" s="35" t="str">
        <f t="shared" si="417"/>
        <v/>
      </c>
      <c r="AL1116" s="35" t="str">
        <f t="shared" si="418"/>
        <v/>
      </c>
      <c r="AM1116" s="35" t="str">
        <f t="shared" si="419"/>
        <v/>
      </c>
      <c r="AN1116" s="35" t="str">
        <f t="shared" si="420"/>
        <v/>
      </c>
      <c r="AO1116" s="35" t="str">
        <f t="shared" si="421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2"/>
        <v/>
      </c>
      <c r="AS1116" s="35" t="str">
        <f t="shared" si="423"/>
        <v/>
      </c>
      <c r="AT1116" s="35" t="str">
        <f t="shared" si="424"/>
        <v/>
      </c>
      <c r="AU1116" s="35" t="str">
        <f t="shared" si="425"/>
        <v/>
      </c>
      <c r="AV1116" s="35" t="str">
        <f t="shared" si="426"/>
        <v/>
      </c>
      <c r="AW1116" s="35" t="str">
        <f t="shared" si="427"/>
        <v/>
      </c>
      <c r="AX1116" s="35" t="str">
        <f t="shared" si="428"/>
        <v/>
      </c>
      <c r="AY1116" s="35" t="str">
        <f>IF(SUMIF('7-市场业绩'!F:F,AC1116,'7-市场业绩'!I:I)&gt;0,"学习卡","老结算")</f>
        <v>老结算</v>
      </c>
      <c r="AZ1116" s="35" t="str">
        <f t="shared" si="429"/>
        <v/>
      </c>
      <c r="BA1116" s="35" t="str">
        <f t="shared" si="430"/>
        <v>无</v>
      </c>
      <c r="BB1116" s="35" t="str">
        <f t="shared" si="431"/>
        <v/>
      </c>
      <c r="BC1116" s="35" t="str">
        <f t="shared" si="432"/>
        <v/>
      </c>
      <c r="BD1116" s="35" t="str">
        <f t="shared" si="433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209"/>
      <c r="M1117" s="20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10"/>
        <v/>
      </c>
      <c r="AD1117" s="36">
        <f t="shared" si="411"/>
        <v>0</v>
      </c>
      <c r="AE1117" s="35" t="str">
        <f t="shared" si="412"/>
        <v/>
      </c>
      <c r="AF1117" s="24"/>
      <c r="AG1117" s="40">
        <f t="shared" si="413"/>
        <v>0</v>
      </c>
      <c r="AH1117" s="36">
        <f t="shared" si="414"/>
        <v>0</v>
      </c>
      <c r="AI1117" s="36">
        <f t="shared" si="415"/>
        <v>0</v>
      </c>
      <c r="AJ1117" s="35" t="str">
        <f t="shared" si="416"/>
        <v/>
      </c>
      <c r="AK1117" s="35" t="str">
        <f t="shared" si="417"/>
        <v/>
      </c>
      <c r="AL1117" s="35" t="str">
        <f t="shared" si="418"/>
        <v/>
      </c>
      <c r="AM1117" s="35" t="str">
        <f t="shared" si="419"/>
        <v/>
      </c>
      <c r="AN1117" s="35" t="str">
        <f t="shared" si="420"/>
        <v/>
      </c>
      <c r="AO1117" s="35" t="str">
        <f t="shared" si="421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2"/>
        <v/>
      </c>
      <c r="AS1117" s="35" t="str">
        <f t="shared" si="423"/>
        <v/>
      </c>
      <c r="AT1117" s="35" t="str">
        <f t="shared" si="424"/>
        <v/>
      </c>
      <c r="AU1117" s="35" t="str">
        <f t="shared" si="425"/>
        <v/>
      </c>
      <c r="AV1117" s="35" t="str">
        <f t="shared" si="426"/>
        <v/>
      </c>
      <c r="AW1117" s="35" t="str">
        <f t="shared" si="427"/>
        <v/>
      </c>
      <c r="AX1117" s="35" t="str">
        <f t="shared" si="428"/>
        <v/>
      </c>
      <c r="AY1117" s="35" t="str">
        <f>IF(SUMIF('7-市场业绩'!F:F,AC1117,'7-市场业绩'!I:I)&gt;0,"学习卡","老结算")</f>
        <v>老结算</v>
      </c>
      <c r="AZ1117" s="35" t="str">
        <f t="shared" si="429"/>
        <v/>
      </c>
      <c r="BA1117" s="35" t="str">
        <f t="shared" si="430"/>
        <v>无</v>
      </c>
      <c r="BB1117" s="35" t="str">
        <f t="shared" si="431"/>
        <v/>
      </c>
      <c r="BC1117" s="35" t="str">
        <f t="shared" si="432"/>
        <v/>
      </c>
      <c r="BD1117" s="35" t="str">
        <f t="shared" si="433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209"/>
      <c r="M1118" s="20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10"/>
        <v/>
      </c>
      <c r="AD1118" s="36">
        <f t="shared" si="411"/>
        <v>0</v>
      </c>
      <c r="AE1118" s="35" t="str">
        <f t="shared" si="412"/>
        <v/>
      </c>
      <c r="AF1118" s="24"/>
      <c r="AG1118" s="40">
        <f t="shared" si="413"/>
        <v>0</v>
      </c>
      <c r="AH1118" s="36">
        <f t="shared" si="414"/>
        <v>0</v>
      </c>
      <c r="AI1118" s="36">
        <f t="shared" si="415"/>
        <v>0</v>
      </c>
      <c r="AJ1118" s="35" t="str">
        <f t="shared" si="416"/>
        <v/>
      </c>
      <c r="AK1118" s="35" t="str">
        <f t="shared" si="417"/>
        <v/>
      </c>
      <c r="AL1118" s="35" t="str">
        <f t="shared" si="418"/>
        <v/>
      </c>
      <c r="AM1118" s="35" t="str">
        <f t="shared" si="419"/>
        <v/>
      </c>
      <c r="AN1118" s="35" t="str">
        <f t="shared" si="420"/>
        <v/>
      </c>
      <c r="AO1118" s="35" t="str">
        <f t="shared" si="421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2"/>
        <v/>
      </c>
      <c r="AS1118" s="35" t="str">
        <f t="shared" si="423"/>
        <v/>
      </c>
      <c r="AT1118" s="35" t="str">
        <f t="shared" si="424"/>
        <v/>
      </c>
      <c r="AU1118" s="35" t="str">
        <f t="shared" si="425"/>
        <v/>
      </c>
      <c r="AV1118" s="35" t="str">
        <f t="shared" si="426"/>
        <v/>
      </c>
      <c r="AW1118" s="35" t="str">
        <f t="shared" si="427"/>
        <v/>
      </c>
      <c r="AX1118" s="35" t="str">
        <f t="shared" si="428"/>
        <v/>
      </c>
      <c r="AY1118" s="35" t="str">
        <f>IF(SUMIF('7-市场业绩'!F:F,AC1118,'7-市场业绩'!I:I)&gt;0,"学习卡","老结算")</f>
        <v>老结算</v>
      </c>
      <c r="AZ1118" s="35" t="str">
        <f t="shared" si="429"/>
        <v/>
      </c>
      <c r="BA1118" s="35" t="str">
        <f t="shared" si="430"/>
        <v>无</v>
      </c>
      <c r="BB1118" s="35" t="str">
        <f t="shared" si="431"/>
        <v/>
      </c>
      <c r="BC1118" s="35" t="str">
        <f t="shared" si="432"/>
        <v/>
      </c>
      <c r="BD1118" s="35" t="str">
        <f t="shared" si="433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209"/>
      <c r="M1119" s="20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10"/>
        <v/>
      </c>
      <c r="AD1119" s="36">
        <f t="shared" si="411"/>
        <v>0</v>
      </c>
      <c r="AE1119" s="35" t="str">
        <f t="shared" si="412"/>
        <v/>
      </c>
      <c r="AF1119" s="24"/>
      <c r="AG1119" s="40">
        <f t="shared" si="413"/>
        <v>0</v>
      </c>
      <c r="AH1119" s="36">
        <f t="shared" si="414"/>
        <v>0</v>
      </c>
      <c r="AI1119" s="36">
        <f t="shared" si="415"/>
        <v>0</v>
      </c>
      <c r="AJ1119" s="35" t="str">
        <f t="shared" si="416"/>
        <v/>
      </c>
      <c r="AK1119" s="35" t="str">
        <f t="shared" si="417"/>
        <v/>
      </c>
      <c r="AL1119" s="35" t="str">
        <f t="shared" si="418"/>
        <v/>
      </c>
      <c r="AM1119" s="35" t="str">
        <f t="shared" si="419"/>
        <v/>
      </c>
      <c r="AN1119" s="35" t="str">
        <f t="shared" si="420"/>
        <v/>
      </c>
      <c r="AO1119" s="35" t="str">
        <f t="shared" si="421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2"/>
        <v/>
      </c>
      <c r="AS1119" s="35" t="str">
        <f t="shared" si="423"/>
        <v/>
      </c>
      <c r="AT1119" s="35" t="str">
        <f t="shared" si="424"/>
        <v/>
      </c>
      <c r="AU1119" s="35" t="str">
        <f t="shared" si="425"/>
        <v/>
      </c>
      <c r="AV1119" s="35" t="str">
        <f t="shared" si="426"/>
        <v/>
      </c>
      <c r="AW1119" s="35" t="str">
        <f t="shared" si="427"/>
        <v/>
      </c>
      <c r="AX1119" s="35" t="str">
        <f t="shared" si="428"/>
        <v/>
      </c>
      <c r="AY1119" s="35" t="str">
        <f>IF(SUMIF('7-市场业绩'!F:F,AC1119,'7-市场业绩'!I:I)&gt;0,"学习卡","老结算")</f>
        <v>老结算</v>
      </c>
      <c r="AZ1119" s="35" t="str">
        <f t="shared" si="429"/>
        <v/>
      </c>
      <c r="BA1119" s="35" t="str">
        <f t="shared" si="430"/>
        <v>无</v>
      </c>
      <c r="BB1119" s="35" t="str">
        <f t="shared" si="431"/>
        <v/>
      </c>
      <c r="BC1119" s="35" t="str">
        <f t="shared" si="432"/>
        <v/>
      </c>
      <c r="BD1119" s="35" t="str">
        <f t="shared" si="433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209"/>
      <c r="M1120" s="20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10"/>
        <v/>
      </c>
      <c r="AD1120" s="36">
        <f t="shared" si="411"/>
        <v>0</v>
      </c>
      <c r="AE1120" s="35" t="str">
        <f t="shared" si="412"/>
        <v/>
      </c>
      <c r="AF1120" s="24"/>
      <c r="AG1120" s="40">
        <f t="shared" si="413"/>
        <v>0</v>
      </c>
      <c r="AH1120" s="36">
        <f t="shared" si="414"/>
        <v>0</v>
      </c>
      <c r="AI1120" s="36">
        <f t="shared" si="415"/>
        <v>0</v>
      </c>
      <c r="AJ1120" s="35" t="str">
        <f t="shared" si="416"/>
        <v/>
      </c>
      <c r="AK1120" s="35" t="str">
        <f t="shared" si="417"/>
        <v/>
      </c>
      <c r="AL1120" s="35" t="str">
        <f t="shared" si="418"/>
        <v/>
      </c>
      <c r="AM1120" s="35" t="str">
        <f t="shared" si="419"/>
        <v/>
      </c>
      <c r="AN1120" s="35" t="str">
        <f t="shared" si="420"/>
        <v/>
      </c>
      <c r="AO1120" s="35" t="str">
        <f t="shared" si="421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2"/>
        <v/>
      </c>
      <c r="AS1120" s="35" t="str">
        <f t="shared" si="423"/>
        <v/>
      </c>
      <c r="AT1120" s="35" t="str">
        <f t="shared" si="424"/>
        <v/>
      </c>
      <c r="AU1120" s="35" t="str">
        <f t="shared" si="425"/>
        <v/>
      </c>
      <c r="AV1120" s="35" t="str">
        <f t="shared" si="426"/>
        <v/>
      </c>
      <c r="AW1120" s="35" t="str">
        <f t="shared" si="427"/>
        <v/>
      </c>
      <c r="AX1120" s="35" t="str">
        <f t="shared" si="428"/>
        <v/>
      </c>
      <c r="AY1120" s="35" t="str">
        <f>IF(SUMIF('7-市场业绩'!F:F,AC1120,'7-市场业绩'!I:I)&gt;0,"学习卡","老结算")</f>
        <v>老结算</v>
      </c>
      <c r="AZ1120" s="35" t="str">
        <f t="shared" si="429"/>
        <v/>
      </c>
      <c r="BA1120" s="35" t="str">
        <f t="shared" si="430"/>
        <v>无</v>
      </c>
      <c r="BB1120" s="35" t="str">
        <f t="shared" si="431"/>
        <v/>
      </c>
      <c r="BC1120" s="35" t="str">
        <f t="shared" si="432"/>
        <v/>
      </c>
      <c r="BD1120" s="35" t="str">
        <f t="shared" si="433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209"/>
      <c r="M1121" s="20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10"/>
        <v/>
      </c>
      <c r="AD1121" s="36">
        <f t="shared" si="411"/>
        <v>0</v>
      </c>
      <c r="AE1121" s="35" t="str">
        <f t="shared" si="412"/>
        <v/>
      </c>
      <c r="AF1121" s="24"/>
      <c r="AG1121" s="40">
        <f t="shared" si="413"/>
        <v>0</v>
      </c>
      <c r="AH1121" s="36">
        <f t="shared" si="414"/>
        <v>0</v>
      </c>
      <c r="AI1121" s="36">
        <f t="shared" si="415"/>
        <v>0</v>
      </c>
      <c r="AJ1121" s="35" t="str">
        <f t="shared" si="416"/>
        <v/>
      </c>
      <c r="AK1121" s="35" t="str">
        <f t="shared" si="417"/>
        <v/>
      </c>
      <c r="AL1121" s="35" t="str">
        <f t="shared" si="418"/>
        <v/>
      </c>
      <c r="AM1121" s="35" t="str">
        <f t="shared" si="419"/>
        <v/>
      </c>
      <c r="AN1121" s="35" t="str">
        <f t="shared" si="420"/>
        <v/>
      </c>
      <c r="AO1121" s="35" t="str">
        <f t="shared" si="421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2"/>
        <v/>
      </c>
      <c r="AS1121" s="35" t="str">
        <f t="shared" si="423"/>
        <v/>
      </c>
      <c r="AT1121" s="35" t="str">
        <f t="shared" si="424"/>
        <v/>
      </c>
      <c r="AU1121" s="35" t="str">
        <f t="shared" si="425"/>
        <v/>
      </c>
      <c r="AV1121" s="35" t="str">
        <f t="shared" si="426"/>
        <v/>
      </c>
      <c r="AW1121" s="35" t="str">
        <f t="shared" si="427"/>
        <v/>
      </c>
      <c r="AX1121" s="35" t="str">
        <f t="shared" si="428"/>
        <v/>
      </c>
      <c r="AY1121" s="35" t="str">
        <f>IF(SUMIF('7-市场业绩'!F:F,AC1121,'7-市场业绩'!I:I)&gt;0,"学习卡","老结算")</f>
        <v>老结算</v>
      </c>
      <c r="AZ1121" s="35" t="str">
        <f t="shared" si="429"/>
        <v/>
      </c>
      <c r="BA1121" s="35" t="str">
        <f t="shared" si="430"/>
        <v>无</v>
      </c>
      <c r="BB1121" s="35" t="str">
        <f t="shared" si="431"/>
        <v/>
      </c>
      <c r="BC1121" s="35" t="str">
        <f t="shared" si="432"/>
        <v/>
      </c>
      <c r="BD1121" s="35" t="str">
        <f t="shared" si="433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209"/>
      <c r="M1122" s="20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10"/>
        <v/>
      </c>
      <c r="AD1122" s="36">
        <f t="shared" si="411"/>
        <v>0</v>
      </c>
      <c r="AE1122" s="35" t="str">
        <f t="shared" si="412"/>
        <v/>
      </c>
      <c r="AF1122" s="24"/>
      <c r="AG1122" s="40">
        <f t="shared" si="413"/>
        <v>0</v>
      </c>
      <c r="AH1122" s="36">
        <f t="shared" si="414"/>
        <v>0</v>
      </c>
      <c r="AI1122" s="36">
        <f t="shared" si="415"/>
        <v>0</v>
      </c>
      <c r="AJ1122" s="35" t="str">
        <f t="shared" si="416"/>
        <v/>
      </c>
      <c r="AK1122" s="35" t="str">
        <f t="shared" si="417"/>
        <v/>
      </c>
      <c r="AL1122" s="35" t="str">
        <f t="shared" si="418"/>
        <v/>
      </c>
      <c r="AM1122" s="35" t="str">
        <f t="shared" si="419"/>
        <v/>
      </c>
      <c r="AN1122" s="35" t="str">
        <f t="shared" si="420"/>
        <v/>
      </c>
      <c r="AO1122" s="35" t="str">
        <f t="shared" si="421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2"/>
        <v/>
      </c>
      <c r="AS1122" s="35" t="str">
        <f t="shared" si="423"/>
        <v/>
      </c>
      <c r="AT1122" s="35" t="str">
        <f t="shared" si="424"/>
        <v/>
      </c>
      <c r="AU1122" s="35" t="str">
        <f t="shared" si="425"/>
        <v/>
      </c>
      <c r="AV1122" s="35" t="str">
        <f t="shared" si="426"/>
        <v/>
      </c>
      <c r="AW1122" s="35" t="str">
        <f t="shared" si="427"/>
        <v/>
      </c>
      <c r="AX1122" s="35" t="str">
        <f t="shared" si="428"/>
        <v/>
      </c>
      <c r="AY1122" s="35" t="str">
        <f>IF(SUMIF('7-市场业绩'!F:F,AC1122,'7-市场业绩'!I:I)&gt;0,"学习卡","老结算")</f>
        <v>老结算</v>
      </c>
      <c r="AZ1122" s="35" t="str">
        <f t="shared" si="429"/>
        <v/>
      </c>
      <c r="BA1122" s="35" t="str">
        <f t="shared" si="430"/>
        <v>无</v>
      </c>
      <c r="BB1122" s="35" t="str">
        <f t="shared" si="431"/>
        <v/>
      </c>
      <c r="BC1122" s="35" t="str">
        <f t="shared" si="432"/>
        <v/>
      </c>
      <c r="BD1122" s="35" t="str">
        <f t="shared" si="433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209"/>
      <c r="M1123" s="20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10"/>
        <v/>
      </c>
      <c r="AD1123" s="36">
        <f t="shared" si="411"/>
        <v>0</v>
      </c>
      <c r="AE1123" s="35" t="str">
        <f t="shared" si="412"/>
        <v/>
      </c>
      <c r="AF1123" s="24"/>
      <c r="AG1123" s="40">
        <f t="shared" si="413"/>
        <v>0</v>
      </c>
      <c r="AH1123" s="36">
        <f t="shared" si="414"/>
        <v>0</v>
      </c>
      <c r="AI1123" s="36">
        <f t="shared" si="415"/>
        <v>0</v>
      </c>
      <c r="AJ1123" s="35" t="str">
        <f t="shared" si="416"/>
        <v/>
      </c>
      <c r="AK1123" s="35" t="str">
        <f t="shared" si="417"/>
        <v/>
      </c>
      <c r="AL1123" s="35" t="str">
        <f t="shared" si="418"/>
        <v/>
      </c>
      <c r="AM1123" s="35" t="str">
        <f t="shared" si="419"/>
        <v/>
      </c>
      <c r="AN1123" s="35" t="str">
        <f t="shared" si="420"/>
        <v/>
      </c>
      <c r="AO1123" s="35" t="str">
        <f t="shared" si="421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2"/>
        <v/>
      </c>
      <c r="AS1123" s="35" t="str">
        <f t="shared" si="423"/>
        <v/>
      </c>
      <c r="AT1123" s="35" t="str">
        <f t="shared" si="424"/>
        <v/>
      </c>
      <c r="AU1123" s="35" t="str">
        <f t="shared" si="425"/>
        <v/>
      </c>
      <c r="AV1123" s="35" t="str">
        <f t="shared" si="426"/>
        <v/>
      </c>
      <c r="AW1123" s="35" t="str">
        <f t="shared" si="427"/>
        <v/>
      </c>
      <c r="AX1123" s="35" t="str">
        <f t="shared" si="428"/>
        <v/>
      </c>
      <c r="AY1123" s="35" t="str">
        <f>IF(SUMIF('7-市场业绩'!F:F,AC1123,'7-市场业绩'!I:I)&gt;0,"学习卡","老结算")</f>
        <v>老结算</v>
      </c>
      <c r="AZ1123" s="35" t="str">
        <f t="shared" si="429"/>
        <v/>
      </c>
      <c r="BA1123" s="35" t="str">
        <f t="shared" si="430"/>
        <v>无</v>
      </c>
      <c r="BB1123" s="35" t="str">
        <f t="shared" si="431"/>
        <v/>
      </c>
      <c r="BC1123" s="35" t="str">
        <f t="shared" si="432"/>
        <v/>
      </c>
      <c r="BD1123" s="35" t="str">
        <f t="shared" si="433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209"/>
      <c r="M1124" s="20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10"/>
        <v/>
      </c>
      <c r="AD1124" s="36">
        <f t="shared" si="411"/>
        <v>0</v>
      </c>
      <c r="AE1124" s="35" t="str">
        <f t="shared" si="412"/>
        <v/>
      </c>
      <c r="AF1124" s="24"/>
      <c r="AG1124" s="40">
        <f t="shared" si="413"/>
        <v>0</v>
      </c>
      <c r="AH1124" s="36">
        <f t="shared" si="414"/>
        <v>0</v>
      </c>
      <c r="AI1124" s="36">
        <f t="shared" si="415"/>
        <v>0</v>
      </c>
      <c r="AJ1124" s="35" t="str">
        <f t="shared" si="416"/>
        <v/>
      </c>
      <c r="AK1124" s="35" t="str">
        <f t="shared" si="417"/>
        <v/>
      </c>
      <c r="AL1124" s="35" t="str">
        <f t="shared" si="418"/>
        <v/>
      </c>
      <c r="AM1124" s="35" t="str">
        <f t="shared" si="419"/>
        <v/>
      </c>
      <c r="AN1124" s="35" t="str">
        <f t="shared" si="420"/>
        <v/>
      </c>
      <c r="AO1124" s="35" t="str">
        <f t="shared" si="421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2"/>
        <v/>
      </c>
      <c r="AS1124" s="35" t="str">
        <f t="shared" si="423"/>
        <v/>
      </c>
      <c r="AT1124" s="35" t="str">
        <f t="shared" si="424"/>
        <v/>
      </c>
      <c r="AU1124" s="35" t="str">
        <f t="shared" si="425"/>
        <v/>
      </c>
      <c r="AV1124" s="35" t="str">
        <f t="shared" si="426"/>
        <v/>
      </c>
      <c r="AW1124" s="35" t="str">
        <f t="shared" si="427"/>
        <v/>
      </c>
      <c r="AX1124" s="35" t="str">
        <f t="shared" si="428"/>
        <v/>
      </c>
      <c r="AY1124" s="35" t="str">
        <f>IF(SUMIF('7-市场业绩'!F:F,AC1124,'7-市场业绩'!I:I)&gt;0,"学习卡","老结算")</f>
        <v>老结算</v>
      </c>
      <c r="AZ1124" s="35" t="str">
        <f t="shared" si="429"/>
        <v/>
      </c>
      <c r="BA1124" s="35" t="str">
        <f t="shared" si="430"/>
        <v>无</v>
      </c>
      <c r="BB1124" s="35" t="str">
        <f t="shared" si="431"/>
        <v/>
      </c>
      <c r="BC1124" s="35" t="str">
        <f t="shared" si="432"/>
        <v/>
      </c>
      <c r="BD1124" s="35" t="str">
        <f t="shared" si="433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209"/>
      <c r="M1125" s="20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10"/>
        <v/>
      </c>
      <c r="AD1125" s="36">
        <f t="shared" si="411"/>
        <v>0</v>
      </c>
      <c r="AE1125" s="35" t="str">
        <f t="shared" si="412"/>
        <v/>
      </c>
      <c r="AF1125" s="24"/>
      <c r="AG1125" s="40">
        <f t="shared" si="413"/>
        <v>0</v>
      </c>
      <c r="AH1125" s="36">
        <f t="shared" si="414"/>
        <v>0</v>
      </c>
      <c r="AI1125" s="36">
        <f t="shared" si="415"/>
        <v>0</v>
      </c>
      <c r="AJ1125" s="35" t="str">
        <f t="shared" si="416"/>
        <v/>
      </c>
      <c r="AK1125" s="35" t="str">
        <f t="shared" si="417"/>
        <v/>
      </c>
      <c r="AL1125" s="35" t="str">
        <f t="shared" si="418"/>
        <v/>
      </c>
      <c r="AM1125" s="35" t="str">
        <f t="shared" si="419"/>
        <v/>
      </c>
      <c r="AN1125" s="35" t="str">
        <f t="shared" si="420"/>
        <v/>
      </c>
      <c r="AO1125" s="35" t="str">
        <f t="shared" si="421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2"/>
        <v/>
      </c>
      <c r="AS1125" s="35" t="str">
        <f t="shared" si="423"/>
        <v/>
      </c>
      <c r="AT1125" s="35" t="str">
        <f t="shared" si="424"/>
        <v/>
      </c>
      <c r="AU1125" s="35" t="str">
        <f t="shared" si="425"/>
        <v/>
      </c>
      <c r="AV1125" s="35" t="str">
        <f t="shared" si="426"/>
        <v/>
      </c>
      <c r="AW1125" s="35" t="str">
        <f t="shared" si="427"/>
        <v/>
      </c>
      <c r="AX1125" s="35" t="str">
        <f t="shared" si="428"/>
        <v/>
      </c>
      <c r="AY1125" s="35" t="str">
        <f>IF(SUMIF('7-市场业绩'!F:F,AC1125,'7-市场业绩'!I:I)&gt;0,"学习卡","老结算")</f>
        <v>老结算</v>
      </c>
      <c r="AZ1125" s="35" t="str">
        <f t="shared" si="429"/>
        <v/>
      </c>
      <c r="BA1125" s="35" t="str">
        <f t="shared" si="430"/>
        <v>无</v>
      </c>
      <c r="BB1125" s="35" t="str">
        <f t="shared" si="431"/>
        <v/>
      </c>
      <c r="BC1125" s="35" t="str">
        <f t="shared" si="432"/>
        <v/>
      </c>
      <c r="BD1125" s="35" t="str">
        <f t="shared" si="433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209"/>
      <c r="M1126" s="20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10"/>
        <v/>
      </c>
      <c r="AD1126" s="36">
        <f t="shared" si="411"/>
        <v>0</v>
      </c>
      <c r="AE1126" s="35" t="str">
        <f t="shared" si="412"/>
        <v/>
      </c>
      <c r="AF1126" s="24"/>
      <c r="AG1126" s="40">
        <f t="shared" si="413"/>
        <v>0</v>
      </c>
      <c r="AH1126" s="36">
        <f t="shared" si="414"/>
        <v>0</v>
      </c>
      <c r="AI1126" s="36">
        <f t="shared" si="415"/>
        <v>0</v>
      </c>
      <c r="AJ1126" s="35" t="str">
        <f t="shared" si="416"/>
        <v/>
      </c>
      <c r="AK1126" s="35" t="str">
        <f t="shared" si="417"/>
        <v/>
      </c>
      <c r="AL1126" s="35" t="str">
        <f t="shared" si="418"/>
        <v/>
      </c>
      <c r="AM1126" s="35" t="str">
        <f t="shared" si="419"/>
        <v/>
      </c>
      <c r="AN1126" s="35" t="str">
        <f t="shared" si="420"/>
        <v/>
      </c>
      <c r="AO1126" s="35" t="str">
        <f t="shared" si="421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2"/>
        <v/>
      </c>
      <c r="AS1126" s="35" t="str">
        <f t="shared" si="423"/>
        <v/>
      </c>
      <c r="AT1126" s="35" t="str">
        <f t="shared" si="424"/>
        <v/>
      </c>
      <c r="AU1126" s="35" t="str">
        <f t="shared" si="425"/>
        <v/>
      </c>
      <c r="AV1126" s="35" t="str">
        <f t="shared" si="426"/>
        <v/>
      </c>
      <c r="AW1126" s="35" t="str">
        <f t="shared" si="427"/>
        <v/>
      </c>
      <c r="AX1126" s="35" t="str">
        <f t="shared" si="428"/>
        <v/>
      </c>
      <c r="AY1126" s="35" t="str">
        <f>IF(SUMIF('7-市场业绩'!F:F,AC1126,'7-市场业绩'!I:I)&gt;0,"学习卡","老结算")</f>
        <v>老结算</v>
      </c>
      <c r="AZ1126" s="35" t="str">
        <f t="shared" si="429"/>
        <v/>
      </c>
      <c r="BA1126" s="35" t="str">
        <f t="shared" si="430"/>
        <v>无</v>
      </c>
      <c r="BB1126" s="35" t="str">
        <f t="shared" si="431"/>
        <v/>
      </c>
      <c r="BC1126" s="35" t="str">
        <f t="shared" si="432"/>
        <v/>
      </c>
      <c r="BD1126" s="35" t="str">
        <f t="shared" si="433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209"/>
      <c r="M1127" s="20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10"/>
        <v/>
      </c>
      <c r="AD1127" s="36">
        <f t="shared" si="411"/>
        <v>0</v>
      </c>
      <c r="AE1127" s="35" t="str">
        <f t="shared" si="412"/>
        <v/>
      </c>
      <c r="AF1127" s="24"/>
      <c r="AG1127" s="40">
        <f t="shared" si="413"/>
        <v>0</v>
      </c>
      <c r="AH1127" s="36">
        <f t="shared" si="414"/>
        <v>0</v>
      </c>
      <c r="AI1127" s="36">
        <f t="shared" si="415"/>
        <v>0</v>
      </c>
      <c r="AJ1127" s="35" t="str">
        <f t="shared" si="416"/>
        <v/>
      </c>
      <c r="AK1127" s="35" t="str">
        <f t="shared" si="417"/>
        <v/>
      </c>
      <c r="AL1127" s="35" t="str">
        <f t="shared" si="418"/>
        <v/>
      </c>
      <c r="AM1127" s="35" t="str">
        <f t="shared" si="419"/>
        <v/>
      </c>
      <c r="AN1127" s="35" t="str">
        <f t="shared" si="420"/>
        <v/>
      </c>
      <c r="AO1127" s="35" t="str">
        <f t="shared" si="421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2"/>
        <v/>
      </c>
      <c r="AS1127" s="35" t="str">
        <f t="shared" si="423"/>
        <v/>
      </c>
      <c r="AT1127" s="35" t="str">
        <f t="shared" si="424"/>
        <v/>
      </c>
      <c r="AU1127" s="35" t="str">
        <f t="shared" si="425"/>
        <v/>
      </c>
      <c r="AV1127" s="35" t="str">
        <f t="shared" si="426"/>
        <v/>
      </c>
      <c r="AW1127" s="35" t="str">
        <f t="shared" si="427"/>
        <v/>
      </c>
      <c r="AX1127" s="35" t="str">
        <f t="shared" si="428"/>
        <v/>
      </c>
      <c r="AY1127" s="35" t="str">
        <f>IF(SUMIF('7-市场业绩'!F:F,AC1127,'7-市场业绩'!I:I)&gt;0,"学习卡","老结算")</f>
        <v>老结算</v>
      </c>
      <c r="AZ1127" s="35" t="str">
        <f t="shared" si="429"/>
        <v/>
      </c>
      <c r="BA1127" s="35" t="str">
        <f t="shared" si="430"/>
        <v>无</v>
      </c>
      <c r="BB1127" s="35" t="str">
        <f t="shared" si="431"/>
        <v/>
      </c>
      <c r="BC1127" s="35" t="str">
        <f t="shared" si="432"/>
        <v/>
      </c>
      <c r="BD1127" s="35" t="str">
        <f t="shared" si="433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209"/>
      <c r="M1128" s="20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10"/>
        <v/>
      </c>
      <c r="AD1128" s="36">
        <f t="shared" si="411"/>
        <v>0</v>
      </c>
      <c r="AE1128" s="35" t="str">
        <f t="shared" si="412"/>
        <v/>
      </c>
      <c r="AF1128" s="24"/>
      <c r="AG1128" s="40">
        <f t="shared" si="413"/>
        <v>0</v>
      </c>
      <c r="AH1128" s="36">
        <f t="shared" si="414"/>
        <v>0</v>
      </c>
      <c r="AI1128" s="36">
        <f t="shared" si="415"/>
        <v>0</v>
      </c>
      <c r="AJ1128" s="35" t="str">
        <f t="shared" si="416"/>
        <v/>
      </c>
      <c r="AK1128" s="35" t="str">
        <f t="shared" si="417"/>
        <v/>
      </c>
      <c r="AL1128" s="35" t="str">
        <f t="shared" si="418"/>
        <v/>
      </c>
      <c r="AM1128" s="35" t="str">
        <f t="shared" si="419"/>
        <v/>
      </c>
      <c r="AN1128" s="35" t="str">
        <f t="shared" si="420"/>
        <v/>
      </c>
      <c r="AO1128" s="35" t="str">
        <f t="shared" si="421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2"/>
        <v/>
      </c>
      <c r="AS1128" s="35" t="str">
        <f t="shared" si="423"/>
        <v/>
      </c>
      <c r="AT1128" s="35" t="str">
        <f t="shared" si="424"/>
        <v/>
      </c>
      <c r="AU1128" s="35" t="str">
        <f t="shared" si="425"/>
        <v/>
      </c>
      <c r="AV1128" s="35" t="str">
        <f t="shared" si="426"/>
        <v/>
      </c>
      <c r="AW1128" s="35" t="str">
        <f t="shared" si="427"/>
        <v/>
      </c>
      <c r="AX1128" s="35" t="str">
        <f t="shared" si="428"/>
        <v/>
      </c>
      <c r="AY1128" s="35" t="str">
        <f>IF(SUMIF('7-市场业绩'!F:F,AC1128,'7-市场业绩'!I:I)&gt;0,"学习卡","老结算")</f>
        <v>老结算</v>
      </c>
      <c r="AZ1128" s="35" t="str">
        <f t="shared" si="429"/>
        <v/>
      </c>
      <c r="BA1128" s="35" t="str">
        <f t="shared" si="430"/>
        <v>无</v>
      </c>
      <c r="BB1128" s="35" t="str">
        <f t="shared" si="431"/>
        <v/>
      </c>
      <c r="BC1128" s="35" t="str">
        <f t="shared" si="432"/>
        <v/>
      </c>
      <c r="BD1128" s="35" t="str">
        <f t="shared" si="433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209"/>
      <c r="M1129" s="20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10"/>
        <v/>
      </c>
      <c r="AD1129" s="36">
        <f t="shared" si="411"/>
        <v>0</v>
      </c>
      <c r="AE1129" s="35" t="str">
        <f t="shared" si="412"/>
        <v/>
      </c>
      <c r="AF1129" s="24"/>
      <c r="AG1129" s="40">
        <f t="shared" si="413"/>
        <v>0</v>
      </c>
      <c r="AH1129" s="36">
        <f t="shared" si="414"/>
        <v>0</v>
      </c>
      <c r="AI1129" s="36">
        <f t="shared" si="415"/>
        <v>0</v>
      </c>
      <c r="AJ1129" s="35" t="str">
        <f t="shared" si="416"/>
        <v/>
      </c>
      <c r="AK1129" s="35" t="str">
        <f t="shared" si="417"/>
        <v/>
      </c>
      <c r="AL1129" s="35" t="str">
        <f t="shared" si="418"/>
        <v/>
      </c>
      <c r="AM1129" s="35" t="str">
        <f t="shared" si="419"/>
        <v/>
      </c>
      <c r="AN1129" s="35" t="str">
        <f t="shared" si="420"/>
        <v/>
      </c>
      <c r="AO1129" s="35" t="str">
        <f t="shared" si="421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2"/>
        <v/>
      </c>
      <c r="AS1129" s="35" t="str">
        <f t="shared" si="423"/>
        <v/>
      </c>
      <c r="AT1129" s="35" t="str">
        <f t="shared" si="424"/>
        <v/>
      </c>
      <c r="AU1129" s="35" t="str">
        <f t="shared" si="425"/>
        <v/>
      </c>
      <c r="AV1129" s="35" t="str">
        <f t="shared" si="426"/>
        <v/>
      </c>
      <c r="AW1129" s="35" t="str">
        <f t="shared" si="427"/>
        <v/>
      </c>
      <c r="AX1129" s="35" t="str">
        <f t="shared" si="428"/>
        <v/>
      </c>
      <c r="AY1129" s="35" t="str">
        <f>IF(SUMIF('7-市场业绩'!F:F,AC1129,'7-市场业绩'!I:I)&gt;0,"学习卡","老结算")</f>
        <v>老结算</v>
      </c>
      <c r="AZ1129" s="35" t="str">
        <f t="shared" si="429"/>
        <v/>
      </c>
      <c r="BA1129" s="35" t="str">
        <f t="shared" si="430"/>
        <v>无</v>
      </c>
      <c r="BB1129" s="35" t="str">
        <f t="shared" si="431"/>
        <v/>
      </c>
      <c r="BC1129" s="35" t="str">
        <f t="shared" si="432"/>
        <v/>
      </c>
      <c r="BD1129" s="35" t="str">
        <f t="shared" si="433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209"/>
      <c r="M1130" s="20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10"/>
        <v/>
      </c>
      <c r="AD1130" s="36">
        <f t="shared" si="411"/>
        <v>0</v>
      </c>
      <c r="AE1130" s="35" t="str">
        <f t="shared" si="412"/>
        <v/>
      </c>
      <c r="AF1130" s="24"/>
      <c r="AG1130" s="40">
        <f t="shared" si="413"/>
        <v>0</v>
      </c>
      <c r="AH1130" s="36">
        <f t="shared" si="414"/>
        <v>0</v>
      </c>
      <c r="AI1130" s="36">
        <f t="shared" si="415"/>
        <v>0</v>
      </c>
      <c r="AJ1130" s="35" t="str">
        <f t="shared" si="416"/>
        <v/>
      </c>
      <c r="AK1130" s="35" t="str">
        <f t="shared" si="417"/>
        <v/>
      </c>
      <c r="AL1130" s="35" t="str">
        <f t="shared" si="418"/>
        <v/>
      </c>
      <c r="AM1130" s="35" t="str">
        <f t="shared" si="419"/>
        <v/>
      </c>
      <c r="AN1130" s="35" t="str">
        <f t="shared" si="420"/>
        <v/>
      </c>
      <c r="AO1130" s="35" t="str">
        <f t="shared" si="421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2"/>
        <v/>
      </c>
      <c r="AS1130" s="35" t="str">
        <f t="shared" si="423"/>
        <v/>
      </c>
      <c r="AT1130" s="35" t="str">
        <f t="shared" si="424"/>
        <v/>
      </c>
      <c r="AU1130" s="35" t="str">
        <f t="shared" si="425"/>
        <v/>
      </c>
      <c r="AV1130" s="35" t="str">
        <f t="shared" si="426"/>
        <v/>
      </c>
      <c r="AW1130" s="35" t="str">
        <f t="shared" si="427"/>
        <v/>
      </c>
      <c r="AX1130" s="35" t="str">
        <f t="shared" si="428"/>
        <v/>
      </c>
      <c r="AY1130" s="35" t="str">
        <f>IF(SUMIF('7-市场业绩'!F:F,AC1130,'7-市场业绩'!I:I)&gt;0,"学习卡","老结算")</f>
        <v>老结算</v>
      </c>
      <c r="AZ1130" s="35" t="str">
        <f t="shared" si="429"/>
        <v/>
      </c>
      <c r="BA1130" s="35" t="str">
        <f t="shared" si="430"/>
        <v>无</v>
      </c>
      <c r="BB1130" s="35" t="str">
        <f t="shared" si="431"/>
        <v/>
      </c>
      <c r="BC1130" s="35" t="str">
        <f t="shared" si="432"/>
        <v/>
      </c>
      <c r="BD1130" s="35" t="str">
        <f t="shared" si="433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209"/>
      <c r="M1131" s="20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10"/>
        <v/>
      </c>
      <c r="AD1131" s="36">
        <f t="shared" si="411"/>
        <v>0</v>
      </c>
      <c r="AE1131" s="35" t="str">
        <f t="shared" si="412"/>
        <v/>
      </c>
      <c r="AF1131" s="24"/>
      <c r="AG1131" s="40">
        <f t="shared" si="413"/>
        <v>0</v>
      </c>
      <c r="AH1131" s="36">
        <f t="shared" si="414"/>
        <v>0</v>
      </c>
      <c r="AI1131" s="36">
        <f t="shared" si="415"/>
        <v>0</v>
      </c>
      <c r="AJ1131" s="35" t="str">
        <f t="shared" si="416"/>
        <v/>
      </c>
      <c r="AK1131" s="35" t="str">
        <f t="shared" si="417"/>
        <v/>
      </c>
      <c r="AL1131" s="35" t="str">
        <f t="shared" si="418"/>
        <v/>
      </c>
      <c r="AM1131" s="35" t="str">
        <f t="shared" si="419"/>
        <v/>
      </c>
      <c r="AN1131" s="35" t="str">
        <f t="shared" si="420"/>
        <v/>
      </c>
      <c r="AO1131" s="35" t="str">
        <f t="shared" si="421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2"/>
        <v/>
      </c>
      <c r="AS1131" s="35" t="str">
        <f t="shared" si="423"/>
        <v/>
      </c>
      <c r="AT1131" s="35" t="str">
        <f t="shared" si="424"/>
        <v/>
      </c>
      <c r="AU1131" s="35" t="str">
        <f t="shared" si="425"/>
        <v/>
      </c>
      <c r="AV1131" s="35" t="str">
        <f t="shared" si="426"/>
        <v/>
      </c>
      <c r="AW1131" s="35" t="str">
        <f t="shared" si="427"/>
        <v/>
      </c>
      <c r="AX1131" s="35" t="str">
        <f t="shared" si="428"/>
        <v/>
      </c>
      <c r="AY1131" s="35" t="str">
        <f>IF(SUMIF('7-市场业绩'!F:F,AC1131,'7-市场业绩'!I:I)&gt;0,"学习卡","老结算")</f>
        <v>老结算</v>
      </c>
      <c r="AZ1131" s="35" t="str">
        <f t="shared" si="429"/>
        <v/>
      </c>
      <c r="BA1131" s="35" t="str">
        <f t="shared" si="430"/>
        <v>无</v>
      </c>
      <c r="BB1131" s="35" t="str">
        <f t="shared" si="431"/>
        <v/>
      </c>
      <c r="BC1131" s="35" t="str">
        <f t="shared" si="432"/>
        <v/>
      </c>
      <c r="BD1131" s="35" t="str">
        <f t="shared" si="433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209"/>
      <c r="M1132" s="20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10"/>
        <v/>
      </c>
      <c r="AD1132" s="36">
        <f t="shared" si="411"/>
        <v>0</v>
      </c>
      <c r="AE1132" s="35" t="str">
        <f t="shared" si="412"/>
        <v/>
      </c>
      <c r="AF1132" s="24"/>
      <c r="AG1132" s="40">
        <f t="shared" si="413"/>
        <v>0</v>
      </c>
      <c r="AH1132" s="36">
        <f t="shared" si="414"/>
        <v>0</v>
      </c>
      <c r="AI1132" s="36">
        <f t="shared" si="415"/>
        <v>0</v>
      </c>
      <c r="AJ1132" s="35" t="str">
        <f t="shared" si="416"/>
        <v/>
      </c>
      <c r="AK1132" s="35" t="str">
        <f t="shared" si="417"/>
        <v/>
      </c>
      <c r="AL1132" s="35" t="str">
        <f t="shared" si="418"/>
        <v/>
      </c>
      <c r="AM1132" s="35" t="str">
        <f t="shared" si="419"/>
        <v/>
      </c>
      <c r="AN1132" s="35" t="str">
        <f t="shared" si="420"/>
        <v/>
      </c>
      <c r="AO1132" s="35" t="str">
        <f t="shared" si="421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2"/>
        <v/>
      </c>
      <c r="AS1132" s="35" t="str">
        <f t="shared" si="423"/>
        <v/>
      </c>
      <c r="AT1132" s="35" t="str">
        <f t="shared" si="424"/>
        <v/>
      </c>
      <c r="AU1132" s="35" t="str">
        <f t="shared" si="425"/>
        <v/>
      </c>
      <c r="AV1132" s="35" t="str">
        <f t="shared" si="426"/>
        <v/>
      </c>
      <c r="AW1132" s="35" t="str">
        <f t="shared" si="427"/>
        <v/>
      </c>
      <c r="AX1132" s="35" t="str">
        <f t="shared" si="428"/>
        <v/>
      </c>
      <c r="AY1132" s="35" t="str">
        <f>IF(SUMIF('7-市场业绩'!F:F,AC1132,'7-市场业绩'!I:I)&gt;0,"学习卡","老结算")</f>
        <v>老结算</v>
      </c>
      <c r="AZ1132" s="35" t="str">
        <f t="shared" si="429"/>
        <v/>
      </c>
      <c r="BA1132" s="35" t="str">
        <f t="shared" si="430"/>
        <v>无</v>
      </c>
      <c r="BB1132" s="35" t="str">
        <f t="shared" si="431"/>
        <v/>
      </c>
      <c r="BC1132" s="35" t="str">
        <f t="shared" si="432"/>
        <v/>
      </c>
      <c r="BD1132" s="35" t="str">
        <f t="shared" si="433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209"/>
      <c r="M1133" s="20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10"/>
        <v/>
      </c>
      <c r="AD1133" s="36">
        <f t="shared" si="411"/>
        <v>0</v>
      </c>
      <c r="AE1133" s="35" t="str">
        <f t="shared" si="412"/>
        <v/>
      </c>
      <c r="AF1133" s="24"/>
      <c r="AG1133" s="40">
        <f t="shared" si="413"/>
        <v>0</v>
      </c>
      <c r="AH1133" s="36">
        <f t="shared" si="414"/>
        <v>0</v>
      </c>
      <c r="AI1133" s="36">
        <f t="shared" si="415"/>
        <v>0</v>
      </c>
      <c r="AJ1133" s="35" t="str">
        <f t="shared" si="416"/>
        <v/>
      </c>
      <c r="AK1133" s="35" t="str">
        <f t="shared" si="417"/>
        <v/>
      </c>
      <c r="AL1133" s="35" t="str">
        <f t="shared" si="418"/>
        <v/>
      </c>
      <c r="AM1133" s="35" t="str">
        <f t="shared" si="419"/>
        <v/>
      </c>
      <c r="AN1133" s="35" t="str">
        <f t="shared" si="420"/>
        <v/>
      </c>
      <c r="AO1133" s="35" t="str">
        <f t="shared" si="421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2"/>
        <v/>
      </c>
      <c r="AS1133" s="35" t="str">
        <f t="shared" si="423"/>
        <v/>
      </c>
      <c r="AT1133" s="35" t="str">
        <f t="shared" si="424"/>
        <v/>
      </c>
      <c r="AU1133" s="35" t="str">
        <f t="shared" si="425"/>
        <v/>
      </c>
      <c r="AV1133" s="35" t="str">
        <f t="shared" si="426"/>
        <v/>
      </c>
      <c r="AW1133" s="35" t="str">
        <f t="shared" si="427"/>
        <v/>
      </c>
      <c r="AX1133" s="35" t="str">
        <f t="shared" si="428"/>
        <v/>
      </c>
      <c r="AY1133" s="35" t="str">
        <f>IF(SUMIF('7-市场业绩'!F:F,AC1133,'7-市场业绩'!I:I)&gt;0,"学习卡","老结算")</f>
        <v>老结算</v>
      </c>
      <c r="AZ1133" s="35" t="str">
        <f t="shared" si="429"/>
        <v/>
      </c>
      <c r="BA1133" s="35" t="str">
        <f t="shared" si="430"/>
        <v>无</v>
      </c>
      <c r="BB1133" s="35" t="str">
        <f t="shared" si="431"/>
        <v/>
      </c>
      <c r="BC1133" s="35" t="str">
        <f t="shared" si="432"/>
        <v/>
      </c>
      <c r="BD1133" s="35" t="str">
        <f t="shared" si="433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209"/>
      <c r="M1134" s="20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10"/>
        <v/>
      </c>
      <c r="AD1134" s="36">
        <f t="shared" si="411"/>
        <v>0</v>
      </c>
      <c r="AE1134" s="35" t="str">
        <f t="shared" si="412"/>
        <v/>
      </c>
      <c r="AF1134" s="24"/>
      <c r="AG1134" s="40">
        <f t="shared" si="413"/>
        <v>0</v>
      </c>
      <c r="AH1134" s="36">
        <f t="shared" si="414"/>
        <v>0</v>
      </c>
      <c r="AI1134" s="36">
        <f t="shared" si="415"/>
        <v>0</v>
      </c>
      <c r="AJ1134" s="35" t="str">
        <f t="shared" si="416"/>
        <v/>
      </c>
      <c r="AK1134" s="35" t="str">
        <f t="shared" si="417"/>
        <v/>
      </c>
      <c r="AL1134" s="35" t="str">
        <f t="shared" si="418"/>
        <v/>
      </c>
      <c r="AM1134" s="35" t="str">
        <f t="shared" si="419"/>
        <v/>
      </c>
      <c r="AN1134" s="35" t="str">
        <f t="shared" si="420"/>
        <v/>
      </c>
      <c r="AO1134" s="35" t="str">
        <f t="shared" si="421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2"/>
        <v/>
      </c>
      <c r="AS1134" s="35" t="str">
        <f t="shared" si="423"/>
        <v/>
      </c>
      <c r="AT1134" s="35" t="str">
        <f t="shared" si="424"/>
        <v/>
      </c>
      <c r="AU1134" s="35" t="str">
        <f t="shared" si="425"/>
        <v/>
      </c>
      <c r="AV1134" s="35" t="str">
        <f t="shared" si="426"/>
        <v/>
      </c>
      <c r="AW1134" s="35" t="str">
        <f t="shared" si="427"/>
        <v/>
      </c>
      <c r="AX1134" s="35" t="str">
        <f t="shared" si="428"/>
        <v/>
      </c>
      <c r="AY1134" s="35" t="str">
        <f>IF(SUMIF('7-市场业绩'!F:F,AC1134,'7-市场业绩'!I:I)&gt;0,"学习卡","老结算")</f>
        <v>老结算</v>
      </c>
      <c r="AZ1134" s="35" t="str">
        <f t="shared" si="429"/>
        <v/>
      </c>
      <c r="BA1134" s="35" t="str">
        <f t="shared" si="430"/>
        <v>无</v>
      </c>
      <c r="BB1134" s="35" t="str">
        <f t="shared" si="431"/>
        <v/>
      </c>
      <c r="BC1134" s="35" t="str">
        <f t="shared" si="432"/>
        <v/>
      </c>
      <c r="BD1134" s="35" t="str">
        <f t="shared" si="433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209"/>
      <c r="M1135" s="20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10"/>
        <v/>
      </c>
      <c r="AD1135" s="36">
        <f t="shared" si="411"/>
        <v>0</v>
      </c>
      <c r="AE1135" s="35" t="str">
        <f t="shared" si="412"/>
        <v/>
      </c>
      <c r="AF1135" s="24"/>
      <c r="AG1135" s="40">
        <f t="shared" si="413"/>
        <v>0</v>
      </c>
      <c r="AH1135" s="36">
        <f t="shared" si="414"/>
        <v>0</v>
      </c>
      <c r="AI1135" s="36">
        <f t="shared" si="415"/>
        <v>0</v>
      </c>
      <c r="AJ1135" s="35" t="str">
        <f t="shared" si="416"/>
        <v/>
      </c>
      <c r="AK1135" s="35" t="str">
        <f t="shared" si="417"/>
        <v/>
      </c>
      <c r="AL1135" s="35" t="str">
        <f t="shared" si="418"/>
        <v/>
      </c>
      <c r="AM1135" s="35" t="str">
        <f t="shared" si="419"/>
        <v/>
      </c>
      <c r="AN1135" s="35" t="str">
        <f t="shared" si="420"/>
        <v/>
      </c>
      <c r="AO1135" s="35" t="str">
        <f t="shared" si="421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2"/>
        <v/>
      </c>
      <c r="AS1135" s="35" t="str">
        <f t="shared" si="423"/>
        <v/>
      </c>
      <c r="AT1135" s="35" t="str">
        <f t="shared" si="424"/>
        <v/>
      </c>
      <c r="AU1135" s="35" t="str">
        <f t="shared" si="425"/>
        <v/>
      </c>
      <c r="AV1135" s="35" t="str">
        <f t="shared" si="426"/>
        <v/>
      </c>
      <c r="AW1135" s="35" t="str">
        <f t="shared" si="427"/>
        <v/>
      </c>
      <c r="AX1135" s="35" t="str">
        <f t="shared" si="428"/>
        <v/>
      </c>
      <c r="AY1135" s="35" t="str">
        <f>IF(SUMIF('7-市场业绩'!F:F,AC1135,'7-市场业绩'!I:I)&gt;0,"学习卡","老结算")</f>
        <v>老结算</v>
      </c>
      <c r="AZ1135" s="35" t="str">
        <f t="shared" si="429"/>
        <v/>
      </c>
      <c r="BA1135" s="35" t="str">
        <f t="shared" si="430"/>
        <v>无</v>
      </c>
      <c r="BB1135" s="35" t="str">
        <f t="shared" si="431"/>
        <v/>
      </c>
      <c r="BC1135" s="35" t="str">
        <f t="shared" si="432"/>
        <v/>
      </c>
      <c r="BD1135" s="35" t="str">
        <f t="shared" si="433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209"/>
      <c r="M1136" s="20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10"/>
        <v/>
      </c>
      <c r="AD1136" s="36">
        <f t="shared" si="411"/>
        <v>0</v>
      </c>
      <c r="AE1136" s="35" t="str">
        <f t="shared" si="412"/>
        <v/>
      </c>
      <c r="AF1136" s="24"/>
      <c r="AG1136" s="40">
        <f t="shared" si="413"/>
        <v>0</v>
      </c>
      <c r="AH1136" s="36">
        <f t="shared" si="414"/>
        <v>0</v>
      </c>
      <c r="AI1136" s="36">
        <f t="shared" si="415"/>
        <v>0</v>
      </c>
      <c r="AJ1136" s="35" t="str">
        <f t="shared" si="416"/>
        <v/>
      </c>
      <c r="AK1136" s="35" t="str">
        <f t="shared" si="417"/>
        <v/>
      </c>
      <c r="AL1136" s="35" t="str">
        <f t="shared" si="418"/>
        <v/>
      </c>
      <c r="AM1136" s="35" t="str">
        <f t="shared" si="419"/>
        <v/>
      </c>
      <c r="AN1136" s="35" t="str">
        <f t="shared" si="420"/>
        <v/>
      </c>
      <c r="AO1136" s="35" t="str">
        <f t="shared" si="421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2"/>
        <v/>
      </c>
      <c r="AS1136" s="35" t="str">
        <f t="shared" si="423"/>
        <v/>
      </c>
      <c r="AT1136" s="35" t="str">
        <f t="shared" si="424"/>
        <v/>
      </c>
      <c r="AU1136" s="35" t="str">
        <f t="shared" si="425"/>
        <v/>
      </c>
      <c r="AV1136" s="35" t="str">
        <f t="shared" si="426"/>
        <v/>
      </c>
      <c r="AW1136" s="35" t="str">
        <f t="shared" si="427"/>
        <v/>
      </c>
      <c r="AX1136" s="35" t="str">
        <f t="shared" si="428"/>
        <v/>
      </c>
      <c r="AY1136" s="35" t="str">
        <f>IF(SUMIF('7-市场业绩'!F:F,AC1136,'7-市场业绩'!I:I)&gt;0,"学习卡","老结算")</f>
        <v>老结算</v>
      </c>
      <c r="AZ1136" s="35" t="str">
        <f t="shared" si="429"/>
        <v/>
      </c>
      <c r="BA1136" s="35" t="str">
        <f t="shared" si="430"/>
        <v>无</v>
      </c>
      <c r="BB1136" s="35" t="str">
        <f t="shared" si="431"/>
        <v/>
      </c>
      <c r="BC1136" s="35" t="str">
        <f t="shared" si="432"/>
        <v/>
      </c>
      <c r="BD1136" s="35" t="str">
        <f t="shared" si="433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209"/>
      <c r="M1137" s="20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10"/>
        <v/>
      </c>
      <c r="AD1137" s="36">
        <f t="shared" si="411"/>
        <v>0</v>
      </c>
      <c r="AE1137" s="35" t="str">
        <f t="shared" si="412"/>
        <v/>
      </c>
      <c r="AF1137" s="24"/>
      <c r="AG1137" s="40">
        <f t="shared" si="413"/>
        <v>0</v>
      </c>
      <c r="AH1137" s="36">
        <f t="shared" si="414"/>
        <v>0</v>
      </c>
      <c r="AI1137" s="36">
        <f t="shared" si="415"/>
        <v>0</v>
      </c>
      <c r="AJ1137" s="35" t="str">
        <f t="shared" si="416"/>
        <v/>
      </c>
      <c r="AK1137" s="35" t="str">
        <f t="shared" si="417"/>
        <v/>
      </c>
      <c r="AL1137" s="35" t="str">
        <f t="shared" si="418"/>
        <v/>
      </c>
      <c r="AM1137" s="35" t="str">
        <f t="shared" si="419"/>
        <v/>
      </c>
      <c r="AN1137" s="35" t="str">
        <f t="shared" si="420"/>
        <v/>
      </c>
      <c r="AO1137" s="35" t="str">
        <f t="shared" si="421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2"/>
        <v/>
      </c>
      <c r="AS1137" s="35" t="str">
        <f t="shared" si="423"/>
        <v/>
      </c>
      <c r="AT1137" s="35" t="str">
        <f t="shared" si="424"/>
        <v/>
      </c>
      <c r="AU1137" s="35" t="str">
        <f t="shared" si="425"/>
        <v/>
      </c>
      <c r="AV1137" s="35" t="str">
        <f t="shared" si="426"/>
        <v/>
      </c>
      <c r="AW1137" s="35" t="str">
        <f t="shared" si="427"/>
        <v/>
      </c>
      <c r="AX1137" s="35" t="str">
        <f t="shared" si="428"/>
        <v/>
      </c>
      <c r="AY1137" s="35" t="str">
        <f>IF(SUMIF('7-市场业绩'!F:F,AC1137,'7-市场业绩'!I:I)&gt;0,"学习卡","老结算")</f>
        <v>老结算</v>
      </c>
      <c r="AZ1137" s="35" t="str">
        <f t="shared" si="429"/>
        <v/>
      </c>
      <c r="BA1137" s="35" t="str">
        <f t="shared" si="430"/>
        <v>无</v>
      </c>
      <c r="BB1137" s="35" t="str">
        <f t="shared" si="431"/>
        <v/>
      </c>
      <c r="BC1137" s="35" t="str">
        <f t="shared" si="432"/>
        <v/>
      </c>
      <c r="BD1137" s="35" t="str">
        <f t="shared" si="433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209"/>
      <c r="M1138" s="20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10"/>
        <v/>
      </c>
      <c r="AD1138" s="36">
        <f t="shared" si="411"/>
        <v>0</v>
      </c>
      <c r="AE1138" s="35" t="str">
        <f t="shared" si="412"/>
        <v/>
      </c>
      <c r="AF1138" s="24"/>
      <c r="AG1138" s="40">
        <f t="shared" si="413"/>
        <v>0</v>
      </c>
      <c r="AH1138" s="36">
        <f t="shared" si="414"/>
        <v>0</v>
      </c>
      <c r="AI1138" s="36">
        <f t="shared" si="415"/>
        <v>0</v>
      </c>
      <c r="AJ1138" s="35" t="str">
        <f t="shared" si="416"/>
        <v/>
      </c>
      <c r="AK1138" s="35" t="str">
        <f t="shared" si="417"/>
        <v/>
      </c>
      <c r="AL1138" s="35" t="str">
        <f t="shared" si="418"/>
        <v/>
      </c>
      <c r="AM1138" s="35" t="str">
        <f t="shared" si="419"/>
        <v/>
      </c>
      <c r="AN1138" s="35" t="str">
        <f t="shared" si="420"/>
        <v/>
      </c>
      <c r="AO1138" s="35" t="str">
        <f t="shared" si="421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2"/>
        <v/>
      </c>
      <c r="AS1138" s="35" t="str">
        <f t="shared" si="423"/>
        <v/>
      </c>
      <c r="AT1138" s="35" t="str">
        <f t="shared" si="424"/>
        <v/>
      </c>
      <c r="AU1138" s="35" t="str">
        <f t="shared" si="425"/>
        <v/>
      </c>
      <c r="AV1138" s="35" t="str">
        <f t="shared" si="426"/>
        <v/>
      </c>
      <c r="AW1138" s="35" t="str">
        <f t="shared" si="427"/>
        <v/>
      </c>
      <c r="AX1138" s="35" t="str">
        <f t="shared" si="428"/>
        <v/>
      </c>
      <c r="AY1138" s="35" t="str">
        <f>IF(SUMIF('7-市场业绩'!F:F,AC1138,'7-市场业绩'!I:I)&gt;0,"学习卡","老结算")</f>
        <v>老结算</v>
      </c>
      <c r="AZ1138" s="35" t="str">
        <f t="shared" si="429"/>
        <v/>
      </c>
      <c r="BA1138" s="35" t="str">
        <f t="shared" si="430"/>
        <v>无</v>
      </c>
      <c r="BB1138" s="35" t="str">
        <f t="shared" si="431"/>
        <v/>
      </c>
      <c r="BC1138" s="35" t="str">
        <f t="shared" si="432"/>
        <v/>
      </c>
      <c r="BD1138" s="35" t="str">
        <f t="shared" si="433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209"/>
      <c r="M1139" s="20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10"/>
        <v/>
      </c>
      <c r="AD1139" s="36">
        <f t="shared" si="411"/>
        <v>0</v>
      </c>
      <c r="AE1139" s="35" t="str">
        <f t="shared" si="412"/>
        <v/>
      </c>
      <c r="AF1139" s="24"/>
      <c r="AG1139" s="40">
        <f t="shared" si="413"/>
        <v>0</v>
      </c>
      <c r="AH1139" s="36">
        <f t="shared" si="414"/>
        <v>0</v>
      </c>
      <c r="AI1139" s="36">
        <f t="shared" si="415"/>
        <v>0</v>
      </c>
      <c r="AJ1139" s="35" t="str">
        <f t="shared" si="416"/>
        <v/>
      </c>
      <c r="AK1139" s="35" t="str">
        <f t="shared" si="417"/>
        <v/>
      </c>
      <c r="AL1139" s="35" t="str">
        <f t="shared" si="418"/>
        <v/>
      </c>
      <c r="AM1139" s="35" t="str">
        <f t="shared" si="419"/>
        <v/>
      </c>
      <c r="AN1139" s="35" t="str">
        <f t="shared" si="420"/>
        <v/>
      </c>
      <c r="AO1139" s="35" t="str">
        <f t="shared" si="421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2"/>
        <v/>
      </c>
      <c r="AS1139" s="35" t="str">
        <f t="shared" si="423"/>
        <v/>
      </c>
      <c r="AT1139" s="35" t="str">
        <f t="shared" si="424"/>
        <v/>
      </c>
      <c r="AU1139" s="35" t="str">
        <f t="shared" si="425"/>
        <v/>
      </c>
      <c r="AV1139" s="35" t="str">
        <f t="shared" si="426"/>
        <v/>
      </c>
      <c r="AW1139" s="35" t="str">
        <f t="shared" si="427"/>
        <v/>
      </c>
      <c r="AX1139" s="35" t="str">
        <f t="shared" si="428"/>
        <v/>
      </c>
      <c r="AY1139" s="35" t="str">
        <f>IF(SUMIF('7-市场业绩'!F:F,AC1139,'7-市场业绩'!I:I)&gt;0,"学习卡","老结算")</f>
        <v>老结算</v>
      </c>
      <c r="AZ1139" s="35" t="str">
        <f t="shared" si="429"/>
        <v/>
      </c>
      <c r="BA1139" s="35" t="str">
        <f t="shared" si="430"/>
        <v>无</v>
      </c>
      <c r="BB1139" s="35" t="str">
        <f t="shared" si="431"/>
        <v/>
      </c>
      <c r="BC1139" s="35" t="str">
        <f t="shared" si="432"/>
        <v/>
      </c>
      <c r="BD1139" s="35" t="str">
        <f t="shared" si="433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209"/>
      <c r="M1140" s="20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10"/>
        <v/>
      </c>
      <c r="AD1140" s="36">
        <f t="shared" si="411"/>
        <v>0</v>
      </c>
      <c r="AE1140" s="35" t="str">
        <f t="shared" si="412"/>
        <v/>
      </c>
      <c r="AF1140" s="24"/>
      <c r="AG1140" s="40">
        <f t="shared" si="413"/>
        <v>0</v>
      </c>
      <c r="AH1140" s="36">
        <f t="shared" si="414"/>
        <v>0</v>
      </c>
      <c r="AI1140" s="36">
        <f t="shared" si="415"/>
        <v>0</v>
      </c>
      <c r="AJ1140" s="35" t="str">
        <f t="shared" si="416"/>
        <v/>
      </c>
      <c r="AK1140" s="35" t="str">
        <f t="shared" si="417"/>
        <v/>
      </c>
      <c r="AL1140" s="35" t="str">
        <f t="shared" si="418"/>
        <v/>
      </c>
      <c r="AM1140" s="35" t="str">
        <f t="shared" si="419"/>
        <v/>
      </c>
      <c r="AN1140" s="35" t="str">
        <f t="shared" si="420"/>
        <v/>
      </c>
      <c r="AO1140" s="35" t="str">
        <f t="shared" si="421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2"/>
        <v/>
      </c>
      <c r="AS1140" s="35" t="str">
        <f t="shared" si="423"/>
        <v/>
      </c>
      <c r="AT1140" s="35" t="str">
        <f t="shared" si="424"/>
        <v/>
      </c>
      <c r="AU1140" s="35" t="str">
        <f t="shared" si="425"/>
        <v/>
      </c>
      <c r="AV1140" s="35" t="str">
        <f t="shared" si="426"/>
        <v/>
      </c>
      <c r="AW1140" s="35" t="str">
        <f t="shared" si="427"/>
        <v/>
      </c>
      <c r="AX1140" s="35" t="str">
        <f t="shared" si="428"/>
        <v/>
      </c>
      <c r="AY1140" s="35" t="str">
        <f>IF(SUMIF('7-市场业绩'!F:F,AC1140,'7-市场业绩'!I:I)&gt;0,"学习卡","老结算")</f>
        <v>老结算</v>
      </c>
      <c r="AZ1140" s="35" t="str">
        <f t="shared" si="429"/>
        <v/>
      </c>
      <c r="BA1140" s="35" t="str">
        <f t="shared" si="430"/>
        <v>无</v>
      </c>
      <c r="BB1140" s="35" t="str">
        <f t="shared" si="431"/>
        <v/>
      </c>
      <c r="BC1140" s="35" t="str">
        <f t="shared" si="432"/>
        <v/>
      </c>
      <c r="BD1140" s="35" t="str">
        <f t="shared" si="433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209"/>
      <c r="M1141" s="20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10"/>
        <v/>
      </c>
      <c r="AD1141" s="36">
        <f t="shared" si="411"/>
        <v>0</v>
      </c>
      <c r="AE1141" s="35" t="str">
        <f t="shared" si="412"/>
        <v/>
      </c>
      <c r="AF1141" s="24"/>
      <c r="AG1141" s="40">
        <f t="shared" si="413"/>
        <v>0</v>
      </c>
      <c r="AH1141" s="36">
        <f t="shared" si="414"/>
        <v>0</v>
      </c>
      <c r="AI1141" s="36">
        <f t="shared" si="415"/>
        <v>0</v>
      </c>
      <c r="AJ1141" s="35" t="str">
        <f t="shared" si="416"/>
        <v/>
      </c>
      <c r="AK1141" s="35" t="str">
        <f t="shared" si="417"/>
        <v/>
      </c>
      <c r="AL1141" s="35" t="str">
        <f t="shared" si="418"/>
        <v/>
      </c>
      <c r="AM1141" s="35" t="str">
        <f t="shared" si="419"/>
        <v/>
      </c>
      <c r="AN1141" s="35" t="str">
        <f t="shared" si="420"/>
        <v/>
      </c>
      <c r="AO1141" s="35" t="str">
        <f t="shared" si="421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2"/>
        <v/>
      </c>
      <c r="AS1141" s="35" t="str">
        <f t="shared" si="423"/>
        <v/>
      </c>
      <c r="AT1141" s="35" t="str">
        <f t="shared" si="424"/>
        <v/>
      </c>
      <c r="AU1141" s="35" t="str">
        <f t="shared" si="425"/>
        <v/>
      </c>
      <c r="AV1141" s="35" t="str">
        <f t="shared" si="426"/>
        <v/>
      </c>
      <c r="AW1141" s="35" t="str">
        <f t="shared" si="427"/>
        <v/>
      </c>
      <c r="AX1141" s="35" t="str">
        <f t="shared" si="428"/>
        <v/>
      </c>
      <c r="AY1141" s="35" t="str">
        <f>IF(SUMIF('7-市场业绩'!F:F,AC1141,'7-市场业绩'!I:I)&gt;0,"学习卡","老结算")</f>
        <v>老结算</v>
      </c>
      <c r="AZ1141" s="35" t="str">
        <f t="shared" si="429"/>
        <v/>
      </c>
      <c r="BA1141" s="35" t="str">
        <f t="shared" si="430"/>
        <v>无</v>
      </c>
      <c r="BB1141" s="35" t="str">
        <f t="shared" si="431"/>
        <v/>
      </c>
      <c r="BC1141" s="35" t="str">
        <f t="shared" si="432"/>
        <v/>
      </c>
      <c r="BD1141" s="35" t="str">
        <f t="shared" si="433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209"/>
      <c r="M1142" s="20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10"/>
        <v/>
      </c>
      <c r="AD1142" s="36">
        <f t="shared" si="411"/>
        <v>0</v>
      </c>
      <c r="AE1142" s="35" t="str">
        <f t="shared" si="412"/>
        <v/>
      </c>
      <c r="AF1142" s="24"/>
      <c r="AG1142" s="40">
        <f t="shared" si="413"/>
        <v>0</v>
      </c>
      <c r="AH1142" s="36">
        <f t="shared" si="414"/>
        <v>0</v>
      </c>
      <c r="AI1142" s="36">
        <f t="shared" si="415"/>
        <v>0</v>
      </c>
      <c r="AJ1142" s="35" t="str">
        <f t="shared" si="416"/>
        <v/>
      </c>
      <c r="AK1142" s="35" t="str">
        <f t="shared" si="417"/>
        <v/>
      </c>
      <c r="AL1142" s="35" t="str">
        <f t="shared" si="418"/>
        <v/>
      </c>
      <c r="AM1142" s="35" t="str">
        <f t="shared" si="419"/>
        <v/>
      </c>
      <c r="AN1142" s="35" t="str">
        <f t="shared" si="420"/>
        <v/>
      </c>
      <c r="AO1142" s="35" t="str">
        <f t="shared" si="421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2"/>
        <v/>
      </c>
      <c r="AS1142" s="35" t="str">
        <f t="shared" si="423"/>
        <v/>
      </c>
      <c r="AT1142" s="35" t="str">
        <f t="shared" si="424"/>
        <v/>
      </c>
      <c r="AU1142" s="35" t="str">
        <f t="shared" si="425"/>
        <v/>
      </c>
      <c r="AV1142" s="35" t="str">
        <f t="shared" si="426"/>
        <v/>
      </c>
      <c r="AW1142" s="35" t="str">
        <f t="shared" si="427"/>
        <v/>
      </c>
      <c r="AX1142" s="35" t="str">
        <f t="shared" si="428"/>
        <v/>
      </c>
      <c r="AY1142" s="35" t="str">
        <f>IF(SUMIF('7-市场业绩'!F:F,AC1142,'7-市场业绩'!I:I)&gt;0,"学习卡","老结算")</f>
        <v>老结算</v>
      </c>
      <c r="AZ1142" s="35" t="str">
        <f t="shared" si="429"/>
        <v/>
      </c>
      <c r="BA1142" s="35" t="str">
        <f t="shared" si="430"/>
        <v>无</v>
      </c>
      <c r="BB1142" s="35" t="str">
        <f t="shared" si="431"/>
        <v/>
      </c>
      <c r="BC1142" s="35" t="str">
        <f t="shared" si="432"/>
        <v/>
      </c>
      <c r="BD1142" s="35" t="str">
        <f t="shared" si="433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209"/>
      <c r="M1143" s="20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10"/>
        <v/>
      </c>
      <c r="AD1143" s="36">
        <f t="shared" si="411"/>
        <v>0</v>
      </c>
      <c r="AE1143" s="35" t="str">
        <f t="shared" si="412"/>
        <v/>
      </c>
      <c r="AF1143" s="24"/>
      <c r="AG1143" s="40">
        <f t="shared" si="413"/>
        <v>0</v>
      </c>
      <c r="AH1143" s="36">
        <f t="shared" si="414"/>
        <v>0</v>
      </c>
      <c r="AI1143" s="36">
        <f t="shared" si="415"/>
        <v>0</v>
      </c>
      <c r="AJ1143" s="35" t="str">
        <f t="shared" si="416"/>
        <v/>
      </c>
      <c r="AK1143" s="35" t="str">
        <f t="shared" si="417"/>
        <v/>
      </c>
      <c r="AL1143" s="35" t="str">
        <f t="shared" si="418"/>
        <v/>
      </c>
      <c r="AM1143" s="35" t="str">
        <f t="shared" si="419"/>
        <v/>
      </c>
      <c r="AN1143" s="35" t="str">
        <f t="shared" si="420"/>
        <v/>
      </c>
      <c r="AO1143" s="35" t="str">
        <f t="shared" si="421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2"/>
        <v/>
      </c>
      <c r="AS1143" s="35" t="str">
        <f t="shared" si="423"/>
        <v/>
      </c>
      <c r="AT1143" s="35" t="str">
        <f t="shared" si="424"/>
        <v/>
      </c>
      <c r="AU1143" s="35" t="str">
        <f t="shared" si="425"/>
        <v/>
      </c>
      <c r="AV1143" s="35" t="str">
        <f t="shared" si="426"/>
        <v/>
      </c>
      <c r="AW1143" s="35" t="str">
        <f t="shared" si="427"/>
        <v/>
      </c>
      <c r="AX1143" s="35" t="str">
        <f t="shared" si="428"/>
        <v/>
      </c>
      <c r="AY1143" s="35" t="str">
        <f>IF(SUMIF('7-市场业绩'!F:F,AC1143,'7-市场业绩'!I:I)&gt;0,"学习卡","老结算")</f>
        <v>老结算</v>
      </c>
      <c r="AZ1143" s="35" t="str">
        <f t="shared" si="429"/>
        <v/>
      </c>
      <c r="BA1143" s="35" t="str">
        <f t="shared" si="430"/>
        <v>无</v>
      </c>
      <c r="BB1143" s="35" t="str">
        <f t="shared" si="431"/>
        <v/>
      </c>
      <c r="BC1143" s="35" t="str">
        <f t="shared" si="432"/>
        <v/>
      </c>
      <c r="BD1143" s="35" t="str">
        <f t="shared" si="433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209"/>
      <c r="M1144" s="20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10"/>
        <v/>
      </c>
      <c r="AD1144" s="36">
        <f t="shared" si="411"/>
        <v>0</v>
      </c>
      <c r="AE1144" s="35" t="str">
        <f t="shared" si="412"/>
        <v/>
      </c>
      <c r="AF1144" s="24"/>
      <c r="AG1144" s="40">
        <f t="shared" si="413"/>
        <v>0</v>
      </c>
      <c r="AH1144" s="36">
        <f t="shared" si="414"/>
        <v>0</v>
      </c>
      <c r="AI1144" s="36">
        <f t="shared" si="415"/>
        <v>0</v>
      </c>
      <c r="AJ1144" s="35" t="str">
        <f t="shared" si="416"/>
        <v/>
      </c>
      <c r="AK1144" s="35" t="str">
        <f t="shared" si="417"/>
        <v/>
      </c>
      <c r="AL1144" s="35" t="str">
        <f t="shared" si="418"/>
        <v/>
      </c>
      <c r="AM1144" s="35" t="str">
        <f t="shared" si="419"/>
        <v/>
      </c>
      <c r="AN1144" s="35" t="str">
        <f t="shared" si="420"/>
        <v/>
      </c>
      <c r="AO1144" s="35" t="str">
        <f t="shared" si="421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2"/>
        <v/>
      </c>
      <c r="AS1144" s="35" t="str">
        <f t="shared" si="423"/>
        <v/>
      </c>
      <c r="AT1144" s="35" t="str">
        <f t="shared" si="424"/>
        <v/>
      </c>
      <c r="AU1144" s="35" t="str">
        <f t="shared" si="425"/>
        <v/>
      </c>
      <c r="AV1144" s="35" t="str">
        <f t="shared" si="426"/>
        <v/>
      </c>
      <c r="AW1144" s="35" t="str">
        <f t="shared" si="427"/>
        <v/>
      </c>
      <c r="AX1144" s="35" t="str">
        <f t="shared" si="428"/>
        <v/>
      </c>
      <c r="AY1144" s="35" t="str">
        <f>IF(SUMIF('7-市场业绩'!F:F,AC1144,'7-市场业绩'!I:I)&gt;0,"学习卡","老结算")</f>
        <v>老结算</v>
      </c>
      <c r="AZ1144" s="35" t="str">
        <f t="shared" si="429"/>
        <v/>
      </c>
      <c r="BA1144" s="35" t="str">
        <f t="shared" si="430"/>
        <v>无</v>
      </c>
      <c r="BB1144" s="35" t="str">
        <f t="shared" si="431"/>
        <v/>
      </c>
      <c r="BC1144" s="35" t="str">
        <f t="shared" si="432"/>
        <v/>
      </c>
      <c r="BD1144" s="35" t="str">
        <f t="shared" si="433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209"/>
      <c r="M1145" s="20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10"/>
        <v/>
      </c>
      <c r="AD1145" s="36">
        <f t="shared" si="411"/>
        <v>0</v>
      </c>
      <c r="AE1145" s="35" t="str">
        <f t="shared" si="412"/>
        <v/>
      </c>
      <c r="AF1145" s="24"/>
      <c r="AG1145" s="40">
        <f t="shared" si="413"/>
        <v>0</v>
      </c>
      <c r="AH1145" s="36">
        <f t="shared" si="414"/>
        <v>0</v>
      </c>
      <c r="AI1145" s="36">
        <f t="shared" si="415"/>
        <v>0</v>
      </c>
      <c r="AJ1145" s="35" t="str">
        <f t="shared" si="416"/>
        <v/>
      </c>
      <c r="AK1145" s="35" t="str">
        <f t="shared" si="417"/>
        <v/>
      </c>
      <c r="AL1145" s="35" t="str">
        <f t="shared" si="418"/>
        <v/>
      </c>
      <c r="AM1145" s="35" t="str">
        <f t="shared" si="419"/>
        <v/>
      </c>
      <c r="AN1145" s="35" t="str">
        <f t="shared" si="420"/>
        <v/>
      </c>
      <c r="AO1145" s="35" t="str">
        <f t="shared" si="421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2"/>
        <v/>
      </c>
      <c r="AS1145" s="35" t="str">
        <f t="shared" si="423"/>
        <v/>
      </c>
      <c r="AT1145" s="35" t="str">
        <f t="shared" si="424"/>
        <v/>
      </c>
      <c r="AU1145" s="35" t="str">
        <f t="shared" si="425"/>
        <v/>
      </c>
      <c r="AV1145" s="35" t="str">
        <f t="shared" si="426"/>
        <v/>
      </c>
      <c r="AW1145" s="35" t="str">
        <f t="shared" si="427"/>
        <v/>
      </c>
      <c r="AX1145" s="35" t="str">
        <f t="shared" si="428"/>
        <v/>
      </c>
      <c r="AY1145" s="35" t="str">
        <f>IF(SUMIF('7-市场业绩'!F:F,AC1145,'7-市场业绩'!I:I)&gt;0,"学习卡","老结算")</f>
        <v>老结算</v>
      </c>
      <c r="AZ1145" s="35" t="str">
        <f t="shared" si="429"/>
        <v/>
      </c>
      <c r="BA1145" s="35" t="str">
        <f t="shared" si="430"/>
        <v>无</v>
      </c>
      <c r="BB1145" s="35" t="str">
        <f t="shared" si="431"/>
        <v/>
      </c>
      <c r="BC1145" s="35" t="str">
        <f t="shared" si="432"/>
        <v/>
      </c>
      <c r="BD1145" s="35" t="str">
        <f t="shared" si="433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209"/>
      <c r="M1146" s="20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10"/>
        <v/>
      </c>
      <c r="AD1146" s="36">
        <f t="shared" si="411"/>
        <v>0</v>
      </c>
      <c r="AE1146" s="35" t="str">
        <f t="shared" si="412"/>
        <v/>
      </c>
      <c r="AF1146" s="24"/>
      <c r="AG1146" s="40">
        <f t="shared" si="413"/>
        <v>0</v>
      </c>
      <c r="AH1146" s="36">
        <f t="shared" si="414"/>
        <v>0</v>
      </c>
      <c r="AI1146" s="36">
        <f t="shared" si="415"/>
        <v>0</v>
      </c>
      <c r="AJ1146" s="35" t="str">
        <f t="shared" si="416"/>
        <v/>
      </c>
      <c r="AK1146" s="35" t="str">
        <f t="shared" si="417"/>
        <v/>
      </c>
      <c r="AL1146" s="35" t="str">
        <f t="shared" si="418"/>
        <v/>
      </c>
      <c r="AM1146" s="35" t="str">
        <f t="shared" si="419"/>
        <v/>
      </c>
      <c r="AN1146" s="35" t="str">
        <f t="shared" si="420"/>
        <v/>
      </c>
      <c r="AO1146" s="35" t="str">
        <f t="shared" si="421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2"/>
        <v/>
      </c>
      <c r="AS1146" s="35" t="str">
        <f t="shared" si="423"/>
        <v/>
      </c>
      <c r="AT1146" s="35" t="str">
        <f t="shared" si="424"/>
        <v/>
      </c>
      <c r="AU1146" s="35" t="str">
        <f t="shared" si="425"/>
        <v/>
      </c>
      <c r="AV1146" s="35" t="str">
        <f t="shared" si="426"/>
        <v/>
      </c>
      <c r="AW1146" s="35" t="str">
        <f t="shared" si="427"/>
        <v/>
      </c>
      <c r="AX1146" s="35" t="str">
        <f t="shared" si="428"/>
        <v/>
      </c>
      <c r="AY1146" s="35" t="str">
        <f>IF(SUMIF('7-市场业绩'!F:F,AC1146,'7-市场业绩'!I:I)&gt;0,"学习卡","老结算")</f>
        <v>老结算</v>
      </c>
      <c r="AZ1146" s="35" t="str">
        <f t="shared" si="429"/>
        <v/>
      </c>
      <c r="BA1146" s="35" t="str">
        <f t="shared" si="430"/>
        <v>无</v>
      </c>
      <c r="BB1146" s="35" t="str">
        <f t="shared" si="431"/>
        <v/>
      </c>
      <c r="BC1146" s="35" t="str">
        <f t="shared" si="432"/>
        <v/>
      </c>
      <c r="BD1146" s="35" t="str">
        <f t="shared" si="433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209"/>
      <c r="M1147" s="20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10"/>
        <v/>
      </c>
      <c r="AD1147" s="36">
        <f t="shared" si="411"/>
        <v>0</v>
      </c>
      <c r="AE1147" s="35" t="str">
        <f t="shared" si="412"/>
        <v/>
      </c>
      <c r="AF1147" s="24"/>
      <c r="AG1147" s="40">
        <f t="shared" si="413"/>
        <v>0</v>
      </c>
      <c r="AH1147" s="36">
        <f t="shared" si="414"/>
        <v>0</v>
      </c>
      <c r="AI1147" s="36">
        <f t="shared" si="415"/>
        <v>0</v>
      </c>
      <c r="AJ1147" s="35" t="str">
        <f t="shared" si="416"/>
        <v/>
      </c>
      <c r="AK1147" s="35" t="str">
        <f t="shared" si="417"/>
        <v/>
      </c>
      <c r="AL1147" s="35" t="str">
        <f t="shared" si="418"/>
        <v/>
      </c>
      <c r="AM1147" s="35" t="str">
        <f t="shared" si="419"/>
        <v/>
      </c>
      <c r="AN1147" s="35" t="str">
        <f t="shared" si="420"/>
        <v/>
      </c>
      <c r="AO1147" s="35" t="str">
        <f t="shared" si="421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2"/>
        <v/>
      </c>
      <c r="AS1147" s="35" t="str">
        <f t="shared" si="423"/>
        <v/>
      </c>
      <c r="AT1147" s="35" t="str">
        <f t="shared" si="424"/>
        <v/>
      </c>
      <c r="AU1147" s="35" t="str">
        <f t="shared" si="425"/>
        <v/>
      </c>
      <c r="AV1147" s="35" t="str">
        <f t="shared" si="426"/>
        <v/>
      </c>
      <c r="AW1147" s="35" t="str">
        <f t="shared" si="427"/>
        <v/>
      </c>
      <c r="AX1147" s="35" t="str">
        <f t="shared" si="428"/>
        <v/>
      </c>
      <c r="AY1147" s="35" t="str">
        <f>IF(SUMIF('7-市场业绩'!F:F,AC1147,'7-市场业绩'!I:I)&gt;0,"学习卡","老结算")</f>
        <v>老结算</v>
      </c>
      <c r="AZ1147" s="35" t="str">
        <f t="shared" si="429"/>
        <v/>
      </c>
      <c r="BA1147" s="35" t="str">
        <f t="shared" si="430"/>
        <v>无</v>
      </c>
      <c r="BB1147" s="35" t="str">
        <f t="shared" si="431"/>
        <v/>
      </c>
      <c r="BC1147" s="35" t="str">
        <f t="shared" si="432"/>
        <v/>
      </c>
      <c r="BD1147" s="35" t="str">
        <f t="shared" si="433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209"/>
      <c r="M1148" s="20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10"/>
        <v/>
      </c>
      <c r="AD1148" s="36">
        <f t="shared" si="411"/>
        <v>0</v>
      </c>
      <c r="AE1148" s="35" t="str">
        <f t="shared" si="412"/>
        <v/>
      </c>
      <c r="AF1148" s="24"/>
      <c r="AG1148" s="40">
        <f t="shared" si="413"/>
        <v>0</v>
      </c>
      <c r="AH1148" s="36">
        <f t="shared" si="414"/>
        <v>0</v>
      </c>
      <c r="AI1148" s="36">
        <f t="shared" si="415"/>
        <v>0</v>
      </c>
      <c r="AJ1148" s="35" t="str">
        <f t="shared" si="416"/>
        <v/>
      </c>
      <c r="AK1148" s="35" t="str">
        <f t="shared" si="417"/>
        <v/>
      </c>
      <c r="AL1148" s="35" t="str">
        <f t="shared" si="418"/>
        <v/>
      </c>
      <c r="AM1148" s="35" t="str">
        <f t="shared" si="419"/>
        <v/>
      </c>
      <c r="AN1148" s="35" t="str">
        <f t="shared" si="420"/>
        <v/>
      </c>
      <c r="AO1148" s="35" t="str">
        <f t="shared" si="421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2"/>
        <v/>
      </c>
      <c r="AS1148" s="35" t="str">
        <f t="shared" si="423"/>
        <v/>
      </c>
      <c r="AT1148" s="35" t="str">
        <f t="shared" si="424"/>
        <v/>
      </c>
      <c r="AU1148" s="35" t="str">
        <f t="shared" si="425"/>
        <v/>
      </c>
      <c r="AV1148" s="35" t="str">
        <f t="shared" si="426"/>
        <v/>
      </c>
      <c r="AW1148" s="35" t="str">
        <f t="shared" si="427"/>
        <v/>
      </c>
      <c r="AX1148" s="35" t="str">
        <f t="shared" si="428"/>
        <v/>
      </c>
      <c r="AY1148" s="35" t="str">
        <f>IF(SUMIF('7-市场业绩'!F:F,AC1148,'7-市场业绩'!I:I)&gt;0,"学习卡","老结算")</f>
        <v>老结算</v>
      </c>
      <c r="AZ1148" s="35" t="str">
        <f t="shared" si="429"/>
        <v/>
      </c>
      <c r="BA1148" s="35" t="str">
        <f t="shared" si="430"/>
        <v>无</v>
      </c>
      <c r="BB1148" s="35" t="str">
        <f t="shared" si="431"/>
        <v/>
      </c>
      <c r="BC1148" s="35" t="str">
        <f t="shared" si="432"/>
        <v/>
      </c>
      <c r="BD1148" s="35" t="str">
        <f t="shared" si="433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209"/>
      <c r="M1149" s="20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10"/>
        <v/>
      </c>
      <c r="AD1149" s="36">
        <f t="shared" si="411"/>
        <v>0</v>
      </c>
      <c r="AE1149" s="35" t="str">
        <f t="shared" si="412"/>
        <v/>
      </c>
      <c r="AF1149" s="24"/>
      <c r="AG1149" s="40">
        <f t="shared" si="413"/>
        <v>0</v>
      </c>
      <c r="AH1149" s="36">
        <f t="shared" si="414"/>
        <v>0</v>
      </c>
      <c r="AI1149" s="36">
        <f t="shared" si="415"/>
        <v>0</v>
      </c>
      <c r="AJ1149" s="35" t="str">
        <f t="shared" si="416"/>
        <v/>
      </c>
      <c r="AK1149" s="35" t="str">
        <f t="shared" si="417"/>
        <v/>
      </c>
      <c r="AL1149" s="35" t="str">
        <f t="shared" si="418"/>
        <v/>
      </c>
      <c r="AM1149" s="35" t="str">
        <f t="shared" si="419"/>
        <v/>
      </c>
      <c r="AN1149" s="35" t="str">
        <f t="shared" si="420"/>
        <v/>
      </c>
      <c r="AO1149" s="35" t="str">
        <f t="shared" si="421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2"/>
        <v/>
      </c>
      <c r="AS1149" s="35" t="str">
        <f t="shared" si="423"/>
        <v/>
      </c>
      <c r="AT1149" s="35" t="str">
        <f t="shared" si="424"/>
        <v/>
      </c>
      <c r="AU1149" s="35" t="str">
        <f t="shared" si="425"/>
        <v/>
      </c>
      <c r="AV1149" s="35" t="str">
        <f t="shared" si="426"/>
        <v/>
      </c>
      <c r="AW1149" s="35" t="str">
        <f t="shared" si="427"/>
        <v/>
      </c>
      <c r="AX1149" s="35" t="str">
        <f t="shared" si="428"/>
        <v/>
      </c>
      <c r="AY1149" s="35" t="str">
        <f>IF(SUMIF('7-市场业绩'!F:F,AC1149,'7-市场业绩'!I:I)&gt;0,"学习卡","老结算")</f>
        <v>老结算</v>
      </c>
      <c r="AZ1149" s="35" t="str">
        <f t="shared" si="429"/>
        <v/>
      </c>
      <c r="BA1149" s="35" t="str">
        <f t="shared" si="430"/>
        <v>无</v>
      </c>
      <c r="BB1149" s="35" t="str">
        <f t="shared" si="431"/>
        <v/>
      </c>
      <c r="BC1149" s="35" t="str">
        <f t="shared" si="432"/>
        <v/>
      </c>
      <c r="BD1149" s="35" t="str">
        <f t="shared" si="433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209"/>
      <c r="M1150" s="20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10"/>
        <v/>
      </c>
      <c r="AD1150" s="36">
        <f t="shared" si="411"/>
        <v>0</v>
      </c>
      <c r="AE1150" s="35" t="str">
        <f t="shared" si="412"/>
        <v/>
      </c>
      <c r="AF1150" s="24"/>
      <c r="AG1150" s="40">
        <f t="shared" si="413"/>
        <v>0</v>
      </c>
      <c r="AH1150" s="36">
        <f t="shared" si="414"/>
        <v>0</v>
      </c>
      <c r="AI1150" s="36">
        <f t="shared" si="415"/>
        <v>0</v>
      </c>
      <c r="AJ1150" s="35" t="str">
        <f t="shared" si="416"/>
        <v/>
      </c>
      <c r="AK1150" s="35" t="str">
        <f t="shared" si="417"/>
        <v/>
      </c>
      <c r="AL1150" s="35" t="str">
        <f t="shared" si="418"/>
        <v/>
      </c>
      <c r="AM1150" s="35" t="str">
        <f t="shared" si="419"/>
        <v/>
      </c>
      <c r="AN1150" s="35" t="str">
        <f t="shared" si="420"/>
        <v/>
      </c>
      <c r="AO1150" s="35" t="str">
        <f t="shared" si="421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2"/>
        <v/>
      </c>
      <c r="AS1150" s="35" t="str">
        <f t="shared" si="423"/>
        <v/>
      </c>
      <c r="AT1150" s="35" t="str">
        <f t="shared" si="424"/>
        <v/>
      </c>
      <c r="AU1150" s="35" t="str">
        <f t="shared" si="425"/>
        <v/>
      </c>
      <c r="AV1150" s="35" t="str">
        <f t="shared" si="426"/>
        <v/>
      </c>
      <c r="AW1150" s="35" t="str">
        <f t="shared" si="427"/>
        <v/>
      </c>
      <c r="AX1150" s="35" t="str">
        <f t="shared" si="428"/>
        <v/>
      </c>
      <c r="AY1150" s="35" t="str">
        <f>IF(SUMIF('7-市场业绩'!F:F,AC1150,'7-市场业绩'!I:I)&gt;0,"学习卡","老结算")</f>
        <v>老结算</v>
      </c>
      <c r="AZ1150" s="35" t="str">
        <f t="shared" si="429"/>
        <v/>
      </c>
      <c r="BA1150" s="35" t="str">
        <f t="shared" si="430"/>
        <v>无</v>
      </c>
      <c r="BB1150" s="35" t="str">
        <f t="shared" si="431"/>
        <v/>
      </c>
      <c r="BC1150" s="35" t="str">
        <f t="shared" si="432"/>
        <v/>
      </c>
      <c r="BD1150" s="35" t="str">
        <f t="shared" si="433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209"/>
      <c r="M1151" s="20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10"/>
        <v/>
      </c>
      <c r="AD1151" s="36">
        <f t="shared" si="411"/>
        <v>0</v>
      </c>
      <c r="AE1151" s="35" t="str">
        <f t="shared" si="412"/>
        <v/>
      </c>
      <c r="AF1151" s="24"/>
      <c r="AG1151" s="40">
        <f t="shared" si="413"/>
        <v>0</v>
      </c>
      <c r="AH1151" s="36">
        <f t="shared" si="414"/>
        <v>0</v>
      </c>
      <c r="AI1151" s="36">
        <f t="shared" si="415"/>
        <v>0</v>
      </c>
      <c r="AJ1151" s="35" t="str">
        <f t="shared" si="416"/>
        <v/>
      </c>
      <c r="AK1151" s="35" t="str">
        <f t="shared" si="417"/>
        <v/>
      </c>
      <c r="AL1151" s="35" t="str">
        <f t="shared" si="418"/>
        <v/>
      </c>
      <c r="AM1151" s="35" t="str">
        <f t="shared" si="419"/>
        <v/>
      </c>
      <c r="AN1151" s="35" t="str">
        <f t="shared" si="420"/>
        <v/>
      </c>
      <c r="AO1151" s="35" t="str">
        <f t="shared" si="421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2"/>
        <v/>
      </c>
      <c r="AS1151" s="35" t="str">
        <f t="shared" si="423"/>
        <v/>
      </c>
      <c r="AT1151" s="35" t="str">
        <f t="shared" si="424"/>
        <v/>
      </c>
      <c r="AU1151" s="35" t="str">
        <f t="shared" si="425"/>
        <v/>
      </c>
      <c r="AV1151" s="35" t="str">
        <f t="shared" si="426"/>
        <v/>
      </c>
      <c r="AW1151" s="35" t="str">
        <f t="shared" si="427"/>
        <v/>
      </c>
      <c r="AX1151" s="35" t="str">
        <f t="shared" si="428"/>
        <v/>
      </c>
      <c r="AY1151" s="35" t="str">
        <f>IF(SUMIF('7-市场业绩'!F:F,AC1151,'7-市场业绩'!I:I)&gt;0,"学习卡","老结算")</f>
        <v>老结算</v>
      </c>
      <c r="AZ1151" s="35" t="str">
        <f t="shared" si="429"/>
        <v/>
      </c>
      <c r="BA1151" s="35" t="str">
        <f t="shared" si="430"/>
        <v>无</v>
      </c>
      <c r="BB1151" s="35" t="str">
        <f t="shared" si="431"/>
        <v/>
      </c>
      <c r="BC1151" s="35" t="str">
        <f t="shared" si="432"/>
        <v/>
      </c>
      <c r="BD1151" s="35" t="str">
        <f t="shared" si="433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209"/>
      <c r="M1152" s="20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10"/>
        <v/>
      </c>
      <c r="AD1152" s="36">
        <f t="shared" si="411"/>
        <v>0</v>
      </c>
      <c r="AE1152" s="35" t="str">
        <f t="shared" si="412"/>
        <v/>
      </c>
      <c r="AF1152" s="24"/>
      <c r="AG1152" s="40">
        <f t="shared" si="413"/>
        <v>0</v>
      </c>
      <c r="AH1152" s="36">
        <f t="shared" si="414"/>
        <v>0</v>
      </c>
      <c r="AI1152" s="36">
        <f t="shared" si="415"/>
        <v>0</v>
      </c>
      <c r="AJ1152" s="35" t="str">
        <f t="shared" si="416"/>
        <v/>
      </c>
      <c r="AK1152" s="35" t="str">
        <f t="shared" si="417"/>
        <v/>
      </c>
      <c r="AL1152" s="35" t="str">
        <f t="shared" si="418"/>
        <v/>
      </c>
      <c r="AM1152" s="35" t="str">
        <f t="shared" si="419"/>
        <v/>
      </c>
      <c r="AN1152" s="35" t="str">
        <f t="shared" si="420"/>
        <v/>
      </c>
      <c r="AO1152" s="35" t="str">
        <f t="shared" si="421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2"/>
        <v/>
      </c>
      <c r="AS1152" s="35" t="str">
        <f t="shared" si="423"/>
        <v/>
      </c>
      <c r="AT1152" s="35" t="str">
        <f t="shared" si="424"/>
        <v/>
      </c>
      <c r="AU1152" s="35" t="str">
        <f t="shared" si="425"/>
        <v/>
      </c>
      <c r="AV1152" s="35" t="str">
        <f t="shared" si="426"/>
        <v/>
      </c>
      <c r="AW1152" s="35" t="str">
        <f t="shared" si="427"/>
        <v/>
      </c>
      <c r="AX1152" s="35" t="str">
        <f t="shared" si="428"/>
        <v/>
      </c>
      <c r="AY1152" s="35" t="str">
        <f>IF(SUMIF('7-市场业绩'!F:F,AC1152,'7-市场业绩'!I:I)&gt;0,"学习卡","老结算")</f>
        <v>老结算</v>
      </c>
      <c r="AZ1152" s="35" t="str">
        <f t="shared" si="429"/>
        <v/>
      </c>
      <c r="BA1152" s="35" t="str">
        <f t="shared" si="430"/>
        <v>无</v>
      </c>
      <c r="BB1152" s="35" t="str">
        <f t="shared" si="431"/>
        <v/>
      </c>
      <c r="BC1152" s="35" t="str">
        <f t="shared" si="432"/>
        <v/>
      </c>
      <c r="BD1152" s="35" t="str">
        <f t="shared" si="433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209"/>
      <c r="M1153" s="20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10"/>
        <v/>
      </c>
      <c r="AD1153" s="36">
        <f t="shared" si="411"/>
        <v>0</v>
      </c>
      <c r="AE1153" s="35" t="str">
        <f t="shared" si="412"/>
        <v/>
      </c>
      <c r="AF1153" s="24"/>
      <c r="AG1153" s="40">
        <f t="shared" si="413"/>
        <v>0</v>
      </c>
      <c r="AH1153" s="36">
        <f t="shared" si="414"/>
        <v>0</v>
      </c>
      <c r="AI1153" s="36">
        <f t="shared" si="415"/>
        <v>0</v>
      </c>
      <c r="AJ1153" s="35" t="str">
        <f t="shared" si="416"/>
        <v/>
      </c>
      <c r="AK1153" s="35" t="str">
        <f t="shared" si="417"/>
        <v/>
      </c>
      <c r="AL1153" s="35" t="str">
        <f t="shared" si="418"/>
        <v/>
      </c>
      <c r="AM1153" s="35" t="str">
        <f t="shared" si="419"/>
        <v/>
      </c>
      <c r="AN1153" s="35" t="str">
        <f t="shared" si="420"/>
        <v/>
      </c>
      <c r="AO1153" s="35" t="str">
        <f t="shared" si="421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2"/>
        <v/>
      </c>
      <c r="AS1153" s="35" t="str">
        <f t="shared" si="423"/>
        <v/>
      </c>
      <c r="AT1153" s="35" t="str">
        <f t="shared" si="424"/>
        <v/>
      </c>
      <c r="AU1153" s="35" t="str">
        <f t="shared" si="425"/>
        <v/>
      </c>
      <c r="AV1153" s="35" t="str">
        <f t="shared" si="426"/>
        <v/>
      </c>
      <c r="AW1153" s="35" t="str">
        <f t="shared" si="427"/>
        <v/>
      </c>
      <c r="AX1153" s="35" t="str">
        <f t="shared" si="428"/>
        <v/>
      </c>
      <c r="AY1153" s="35" t="str">
        <f>IF(SUMIF('7-市场业绩'!F:F,AC1153,'7-市场业绩'!I:I)&gt;0,"学习卡","老结算")</f>
        <v>老结算</v>
      </c>
      <c r="AZ1153" s="35" t="str">
        <f t="shared" si="429"/>
        <v/>
      </c>
      <c r="BA1153" s="35" t="str">
        <f t="shared" si="430"/>
        <v>无</v>
      </c>
      <c r="BB1153" s="35" t="str">
        <f t="shared" si="431"/>
        <v/>
      </c>
      <c r="BC1153" s="35" t="str">
        <f t="shared" si="432"/>
        <v/>
      </c>
      <c r="BD1153" s="35" t="str">
        <f t="shared" si="433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209"/>
      <c r="M1154" s="20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10"/>
        <v/>
      </c>
      <c r="AD1154" s="36">
        <f t="shared" si="411"/>
        <v>0</v>
      </c>
      <c r="AE1154" s="35" t="str">
        <f t="shared" si="412"/>
        <v/>
      </c>
      <c r="AF1154" s="24"/>
      <c r="AG1154" s="40">
        <f t="shared" si="413"/>
        <v>0</v>
      </c>
      <c r="AH1154" s="36">
        <f t="shared" si="414"/>
        <v>0</v>
      </c>
      <c r="AI1154" s="36">
        <f t="shared" si="415"/>
        <v>0</v>
      </c>
      <c r="AJ1154" s="35" t="str">
        <f t="shared" si="416"/>
        <v/>
      </c>
      <c r="AK1154" s="35" t="str">
        <f t="shared" si="417"/>
        <v/>
      </c>
      <c r="AL1154" s="35" t="str">
        <f t="shared" si="418"/>
        <v/>
      </c>
      <c r="AM1154" s="35" t="str">
        <f t="shared" si="419"/>
        <v/>
      </c>
      <c r="AN1154" s="35" t="str">
        <f t="shared" si="420"/>
        <v/>
      </c>
      <c r="AO1154" s="35" t="str">
        <f t="shared" si="421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2"/>
        <v/>
      </c>
      <c r="AS1154" s="35" t="str">
        <f t="shared" si="423"/>
        <v/>
      </c>
      <c r="AT1154" s="35" t="str">
        <f t="shared" si="424"/>
        <v/>
      </c>
      <c r="AU1154" s="35" t="str">
        <f t="shared" si="425"/>
        <v/>
      </c>
      <c r="AV1154" s="35" t="str">
        <f t="shared" si="426"/>
        <v/>
      </c>
      <c r="AW1154" s="35" t="str">
        <f t="shared" si="427"/>
        <v/>
      </c>
      <c r="AX1154" s="35" t="str">
        <f t="shared" si="428"/>
        <v/>
      </c>
      <c r="AY1154" s="35" t="str">
        <f>IF(SUMIF('7-市场业绩'!F:F,AC1154,'7-市场业绩'!I:I)&gt;0,"学习卡","老结算")</f>
        <v>老结算</v>
      </c>
      <c r="AZ1154" s="35" t="str">
        <f t="shared" si="429"/>
        <v/>
      </c>
      <c r="BA1154" s="35" t="str">
        <f t="shared" si="430"/>
        <v>无</v>
      </c>
      <c r="BB1154" s="35" t="str">
        <f t="shared" si="431"/>
        <v/>
      </c>
      <c r="BC1154" s="35" t="str">
        <f t="shared" si="432"/>
        <v/>
      </c>
      <c r="BD1154" s="35" t="str">
        <f t="shared" si="433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209"/>
      <c r="M1155" s="20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4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35">IFERROR(VALUE(MID(H1155,FIND("(",H1155)+1,FIND(")",H1155)-FIND("(",H1155)-2)),0)</f>
        <v>0</v>
      </c>
      <c r="AE1155" s="35" t="str">
        <f t="shared" ref="AE1155:AE1199" si="436">IF(AJ1155="","",MID(AB1155,FIND("@",SUBSTITUTE(AB1155,"／","@",6))+5,FIND("@",SUBSTITUTE(AB1155,"／","@",7))-FIND("@",SUBSTITUTE(AB1155,"／","@",6))-5))</f>
        <v/>
      </c>
      <c r="AF1155" s="24"/>
      <c r="AG1155" s="40">
        <f t="shared" ref="AG1155:AG1199" si="437">IFERROR(VALUE(MID(AB1155,FIND("@",SUBSTITUTE(AB1155,"：","@",1))+1,FIND("@",SUBSTITUTE(AB1155,"）","@",1))-FIND("@",SUBSTITUTE(AB1155,"：","@",1))-1)),0)</f>
        <v>0</v>
      </c>
      <c r="AH1155" s="36">
        <f t="shared" ref="AH1155:AH1199" si="438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39">M1155-AH1155</f>
        <v>0</v>
      </c>
      <c r="AJ1155" s="35" t="str">
        <f t="shared" ref="AJ1155:AJ1199" si="440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1">IF(AJ1155="","",LEFT(AB1155,2))</f>
        <v/>
      </c>
      <c r="AL1155" s="35" t="str">
        <f t="shared" ref="AL1155:AL1199" si="442">IF(AJ1155="","",MID(AB1155,3,2))</f>
        <v/>
      </c>
      <c r="AM1155" s="35" t="str">
        <f t="shared" ref="AM1155:AM1199" si="443">IF(AJ1155="","",MID(AB1155,5,2))</f>
        <v/>
      </c>
      <c r="AN1155" s="35" t="str">
        <f t="shared" ref="AN1155:AN1199" si="444">IF(AJ1155="","",MIDB(AJ1155,SEARCHB("?",AJ1155),2*LEN(AJ1155)-LENB(AJ1155)+2))</f>
        <v/>
      </c>
      <c r="AO1155" s="35" t="str">
        <f t="shared" ref="AO1155:AO1199" si="445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46">IF(AJ1155="","",VLOOKUP(AO1155,BP:BQ,2,0))</f>
        <v/>
      </c>
      <c r="AS1155" s="35" t="str">
        <f t="shared" ref="AS1155:AS1199" si="447">IF(AJ1155="","",MID(AB1155,FIND("@",SUBSTITUTE(AB1155,"／","@",5))+8,10))</f>
        <v/>
      </c>
      <c r="AT1155" s="35" t="str">
        <f t="shared" ref="AT1155:AT1199" si="448">IF(AJ1155="","",IF(AK1155="新生","新生",IF((AS1155-$BH$2)&gt;0,"1年追补","老生")))</f>
        <v/>
      </c>
      <c r="AU1155" s="35" t="str">
        <f t="shared" ref="AU1155:AU1199" si="449">IF(AJ1155="","",IF(OR(AT1155="新生",AT1155="1年追补"),"新生","老生"))</f>
        <v/>
      </c>
      <c r="AV1155" s="35" t="str">
        <f t="shared" ref="AV1155:AV1199" si="450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1">IF(AJ1155="","",VLOOKUP(AO1155,BP:BR,3,0))</f>
        <v/>
      </c>
      <c r="AX1155" s="35" t="str">
        <f t="shared" ref="AX1155:AX1199" si="452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3">IF(AY1155="学习卡",AV1155,AX1155)</f>
        <v/>
      </c>
      <c r="BA1155" s="35" t="str">
        <f t="shared" ref="BA1155:BA1199" si="454">IFERROR(MID(AB1155,FIND("@",SUBSTITUTE(AB1155,"／","@",3))+6,FIND("@",SUBSTITUTE(AB1155,"／","@",4))-FIND("@",SUBSTITUTE(AB1155,"／","@",3))-6),"无")</f>
        <v>无</v>
      </c>
      <c r="BB1155" s="35" t="str">
        <f t="shared" ref="BB1155:BB1199" si="455">IFERROR(MID(AB1155,FIND("@",SUBSTITUTE(AB1155,"：","@",6))+1,FIND("@",SUBSTITUTE(AB1155,"-","@",8))-FIND("@",SUBSTITUTE(AB1155,"：","@",6))-1),"")</f>
        <v/>
      </c>
      <c r="BC1155" s="35" t="str">
        <f t="shared" ref="BC1155:BC1199" si="456">IFERROR(MID(AB1155,FIND("@",SUBSTITUTE(AB1155,"：","@",6))+1,FIND("@",SUBSTITUTE(AB1155,"-","@",8))-FIND("@",SUBSTITUTE(AB1155,"：","@",6))-1),"")</f>
        <v/>
      </c>
      <c r="BD1155" s="35" t="str">
        <f t="shared" ref="BD1155:BD1199" si="457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209"/>
      <c r="M1156" s="20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4"/>
        <v/>
      </c>
      <c r="AD1156" s="36">
        <f t="shared" si="435"/>
        <v>0</v>
      </c>
      <c r="AE1156" s="35" t="str">
        <f t="shared" si="436"/>
        <v/>
      </c>
      <c r="AF1156" s="24"/>
      <c r="AG1156" s="40">
        <f t="shared" si="437"/>
        <v>0</v>
      </c>
      <c r="AH1156" s="36">
        <f t="shared" si="438"/>
        <v>0</v>
      </c>
      <c r="AI1156" s="36">
        <f t="shared" si="439"/>
        <v>0</v>
      </c>
      <c r="AJ1156" s="35" t="str">
        <f t="shared" si="440"/>
        <v/>
      </c>
      <c r="AK1156" s="35" t="str">
        <f t="shared" si="441"/>
        <v/>
      </c>
      <c r="AL1156" s="35" t="str">
        <f t="shared" si="442"/>
        <v/>
      </c>
      <c r="AM1156" s="35" t="str">
        <f t="shared" si="443"/>
        <v/>
      </c>
      <c r="AN1156" s="35" t="str">
        <f t="shared" si="444"/>
        <v/>
      </c>
      <c r="AO1156" s="35" t="str">
        <f t="shared" si="445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46"/>
        <v/>
      </c>
      <c r="AS1156" s="35" t="str">
        <f t="shared" si="447"/>
        <v/>
      </c>
      <c r="AT1156" s="35" t="str">
        <f t="shared" si="448"/>
        <v/>
      </c>
      <c r="AU1156" s="35" t="str">
        <f t="shared" si="449"/>
        <v/>
      </c>
      <c r="AV1156" s="35" t="str">
        <f t="shared" si="450"/>
        <v/>
      </c>
      <c r="AW1156" s="35" t="str">
        <f t="shared" si="451"/>
        <v/>
      </c>
      <c r="AX1156" s="35" t="str">
        <f t="shared" si="452"/>
        <v/>
      </c>
      <c r="AY1156" s="35" t="str">
        <f>IF(SUMIF('7-市场业绩'!F:F,AC1156,'7-市场业绩'!I:I)&gt;0,"学习卡","老结算")</f>
        <v>老结算</v>
      </c>
      <c r="AZ1156" s="35" t="str">
        <f t="shared" si="453"/>
        <v/>
      </c>
      <c r="BA1156" s="35" t="str">
        <f t="shared" si="454"/>
        <v>无</v>
      </c>
      <c r="BB1156" s="35" t="str">
        <f t="shared" si="455"/>
        <v/>
      </c>
      <c r="BC1156" s="35" t="str">
        <f t="shared" si="456"/>
        <v/>
      </c>
      <c r="BD1156" s="35" t="str">
        <f t="shared" si="457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209"/>
      <c r="M1157" s="20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4"/>
        <v/>
      </c>
      <c r="AD1157" s="36">
        <f t="shared" si="435"/>
        <v>0</v>
      </c>
      <c r="AE1157" s="35" t="str">
        <f t="shared" si="436"/>
        <v/>
      </c>
      <c r="AF1157" s="24"/>
      <c r="AG1157" s="40">
        <f t="shared" si="437"/>
        <v>0</v>
      </c>
      <c r="AH1157" s="36">
        <f t="shared" si="438"/>
        <v>0</v>
      </c>
      <c r="AI1157" s="36">
        <f t="shared" si="439"/>
        <v>0</v>
      </c>
      <c r="AJ1157" s="35" t="str">
        <f t="shared" si="440"/>
        <v/>
      </c>
      <c r="AK1157" s="35" t="str">
        <f t="shared" si="441"/>
        <v/>
      </c>
      <c r="AL1157" s="35" t="str">
        <f t="shared" si="442"/>
        <v/>
      </c>
      <c r="AM1157" s="35" t="str">
        <f t="shared" si="443"/>
        <v/>
      </c>
      <c r="AN1157" s="35" t="str">
        <f t="shared" si="444"/>
        <v/>
      </c>
      <c r="AO1157" s="35" t="str">
        <f t="shared" si="445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46"/>
        <v/>
      </c>
      <c r="AS1157" s="35" t="str">
        <f t="shared" si="447"/>
        <v/>
      </c>
      <c r="AT1157" s="35" t="str">
        <f t="shared" si="448"/>
        <v/>
      </c>
      <c r="AU1157" s="35" t="str">
        <f t="shared" si="449"/>
        <v/>
      </c>
      <c r="AV1157" s="35" t="str">
        <f t="shared" si="450"/>
        <v/>
      </c>
      <c r="AW1157" s="35" t="str">
        <f t="shared" si="451"/>
        <v/>
      </c>
      <c r="AX1157" s="35" t="str">
        <f t="shared" si="452"/>
        <v/>
      </c>
      <c r="AY1157" s="35" t="str">
        <f>IF(SUMIF('7-市场业绩'!F:F,AC1157,'7-市场业绩'!I:I)&gt;0,"学习卡","老结算")</f>
        <v>老结算</v>
      </c>
      <c r="AZ1157" s="35" t="str">
        <f t="shared" si="453"/>
        <v/>
      </c>
      <c r="BA1157" s="35" t="str">
        <f t="shared" si="454"/>
        <v>无</v>
      </c>
      <c r="BB1157" s="35" t="str">
        <f t="shared" si="455"/>
        <v/>
      </c>
      <c r="BC1157" s="35" t="str">
        <f t="shared" si="456"/>
        <v/>
      </c>
      <c r="BD1157" s="35" t="str">
        <f t="shared" si="457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209"/>
      <c r="M1158" s="20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4"/>
        <v/>
      </c>
      <c r="AD1158" s="36">
        <f t="shared" si="435"/>
        <v>0</v>
      </c>
      <c r="AE1158" s="35" t="str">
        <f t="shared" si="436"/>
        <v/>
      </c>
      <c r="AF1158" s="24"/>
      <c r="AG1158" s="40">
        <f t="shared" si="437"/>
        <v>0</v>
      </c>
      <c r="AH1158" s="36">
        <f t="shared" si="438"/>
        <v>0</v>
      </c>
      <c r="AI1158" s="36">
        <f t="shared" si="439"/>
        <v>0</v>
      </c>
      <c r="AJ1158" s="35" t="str">
        <f t="shared" si="440"/>
        <v/>
      </c>
      <c r="AK1158" s="35" t="str">
        <f t="shared" si="441"/>
        <v/>
      </c>
      <c r="AL1158" s="35" t="str">
        <f t="shared" si="442"/>
        <v/>
      </c>
      <c r="AM1158" s="35" t="str">
        <f t="shared" si="443"/>
        <v/>
      </c>
      <c r="AN1158" s="35" t="str">
        <f t="shared" si="444"/>
        <v/>
      </c>
      <c r="AO1158" s="35" t="str">
        <f t="shared" si="445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46"/>
        <v/>
      </c>
      <c r="AS1158" s="35" t="str">
        <f t="shared" si="447"/>
        <v/>
      </c>
      <c r="AT1158" s="35" t="str">
        <f t="shared" si="448"/>
        <v/>
      </c>
      <c r="AU1158" s="35" t="str">
        <f t="shared" si="449"/>
        <v/>
      </c>
      <c r="AV1158" s="35" t="str">
        <f t="shared" si="450"/>
        <v/>
      </c>
      <c r="AW1158" s="35" t="str">
        <f t="shared" si="451"/>
        <v/>
      </c>
      <c r="AX1158" s="35" t="str">
        <f t="shared" si="452"/>
        <v/>
      </c>
      <c r="AY1158" s="35" t="str">
        <f>IF(SUMIF('7-市场业绩'!F:F,AC1158,'7-市场业绩'!I:I)&gt;0,"学习卡","老结算")</f>
        <v>老结算</v>
      </c>
      <c r="AZ1158" s="35" t="str">
        <f t="shared" si="453"/>
        <v/>
      </c>
      <c r="BA1158" s="35" t="str">
        <f t="shared" si="454"/>
        <v>无</v>
      </c>
      <c r="BB1158" s="35" t="str">
        <f t="shared" si="455"/>
        <v/>
      </c>
      <c r="BC1158" s="35" t="str">
        <f t="shared" si="456"/>
        <v/>
      </c>
      <c r="BD1158" s="35" t="str">
        <f t="shared" si="457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209"/>
      <c r="M1159" s="20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4"/>
        <v/>
      </c>
      <c r="AD1159" s="36">
        <f t="shared" si="435"/>
        <v>0</v>
      </c>
      <c r="AE1159" s="35" t="str">
        <f t="shared" si="436"/>
        <v/>
      </c>
      <c r="AF1159" s="24"/>
      <c r="AG1159" s="40">
        <f t="shared" si="437"/>
        <v>0</v>
      </c>
      <c r="AH1159" s="36">
        <f t="shared" si="438"/>
        <v>0</v>
      </c>
      <c r="AI1159" s="36">
        <f t="shared" si="439"/>
        <v>0</v>
      </c>
      <c r="AJ1159" s="35" t="str">
        <f t="shared" si="440"/>
        <v/>
      </c>
      <c r="AK1159" s="35" t="str">
        <f t="shared" si="441"/>
        <v/>
      </c>
      <c r="AL1159" s="35" t="str">
        <f t="shared" si="442"/>
        <v/>
      </c>
      <c r="AM1159" s="35" t="str">
        <f t="shared" si="443"/>
        <v/>
      </c>
      <c r="AN1159" s="35" t="str">
        <f t="shared" si="444"/>
        <v/>
      </c>
      <c r="AO1159" s="35" t="str">
        <f t="shared" si="445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46"/>
        <v/>
      </c>
      <c r="AS1159" s="35" t="str">
        <f t="shared" si="447"/>
        <v/>
      </c>
      <c r="AT1159" s="35" t="str">
        <f t="shared" si="448"/>
        <v/>
      </c>
      <c r="AU1159" s="35" t="str">
        <f t="shared" si="449"/>
        <v/>
      </c>
      <c r="AV1159" s="35" t="str">
        <f t="shared" si="450"/>
        <v/>
      </c>
      <c r="AW1159" s="35" t="str">
        <f t="shared" si="451"/>
        <v/>
      </c>
      <c r="AX1159" s="35" t="str">
        <f t="shared" si="452"/>
        <v/>
      </c>
      <c r="AY1159" s="35" t="str">
        <f>IF(SUMIF('7-市场业绩'!F:F,AC1159,'7-市场业绩'!I:I)&gt;0,"学习卡","老结算")</f>
        <v>老结算</v>
      </c>
      <c r="AZ1159" s="35" t="str">
        <f t="shared" si="453"/>
        <v/>
      </c>
      <c r="BA1159" s="35" t="str">
        <f t="shared" si="454"/>
        <v>无</v>
      </c>
      <c r="BB1159" s="35" t="str">
        <f t="shared" si="455"/>
        <v/>
      </c>
      <c r="BC1159" s="35" t="str">
        <f t="shared" si="456"/>
        <v/>
      </c>
      <c r="BD1159" s="35" t="str">
        <f t="shared" si="457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209"/>
      <c r="M1160" s="20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4"/>
        <v/>
      </c>
      <c r="AD1160" s="36">
        <f t="shared" si="435"/>
        <v>0</v>
      </c>
      <c r="AE1160" s="35" t="str">
        <f t="shared" si="436"/>
        <v/>
      </c>
      <c r="AF1160" s="24"/>
      <c r="AG1160" s="40">
        <f t="shared" si="437"/>
        <v>0</v>
      </c>
      <c r="AH1160" s="36">
        <f t="shared" si="438"/>
        <v>0</v>
      </c>
      <c r="AI1160" s="36">
        <f t="shared" si="439"/>
        <v>0</v>
      </c>
      <c r="AJ1160" s="35" t="str">
        <f t="shared" si="440"/>
        <v/>
      </c>
      <c r="AK1160" s="35" t="str">
        <f t="shared" si="441"/>
        <v/>
      </c>
      <c r="AL1160" s="35" t="str">
        <f t="shared" si="442"/>
        <v/>
      </c>
      <c r="AM1160" s="35" t="str">
        <f t="shared" si="443"/>
        <v/>
      </c>
      <c r="AN1160" s="35" t="str">
        <f t="shared" si="444"/>
        <v/>
      </c>
      <c r="AO1160" s="35" t="str">
        <f t="shared" si="445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46"/>
        <v/>
      </c>
      <c r="AS1160" s="35" t="str">
        <f t="shared" si="447"/>
        <v/>
      </c>
      <c r="AT1160" s="35" t="str">
        <f t="shared" si="448"/>
        <v/>
      </c>
      <c r="AU1160" s="35" t="str">
        <f t="shared" si="449"/>
        <v/>
      </c>
      <c r="AV1160" s="35" t="str">
        <f t="shared" si="450"/>
        <v/>
      </c>
      <c r="AW1160" s="35" t="str">
        <f t="shared" si="451"/>
        <v/>
      </c>
      <c r="AX1160" s="35" t="str">
        <f t="shared" si="452"/>
        <v/>
      </c>
      <c r="AY1160" s="35" t="str">
        <f>IF(SUMIF('7-市场业绩'!F:F,AC1160,'7-市场业绩'!I:I)&gt;0,"学习卡","老结算")</f>
        <v>老结算</v>
      </c>
      <c r="AZ1160" s="35" t="str">
        <f t="shared" si="453"/>
        <v/>
      </c>
      <c r="BA1160" s="35" t="str">
        <f t="shared" si="454"/>
        <v>无</v>
      </c>
      <c r="BB1160" s="35" t="str">
        <f t="shared" si="455"/>
        <v/>
      </c>
      <c r="BC1160" s="35" t="str">
        <f t="shared" si="456"/>
        <v/>
      </c>
      <c r="BD1160" s="35" t="str">
        <f t="shared" si="457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209"/>
      <c r="M1161" s="20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4"/>
        <v/>
      </c>
      <c r="AD1161" s="36">
        <f t="shared" si="435"/>
        <v>0</v>
      </c>
      <c r="AE1161" s="35" t="str">
        <f t="shared" si="436"/>
        <v/>
      </c>
      <c r="AF1161" s="24"/>
      <c r="AG1161" s="40">
        <f t="shared" si="437"/>
        <v>0</v>
      </c>
      <c r="AH1161" s="36">
        <f t="shared" si="438"/>
        <v>0</v>
      </c>
      <c r="AI1161" s="36">
        <f t="shared" si="439"/>
        <v>0</v>
      </c>
      <c r="AJ1161" s="35" t="str">
        <f t="shared" si="440"/>
        <v/>
      </c>
      <c r="AK1161" s="35" t="str">
        <f t="shared" si="441"/>
        <v/>
      </c>
      <c r="AL1161" s="35" t="str">
        <f t="shared" si="442"/>
        <v/>
      </c>
      <c r="AM1161" s="35" t="str">
        <f t="shared" si="443"/>
        <v/>
      </c>
      <c r="AN1161" s="35" t="str">
        <f t="shared" si="444"/>
        <v/>
      </c>
      <c r="AO1161" s="35" t="str">
        <f t="shared" si="445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46"/>
        <v/>
      </c>
      <c r="AS1161" s="35" t="str">
        <f t="shared" si="447"/>
        <v/>
      </c>
      <c r="AT1161" s="35" t="str">
        <f t="shared" si="448"/>
        <v/>
      </c>
      <c r="AU1161" s="35" t="str">
        <f t="shared" si="449"/>
        <v/>
      </c>
      <c r="AV1161" s="35" t="str">
        <f t="shared" si="450"/>
        <v/>
      </c>
      <c r="AW1161" s="35" t="str">
        <f t="shared" si="451"/>
        <v/>
      </c>
      <c r="AX1161" s="35" t="str">
        <f t="shared" si="452"/>
        <v/>
      </c>
      <c r="AY1161" s="35" t="str">
        <f>IF(SUMIF('7-市场业绩'!F:F,AC1161,'7-市场业绩'!I:I)&gt;0,"学习卡","老结算")</f>
        <v>老结算</v>
      </c>
      <c r="AZ1161" s="35" t="str">
        <f t="shared" si="453"/>
        <v/>
      </c>
      <c r="BA1161" s="35" t="str">
        <f t="shared" si="454"/>
        <v>无</v>
      </c>
      <c r="BB1161" s="35" t="str">
        <f t="shared" si="455"/>
        <v/>
      </c>
      <c r="BC1161" s="35" t="str">
        <f t="shared" si="456"/>
        <v/>
      </c>
      <c r="BD1161" s="35" t="str">
        <f t="shared" si="457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209"/>
      <c r="M1162" s="20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4"/>
        <v/>
      </c>
      <c r="AD1162" s="36">
        <f t="shared" si="435"/>
        <v>0</v>
      </c>
      <c r="AE1162" s="35" t="str">
        <f t="shared" si="436"/>
        <v/>
      </c>
      <c r="AF1162" s="24"/>
      <c r="AG1162" s="40">
        <f t="shared" si="437"/>
        <v>0</v>
      </c>
      <c r="AH1162" s="36">
        <f t="shared" si="438"/>
        <v>0</v>
      </c>
      <c r="AI1162" s="36">
        <f t="shared" si="439"/>
        <v>0</v>
      </c>
      <c r="AJ1162" s="35" t="str">
        <f t="shared" si="440"/>
        <v/>
      </c>
      <c r="AK1162" s="35" t="str">
        <f t="shared" si="441"/>
        <v/>
      </c>
      <c r="AL1162" s="35" t="str">
        <f t="shared" si="442"/>
        <v/>
      </c>
      <c r="AM1162" s="35" t="str">
        <f t="shared" si="443"/>
        <v/>
      </c>
      <c r="AN1162" s="35" t="str">
        <f t="shared" si="444"/>
        <v/>
      </c>
      <c r="AO1162" s="35" t="str">
        <f t="shared" si="445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46"/>
        <v/>
      </c>
      <c r="AS1162" s="35" t="str">
        <f t="shared" si="447"/>
        <v/>
      </c>
      <c r="AT1162" s="35" t="str">
        <f t="shared" si="448"/>
        <v/>
      </c>
      <c r="AU1162" s="35" t="str">
        <f t="shared" si="449"/>
        <v/>
      </c>
      <c r="AV1162" s="35" t="str">
        <f t="shared" si="450"/>
        <v/>
      </c>
      <c r="AW1162" s="35" t="str">
        <f t="shared" si="451"/>
        <v/>
      </c>
      <c r="AX1162" s="35" t="str">
        <f t="shared" si="452"/>
        <v/>
      </c>
      <c r="AY1162" s="35" t="str">
        <f>IF(SUMIF('7-市场业绩'!F:F,AC1162,'7-市场业绩'!I:I)&gt;0,"学习卡","老结算")</f>
        <v>老结算</v>
      </c>
      <c r="AZ1162" s="35" t="str">
        <f t="shared" si="453"/>
        <v/>
      </c>
      <c r="BA1162" s="35" t="str">
        <f t="shared" si="454"/>
        <v>无</v>
      </c>
      <c r="BB1162" s="35" t="str">
        <f t="shared" si="455"/>
        <v/>
      </c>
      <c r="BC1162" s="35" t="str">
        <f t="shared" si="456"/>
        <v/>
      </c>
      <c r="BD1162" s="35" t="str">
        <f t="shared" si="457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209"/>
      <c r="M1163" s="20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4"/>
        <v/>
      </c>
      <c r="AD1163" s="36">
        <f t="shared" si="435"/>
        <v>0</v>
      </c>
      <c r="AE1163" s="35" t="str">
        <f t="shared" si="436"/>
        <v/>
      </c>
      <c r="AF1163" s="24"/>
      <c r="AG1163" s="40">
        <f t="shared" si="437"/>
        <v>0</v>
      </c>
      <c r="AH1163" s="36">
        <f t="shared" si="438"/>
        <v>0</v>
      </c>
      <c r="AI1163" s="36">
        <f t="shared" si="439"/>
        <v>0</v>
      </c>
      <c r="AJ1163" s="35" t="str">
        <f t="shared" si="440"/>
        <v/>
      </c>
      <c r="AK1163" s="35" t="str">
        <f t="shared" si="441"/>
        <v/>
      </c>
      <c r="AL1163" s="35" t="str">
        <f t="shared" si="442"/>
        <v/>
      </c>
      <c r="AM1163" s="35" t="str">
        <f t="shared" si="443"/>
        <v/>
      </c>
      <c r="AN1163" s="35" t="str">
        <f t="shared" si="444"/>
        <v/>
      </c>
      <c r="AO1163" s="35" t="str">
        <f t="shared" si="445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46"/>
        <v/>
      </c>
      <c r="AS1163" s="35" t="str">
        <f t="shared" si="447"/>
        <v/>
      </c>
      <c r="AT1163" s="35" t="str">
        <f t="shared" si="448"/>
        <v/>
      </c>
      <c r="AU1163" s="35" t="str">
        <f t="shared" si="449"/>
        <v/>
      </c>
      <c r="AV1163" s="35" t="str">
        <f t="shared" si="450"/>
        <v/>
      </c>
      <c r="AW1163" s="35" t="str">
        <f t="shared" si="451"/>
        <v/>
      </c>
      <c r="AX1163" s="35" t="str">
        <f t="shared" si="452"/>
        <v/>
      </c>
      <c r="AY1163" s="35" t="str">
        <f>IF(SUMIF('7-市场业绩'!F:F,AC1163,'7-市场业绩'!I:I)&gt;0,"学习卡","老结算")</f>
        <v>老结算</v>
      </c>
      <c r="AZ1163" s="35" t="str">
        <f t="shared" si="453"/>
        <v/>
      </c>
      <c r="BA1163" s="35" t="str">
        <f t="shared" si="454"/>
        <v>无</v>
      </c>
      <c r="BB1163" s="35" t="str">
        <f t="shared" si="455"/>
        <v/>
      </c>
      <c r="BC1163" s="35" t="str">
        <f t="shared" si="456"/>
        <v/>
      </c>
      <c r="BD1163" s="35" t="str">
        <f t="shared" si="457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209"/>
      <c r="M1164" s="20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4"/>
        <v/>
      </c>
      <c r="AD1164" s="36">
        <f t="shared" si="435"/>
        <v>0</v>
      </c>
      <c r="AE1164" s="35" t="str">
        <f t="shared" si="436"/>
        <v/>
      </c>
      <c r="AF1164" s="24"/>
      <c r="AG1164" s="40">
        <f t="shared" si="437"/>
        <v>0</v>
      </c>
      <c r="AH1164" s="36">
        <f t="shared" si="438"/>
        <v>0</v>
      </c>
      <c r="AI1164" s="36">
        <f t="shared" si="439"/>
        <v>0</v>
      </c>
      <c r="AJ1164" s="35" t="str">
        <f t="shared" si="440"/>
        <v/>
      </c>
      <c r="AK1164" s="35" t="str">
        <f t="shared" si="441"/>
        <v/>
      </c>
      <c r="AL1164" s="35" t="str">
        <f t="shared" si="442"/>
        <v/>
      </c>
      <c r="AM1164" s="35" t="str">
        <f t="shared" si="443"/>
        <v/>
      </c>
      <c r="AN1164" s="35" t="str">
        <f t="shared" si="444"/>
        <v/>
      </c>
      <c r="AO1164" s="35" t="str">
        <f t="shared" si="445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46"/>
        <v/>
      </c>
      <c r="AS1164" s="35" t="str">
        <f t="shared" si="447"/>
        <v/>
      </c>
      <c r="AT1164" s="35" t="str">
        <f t="shared" si="448"/>
        <v/>
      </c>
      <c r="AU1164" s="35" t="str">
        <f t="shared" si="449"/>
        <v/>
      </c>
      <c r="AV1164" s="35" t="str">
        <f t="shared" si="450"/>
        <v/>
      </c>
      <c r="AW1164" s="35" t="str">
        <f t="shared" si="451"/>
        <v/>
      </c>
      <c r="AX1164" s="35" t="str">
        <f t="shared" si="452"/>
        <v/>
      </c>
      <c r="AY1164" s="35" t="str">
        <f>IF(SUMIF('7-市场业绩'!F:F,AC1164,'7-市场业绩'!I:I)&gt;0,"学习卡","老结算")</f>
        <v>老结算</v>
      </c>
      <c r="AZ1164" s="35" t="str">
        <f t="shared" si="453"/>
        <v/>
      </c>
      <c r="BA1164" s="35" t="str">
        <f t="shared" si="454"/>
        <v>无</v>
      </c>
      <c r="BB1164" s="35" t="str">
        <f t="shared" si="455"/>
        <v/>
      </c>
      <c r="BC1164" s="35" t="str">
        <f t="shared" si="456"/>
        <v/>
      </c>
      <c r="BD1164" s="35" t="str">
        <f t="shared" si="457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209"/>
      <c r="M1165" s="20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4"/>
        <v/>
      </c>
      <c r="AD1165" s="36">
        <f t="shared" si="435"/>
        <v>0</v>
      </c>
      <c r="AE1165" s="35" t="str">
        <f t="shared" si="436"/>
        <v/>
      </c>
      <c r="AF1165" s="24"/>
      <c r="AG1165" s="40">
        <f t="shared" si="437"/>
        <v>0</v>
      </c>
      <c r="AH1165" s="36">
        <f t="shared" si="438"/>
        <v>0</v>
      </c>
      <c r="AI1165" s="36">
        <f t="shared" si="439"/>
        <v>0</v>
      </c>
      <c r="AJ1165" s="35" t="str">
        <f t="shared" si="440"/>
        <v/>
      </c>
      <c r="AK1165" s="35" t="str">
        <f t="shared" si="441"/>
        <v/>
      </c>
      <c r="AL1165" s="35" t="str">
        <f t="shared" si="442"/>
        <v/>
      </c>
      <c r="AM1165" s="35" t="str">
        <f t="shared" si="443"/>
        <v/>
      </c>
      <c r="AN1165" s="35" t="str">
        <f t="shared" si="444"/>
        <v/>
      </c>
      <c r="AO1165" s="35" t="str">
        <f t="shared" si="445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46"/>
        <v/>
      </c>
      <c r="AS1165" s="35" t="str">
        <f t="shared" si="447"/>
        <v/>
      </c>
      <c r="AT1165" s="35" t="str">
        <f t="shared" si="448"/>
        <v/>
      </c>
      <c r="AU1165" s="35" t="str">
        <f t="shared" si="449"/>
        <v/>
      </c>
      <c r="AV1165" s="35" t="str">
        <f t="shared" si="450"/>
        <v/>
      </c>
      <c r="AW1165" s="35" t="str">
        <f t="shared" si="451"/>
        <v/>
      </c>
      <c r="AX1165" s="35" t="str">
        <f t="shared" si="452"/>
        <v/>
      </c>
      <c r="AY1165" s="35" t="str">
        <f>IF(SUMIF('7-市场业绩'!F:F,AC1165,'7-市场业绩'!I:I)&gt;0,"学习卡","老结算")</f>
        <v>老结算</v>
      </c>
      <c r="AZ1165" s="35" t="str">
        <f t="shared" si="453"/>
        <v/>
      </c>
      <c r="BA1165" s="35" t="str">
        <f t="shared" si="454"/>
        <v>无</v>
      </c>
      <c r="BB1165" s="35" t="str">
        <f t="shared" si="455"/>
        <v/>
      </c>
      <c r="BC1165" s="35" t="str">
        <f t="shared" si="456"/>
        <v/>
      </c>
      <c r="BD1165" s="35" t="str">
        <f t="shared" si="457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209"/>
      <c r="M1166" s="20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4"/>
        <v/>
      </c>
      <c r="AD1166" s="36">
        <f t="shared" si="435"/>
        <v>0</v>
      </c>
      <c r="AE1166" s="35" t="str">
        <f t="shared" si="436"/>
        <v/>
      </c>
      <c r="AF1166" s="24"/>
      <c r="AG1166" s="40">
        <f t="shared" si="437"/>
        <v>0</v>
      </c>
      <c r="AH1166" s="36">
        <f t="shared" si="438"/>
        <v>0</v>
      </c>
      <c r="AI1166" s="36">
        <f t="shared" si="439"/>
        <v>0</v>
      </c>
      <c r="AJ1166" s="35" t="str">
        <f t="shared" si="440"/>
        <v/>
      </c>
      <c r="AK1166" s="35" t="str">
        <f t="shared" si="441"/>
        <v/>
      </c>
      <c r="AL1166" s="35" t="str">
        <f t="shared" si="442"/>
        <v/>
      </c>
      <c r="AM1166" s="35" t="str">
        <f t="shared" si="443"/>
        <v/>
      </c>
      <c r="AN1166" s="35" t="str">
        <f t="shared" si="444"/>
        <v/>
      </c>
      <c r="AO1166" s="35" t="str">
        <f t="shared" si="445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46"/>
        <v/>
      </c>
      <c r="AS1166" s="35" t="str">
        <f t="shared" si="447"/>
        <v/>
      </c>
      <c r="AT1166" s="35" t="str">
        <f t="shared" si="448"/>
        <v/>
      </c>
      <c r="AU1166" s="35" t="str">
        <f t="shared" si="449"/>
        <v/>
      </c>
      <c r="AV1166" s="35" t="str">
        <f t="shared" si="450"/>
        <v/>
      </c>
      <c r="AW1166" s="35" t="str">
        <f t="shared" si="451"/>
        <v/>
      </c>
      <c r="AX1166" s="35" t="str">
        <f t="shared" si="452"/>
        <v/>
      </c>
      <c r="AY1166" s="35" t="str">
        <f>IF(SUMIF('7-市场业绩'!F:F,AC1166,'7-市场业绩'!I:I)&gt;0,"学习卡","老结算")</f>
        <v>老结算</v>
      </c>
      <c r="AZ1166" s="35" t="str">
        <f t="shared" si="453"/>
        <v/>
      </c>
      <c r="BA1166" s="35" t="str">
        <f t="shared" si="454"/>
        <v>无</v>
      </c>
      <c r="BB1166" s="35" t="str">
        <f t="shared" si="455"/>
        <v/>
      </c>
      <c r="BC1166" s="35" t="str">
        <f t="shared" si="456"/>
        <v/>
      </c>
      <c r="BD1166" s="35" t="str">
        <f t="shared" si="457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209"/>
      <c r="M1167" s="20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4"/>
        <v/>
      </c>
      <c r="AD1167" s="36">
        <f t="shared" si="435"/>
        <v>0</v>
      </c>
      <c r="AE1167" s="35" t="str">
        <f t="shared" si="436"/>
        <v/>
      </c>
      <c r="AF1167" s="24"/>
      <c r="AG1167" s="40">
        <f t="shared" si="437"/>
        <v>0</v>
      </c>
      <c r="AH1167" s="36">
        <f t="shared" si="438"/>
        <v>0</v>
      </c>
      <c r="AI1167" s="36">
        <f t="shared" si="439"/>
        <v>0</v>
      </c>
      <c r="AJ1167" s="35" t="str">
        <f t="shared" si="440"/>
        <v/>
      </c>
      <c r="AK1167" s="35" t="str">
        <f t="shared" si="441"/>
        <v/>
      </c>
      <c r="AL1167" s="35" t="str">
        <f t="shared" si="442"/>
        <v/>
      </c>
      <c r="AM1167" s="35" t="str">
        <f t="shared" si="443"/>
        <v/>
      </c>
      <c r="AN1167" s="35" t="str">
        <f t="shared" si="444"/>
        <v/>
      </c>
      <c r="AO1167" s="35" t="str">
        <f t="shared" si="445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46"/>
        <v/>
      </c>
      <c r="AS1167" s="35" t="str">
        <f t="shared" si="447"/>
        <v/>
      </c>
      <c r="AT1167" s="35" t="str">
        <f t="shared" si="448"/>
        <v/>
      </c>
      <c r="AU1167" s="35" t="str">
        <f t="shared" si="449"/>
        <v/>
      </c>
      <c r="AV1167" s="35" t="str">
        <f t="shared" si="450"/>
        <v/>
      </c>
      <c r="AW1167" s="35" t="str">
        <f t="shared" si="451"/>
        <v/>
      </c>
      <c r="AX1167" s="35" t="str">
        <f t="shared" si="452"/>
        <v/>
      </c>
      <c r="AY1167" s="35" t="str">
        <f>IF(SUMIF('7-市场业绩'!F:F,AC1167,'7-市场业绩'!I:I)&gt;0,"学习卡","老结算")</f>
        <v>老结算</v>
      </c>
      <c r="AZ1167" s="35" t="str">
        <f t="shared" si="453"/>
        <v/>
      </c>
      <c r="BA1167" s="35" t="str">
        <f t="shared" si="454"/>
        <v>无</v>
      </c>
      <c r="BB1167" s="35" t="str">
        <f t="shared" si="455"/>
        <v/>
      </c>
      <c r="BC1167" s="35" t="str">
        <f t="shared" si="456"/>
        <v/>
      </c>
      <c r="BD1167" s="35" t="str">
        <f t="shared" si="457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209"/>
      <c r="M1168" s="20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4"/>
        <v/>
      </c>
      <c r="AD1168" s="36">
        <f t="shared" si="435"/>
        <v>0</v>
      </c>
      <c r="AE1168" s="35" t="str">
        <f t="shared" si="436"/>
        <v/>
      </c>
      <c r="AF1168" s="24"/>
      <c r="AG1168" s="40">
        <f t="shared" si="437"/>
        <v>0</v>
      </c>
      <c r="AH1168" s="36">
        <f t="shared" si="438"/>
        <v>0</v>
      </c>
      <c r="AI1168" s="36">
        <f t="shared" si="439"/>
        <v>0</v>
      </c>
      <c r="AJ1168" s="35" t="str">
        <f t="shared" si="440"/>
        <v/>
      </c>
      <c r="AK1168" s="35" t="str">
        <f t="shared" si="441"/>
        <v/>
      </c>
      <c r="AL1168" s="35" t="str">
        <f t="shared" si="442"/>
        <v/>
      </c>
      <c r="AM1168" s="35" t="str">
        <f t="shared" si="443"/>
        <v/>
      </c>
      <c r="AN1168" s="35" t="str">
        <f t="shared" si="444"/>
        <v/>
      </c>
      <c r="AO1168" s="35" t="str">
        <f t="shared" si="445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46"/>
        <v/>
      </c>
      <c r="AS1168" s="35" t="str">
        <f t="shared" si="447"/>
        <v/>
      </c>
      <c r="AT1168" s="35" t="str">
        <f t="shared" si="448"/>
        <v/>
      </c>
      <c r="AU1168" s="35" t="str">
        <f t="shared" si="449"/>
        <v/>
      </c>
      <c r="AV1168" s="35" t="str">
        <f t="shared" si="450"/>
        <v/>
      </c>
      <c r="AW1168" s="35" t="str">
        <f t="shared" si="451"/>
        <v/>
      </c>
      <c r="AX1168" s="35" t="str">
        <f t="shared" si="452"/>
        <v/>
      </c>
      <c r="AY1168" s="35" t="str">
        <f>IF(SUMIF('7-市场业绩'!F:F,AC1168,'7-市场业绩'!I:I)&gt;0,"学习卡","老结算")</f>
        <v>老结算</v>
      </c>
      <c r="AZ1168" s="35" t="str">
        <f t="shared" si="453"/>
        <v/>
      </c>
      <c r="BA1168" s="35" t="str">
        <f t="shared" si="454"/>
        <v>无</v>
      </c>
      <c r="BB1168" s="35" t="str">
        <f t="shared" si="455"/>
        <v/>
      </c>
      <c r="BC1168" s="35" t="str">
        <f t="shared" si="456"/>
        <v/>
      </c>
      <c r="BD1168" s="35" t="str">
        <f t="shared" si="457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209"/>
      <c r="M1169" s="20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4"/>
        <v/>
      </c>
      <c r="AD1169" s="36">
        <f t="shared" si="435"/>
        <v>0</v>
      </c>
      <c r="AE1169" s="35" t="str">
        <f t="shared" si="436"/>
        <v/>
      </c>
      <c r="AF1169" s="24"/>
      <c r="AG1169" s="40">
        <f t="shared" si="437"/>
        <v>0</v>
      </c>
      <c r="AH1169" s="36">
        <f t="shared" si="438"/>
        <v>0</v>
      </c>
      <c r="AI1169" s="36">
        <f t="shared" si="439"/>
        <v>0</v>
      </c>
      <c r="AJ1169" s="35" t="str">
        <f t="shared" si="440"/>
        <v/>
      </c>
      <c r="AK1169" s="35" t="str">
        <f t="shared" si="441"/>
        <v/>
      </c>
      <c r="AL1169" s="35" t="str">
        <f t="shared" si="442"/>
        <v/>
      </c>
      <c r="AM1169" s="35" t="str">
        <f t="shared" si="443"/>
        <v/>
      </c>
      <c r="AN1169" s="35" t="str">
        <f t="shared" si="444"/>
        <v/>
      </c>
      <c r="AO1169" s="35" t="str">
        <f t="shared" si="445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46"/>
        <v/>
      </c>
      <c r="AS1169" s="35" t="str">
        <f t="shared" si="447"/>
        <v/>
      </c>
      <c r="AT1169" s="35" t="str">
        <f t="shared" si="448"/>
        <v/>
      </c>
      <c r="AU1169" s="35" t="str">
        <f t="shared" si="449"/>
        <v/>
      </c>
      <c r="AV1169" s="35" t="str">
        <f t="shared" si="450"/>
        <v/>
      </c>
      <c r="AW1169" s="35" t="str">
        <f t="shared" si="451"/>
        <v/>
      </c>
      <c r="AX1169" s="35" t="str">
        <f t="shared" si="452"/>
        <v/>
      </c>
      <c r="AY1169" s="35" t="str">
        <f>IF(SUMIF('7-市场业绩'!F:F,AC1169,'7-市场业绩'!I:I)&gt;0,"学习卡","老结算")</f>
        <v>老结算</v>
      </c>
      <c r="AZ1169" s="35" t="str">
        <f t="shared" si="453"/>
        <v/>
      </c>
      <c r="BA1169" s="35" t="str">
        <f t="shared" si="454"/>
        <v>无</v>
      </c>
      <c r="BB1169" s="35" t="str">
        <f t="shared" si="455"/>
        <v/>
      </c>
      <c r="BC1169" s="35" t="str">
        <f t="shared" si="456"/>
        <v/>
      </c>
      <c r="BD1169" s="35" t="str">
        <f t="shared" si="457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209"/>
      <c r="M1170" s="20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4"/>
        <v/>
      </c>
      <c r="AD1170" s="36">
        <f t="shared" si="435"/>
        <v>0</v>
      </c>
      <c r="AE1170" s="35" t="str">
        <f t="shared" si="436"/>
        <v/>
      </c>
      <c r="AF1170" s="24"/>
      <c r="AG1170" s="40">
        <f t="shared" si="437"/>
        <v>0</v>
      </c>
      <c r="AH1170" s="36">
        <f t="shared" si="438"/>
        <v>0</v>
      </c>
      <c r="AI1170" s="36">
        <f t="shared" si="439"/>
        <v>0</v>
      </c>
      <c r="AJ1170" s="35" t="str">
        <f t="shared" si="440"/>
        <v/>
      </c>
      <c r="AK1170" s="35" t="str">
        <f t="shared" si="441"/>
        <v/>
      </c>
      <c r="AL1170" s="35" t="str">
        <f t="shared" si="442"/>
        <v/>
      </c>
      <c r="AM1170" s="35" t="str">
        <f t="shared" si="443"/>
        <v/>
      </c>
      <c r="AN1170" s="35" t="str">
        <f t="shared" si="444"/>
        <v/>
      </c>
      <c r="AO1170" s="35" t="str">
        <f t="shared" si="445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46"/>
        <v/>
      </c>
      <c r="AS1170" s="35" t="str">
        <f t="shared" si="447"/>
        <v/>
      </c>
      <c r="AT1170" s="35" t="str">
        <f t="shared" si="448"/>
        <v/>
      </c>
      <c r="AU1170" s="35" t="str">
        <f t="shared" si="449"/>
        <v/>
      </c>
      <c r="AV1170" s="35" t="str">
        <f t="shared" si="450"/>
        <v/>
      </c>
      <c r="AW1170" s="35" t="str">
        <f t="shared" si="451"/>
        <v/>
      </c>
      <c r="AX1170" s="35" t="str">
        <f t="shared" si="452"/>
        <v/>
      </c>
      <c r="AY1170" s="35" t="str">
        <f>IF(SUMIF('7-市场业绩'!F:F,AC1170,'7-市场业绩'!I:I)&gt;0,"学习卡","老结算")</f>
        <v>老结算</v>
      </c>
      <c r="AZ1170" s="35" t="str">
        <f t="shared" si="453"/>
        <v/>
      </c>
      <c r="BA1170" s="35" t="str">
        <f t="shared" si="454"/>
        <v>无</v>
      </c>
      <c r="BB1170" s="35" t="str">
        <f t="shared" si="455"/>
        <v/>
      </c>
      <c r="BC1170" s="35" t="str">
        <f t="shared" si="456"/>
        <v/>
      </c>
      <c r="BD1170" s="35" t="str">
        <f t="shared" si="457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209"/>
      <c r="M1171" s="20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4"/>
        <v/>
      </c>
      <c r="AD1171" s="36">
        <f t="shared" si="435"/>
        <v>0</v>
      </c>
      <c r="AE1171" s="35" t="str">
        <f t="shared" si="436"/>
        <v/>
      </c>
      <c r="AF1171" s="24"/>
      <c r="AG1171" s="40">
        <f t="shared" si="437"/>
        <v>0</v>
      </c>
      <c r="AH1171" s="36">
        <f t="shared" si="438"/>
        <v>0</v>
      </c>
      <c r="AI1171" s="36">
        <f t="shared" si="439"/>
        <v>0</v>
      </c>
      <c r="AJ1171" s="35" t="str">
        <f t="shared" si="440"/>
        <v/>
      </c>
      <c r="AK1171" s="35" t="str">
        <f t="shared" si="441"/>
        <v/>
      </c>
      <c r="AL1171" s="35" t="str">
        <f t="shared" si="442"/>
        <v/>
      </c>
      <c r="AM1171" s="35" t="str">
        <f t="shared" si="443"/>
        <v/>
      </c>
      <c r="AN1171" s="35" t="str">
        <f t="shared" si="444"/>
        <v/>
      </c>
      <c r="AO1171" s="35" t="str">
        <f t="shared" si="445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46"/>
        <v/>
      </c>
      <c r="AS1171" s="35" t="str">
        <f t="shared" si="447"/>
        <v/>
      </c>
      <c r="AT1171" s="35" t="str">
        <f t="shared" si="448"/>
        <v/>
      </c>
      <c r="AU1171" s="35" t="str">
        <f t="shared" si="449"/>
        <v/>
      </c>
      <c r="AV1171" s="35" t="str">
        <f t="shared" si="450"/>
        <v/>
      </c>
      <c r="AW1171" s="35" t="str">
        <f t="shared" si="451"/>
        <v/>
      </c>
      <c r="AX1171" s="35" t="str">
        <f t="shared" si="452"/>
        <v/>
      </c>
      <c r="AY1171" s="35" t="str">
        <f>IF(SUMIF('7-市场业绩'!F:F,AC1171,'7-市场业绩'!I:I)&gt;0,"学习卡","老结算")</f>
        <v>老结算</v>
      </c>
      <c r="AZ1171" s="35" t="str">
        <f t="shared" si="453"/>
        <v/>
      </c>
      <c r="BA1171" s="35" t="str">
        <f t="shared" si="454"/>
        <v>无</v>
      </c>
      <c r="BB1171" s="35" t="str">
        <f t="shared" si="455"/>
        <v/>
      </c>
      <c r="BC1171" s="35" t="str">
        <f t="shared" si="456"/>
        <v/>
      </c>
      <c r="BD1171" s="35" t="str">
        <f t="shared" si="457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209"/>
      <c r="M1172" s="20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4"/>
        <v/>
      </c>
      <c r="AD1172" s="36">
        <f t="shared" si="435"/>
        <v>0</v>
      </c>
      <c r="AE1172" s="35" t="str">
        <f t="shared" si="436"/>
        <v/>
      </c>
      <c r="AF1172" s="24"/>
      <c r="AG1172" s="40">
        <f t="shared" si="437"/>
        <v>0</v>
      </c>
      <c r="AH1172" s="36">
        <f t="shared" si="438"/>
        <v>0</v>
      </c>
      <c r="AI1172" s="36">
        <f t="shared" si="439"/>
        <v>0</v>
      </c>
      <c r="AJ1172" s="35" t="str">
        <f t="shared" si="440"/>
        <v/>
      </c>
      <c r="AK1172" s="35" t="str">
        <f t="shared" si="441"/>
        <v/>
      </c>
      <c r="AL1172" s="35" t="str">
        <f t="shared" si="442"/>
        <v/>
      </c>
      <c r="AM1172" s="35" t="str">
        <f t="shared" si="443"/>
        <v/>
      </c>
      <c r="AN1172" s="35" t="str">
        <f t="shared" si="444"/>
        <v/>
      </c>
      <c r="AO1172" s="35" t="str">
        <f t="shared" si="445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46"/>
        <v/>
      </c>
      <c r="AS1172" s="35" t="str">
        <f t="shared" si="447"/>
        <v/>
      </c>
      <c r="AT1172" s="35" t="str">
        <f t="shared" si="448"/>
        <v/>
      </c>
      <c r="AU1172" s="35" t="str">
        <f t="shared" si="449"/>
        <v/>
      </c>
      <c r="AV1172" s="35" t="str">
        <f t="shared" si="450"/>
        <v/>
      </c>
      <c r="AW1172" s="35" t="str">
        <f t="shared" si="451"/>
        <v/>
      </c>
      <c r="AX1172" s="35" t="str">
        <f t="shared" si="452"/>
        <v/>
      </c>
      <c r="AY1172" s="35" t="str">
        <f>IF(SUMIF('7-市场业绩'!F:F,AC1172,'7-市场业绩'!I:I)&gt;0,"学习卡","老结算")</f>
        <v>老结算</v>
      </c>
      <c r="AZ1172" s="35" t="str">
        <f t="shared" si="453"/>
        <v/>
      </c>
      <c r="BA1172" s="35" t="str">
        <f t="shared" si="454"/>
        <v>无</v>
      </c>
      <c r="BB1172" s="35" t="str">
        <f t="shared" si="455"/>
        <v/>
      </c>
      <c r="BC1172" s="35" t="str">
        <f t="shared" si="456"/>
        <v/>
      </c>
      <c r="BD1172" s="35" t="str">
        <f t="shared" si="457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209"/>
      <c r="M1173" s="20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4"/>
        <v/>
      </c>
      <c r="AD1173" s="36">
        <f t="shared" si="435"/>
        <v>0</v>
      </c>
      <c r="AE1173" s="35" t="str">
        <f t="shared" si="436"/>
        <v/>
      </c>
      <c r="AF1173" s="24"/>
      <c r="AG1173" s="40">
        <f t="shared" si="437"/>
        <v>0</v>
      </c>
      <c r="AH1173" s="36">
        <f t="shared" si="438"/>
        <v>0</v>
      </c>
      <c r="AI1173" s="36">
        <f t="shared" si="439"/>
        <v>0</v>
      </c>
      <c r="AJ1173" s="35" t="str">
        <f t="shared" si="440"/>
        <v/>
      </c>
      <c r="AK1173" s="35" t="str">
        <f t="shared" si="441"/>
        <v/>
      </c>
      <c r="AL1173" s="35" t="str">
        <f t="shared" si="442"/>
        <v/>
      </c>
      <c r="AM1173" s="35" t="str">
        <f t="shared" si="443"/>
        <v/>
      </c>
      <c r="AN1173" s="35" t="str">
        <f t="shared" si="444"/>
        <v/>
      </c>
      <c r="AO1173" s="35" t="str">
        <f t="shared" si="445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46"/>
        <v/>
      </c>
      <c r="AS1173" s="35" t="str">
        <f t="shared" si="447"/>
        <v/>
      </c>
      <c r="AT1173" s="35" t="str">
        <f t="shared" si="448"/>
        <v/>
      </c>
      <c r="AU1173" s="35" t="str">
        <f t="shared" si="449"/>
        <v/>
      </c>
      <c r="AV1173" s="35" t="str">
        <f t="shared" si="450"/>
        <v/>
      </c>
      <c r="AW1173" s="35" t="str">
        <f t="shared" si="451"/>
        <v/>
      </c>
      <c r="AX1173" s="35" t="str">
        <f t="shared" si="452"/>
        <v/>
      </c>
      <c r="AY1173" s="35" t="str">
        <f>IF(SUMIF('7-市场业绩'!F:F,AC1173,'7-市场业绩'!I:I)&gt;0,"学习卡","老结算")</f>
        <v>老结算</v>
      </c>
      <c r="AZ1173" s="35" t="str">
        <f t="shared" si="453"/>
        <v/>
      </c>
      <c r="BA1173" s="35" t="str">
        <f t="shared" si="454"/>
        <v>无</v>
      </c>
      <c r="BB1173" s="35" t="str">
        <f t="shared" si="455"/>
        <v/>
      </c>
      <c r="BC1173" s="35" t="str">
        <f t="shared" si="456"/>
        <v/>
      </c>
      <c r="BD1173" s="35" t="str">
        <f t="shared" si="457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209"/>
      <c r="M1174" s="20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4"/>
        <v/>
      </c>
      <c r="AD1174" s="36">
        <f t="shared" si="435"/>
        <v>0</v>
      </c>
      <c r="AE1174" s="35" t="str">
        <f t="shared" si="436"/>
        <v/>
      </c>
      <c r="AF1174" s="24"/>
      <c r="AG1174" s="40">
        <f t="shared" si="437"/>
        <v>0</v>
      </c>
      <c r="AH1174" s="36">
        <f t="shared" si="438"/>
        <v>0</v>
      </c>
      <c r="AI1174" s="36">
        <f t="shared" si="439"/>
        <v>0</v>
      </c>
      <c r="AJ1174" s="35" t="str">
        <f t="shared" si="440"/>
        <v/>
      </c>
      <c r="AK1174" s="35" t="str">
        <f t="shared" si="441"/>
        <v/>
      </c>
      <c r="AL1174" s="35" t="str">
        <f t="shared" si="442"/>
        <v/>
      </c>
      <c r="AM1174" s="35" t="str">
        <f t="shared" si="443"/>
        <v/>
      </c>
      <c r="AN1174" s="35" t="str">
        <f t="shared" si="444"/>
        <v/>
      </c>
      <c r="AO1174" s="35" t="str">
        <f t="shared" si="445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46"/>
        <v/>
      </c>
      <c r="AS1174" s="35" t="str">
        <f t="shared" si="447"/>
        <v/>
      </c>
      <c r="AT1174" s="35" t="str">
        <f t="shared" si="448"/>
        <v/>
      </c>
      <c r="AU1174" s="35" t="str">
        <f t="shared" si="449"/>
        <v/>
      </c>
      <c r="AV1174" s="35" t="str">
        <f t="shared" si="450"/>
        <v/>
      </c>
      <c r="AW1174" s="35" t="str">
        <f t="shared" si="451"/>
        <v/>
      </c>
      <c r="AX1174" s="35" t="str">
        <f t="shared" si="452"/>
        <v/>
      </c>
      <c r="AY1174" s="35" t="str">
        <f>IF(SUMIF('7-市场业绩'!F:F,AC1174,'7-市场业绩'!I:I)&gt;0,"学习卡","老结算")</f>
        <v>老结算</v>
      </c>
      <c r="AZ1174" s="35" t="str">
        <f t="shared" si="453"/>
        <v/>
      </c>
      <c r="BA1174" s="35" t="str">
        <f t="shared" si="454"/>
        <v>无</v>
      </c>
      <c r="BB1174" s="35" t="str">
        <f t="shared" si="455"/>
        <v/>
      </c>
      <c r="BC1174" s="35" t="str">
        <f t="shared" si="456"/>
        <v/>
      </c>
      <c r="BD1174" s="35" t="str">
        <f t="shared" si="457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209"/>
      <c r="M1175" s="20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4"/>
        <v/>
      </c>
      <c r="AD1175" s="36">
        <f t="shared" si="435"/>
        <v>0</v>
      </c>
      <c r="AE1175" s="35" t="str">
        <f t="shared" si="436"/>
        <v/>
      </c>
      <c r="AF1175" s="24"/>
      <c r="AG1175" s="40">
        <f t="shared" si="437"/>
        <v>0</v>
      </c>
      <c r="AH1175" s="36">
        <f t="shared" si="438"/>
        <v>0</v>
      </c>
      <c r="AI1175" s="36">
        <f t="shared" si="439"/>
        <v>0</v>
      </c>
      <c r="AJ1175" s="35" t="str">
        <f t="shared" si="440"/>
        <v/>
      </c>
      <c r="AK1175" s="35" t="str">
        <f t="shared" si="441"/>
        <v/>
      </c>
      <c r="AL1175" s="35" t="str">
        <f t="shared" si="442"/>
        <v/>
      </c>
      <c r="AM1175" s="35" t="str">
        <f t="shared" si="443"/>
        <v/>
      </c>
      <c r="AN1175" s="35" t="str">
        <f t="shared" si="444"/>
        <v/>
      </c>
      <c r="AO1175" s="35" t="str">
        <f t="shared" si="445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46"/>
        <v/>
      </c>
      <c r="AS1175" s="35" t="str">
        <f t="shared" si="447"/>
        <v/>
      </c>
      <c r="AT1175" s="35" t="str">
        <f t="shared" si="448"/>
        <v/>
      </c>
      <c r="AU1175" s="35" t="str">
        <f t="shared" si="449"/>
        <v/>
      </c>
      <c r="AV1175" s="35" t="str">
        <f t="shared" si="450"/>
        <v/>
      </c>
      <c r="AW1175" s="35" t="str">
        <f t="shared" si="451"/>
        <v/>
      </c>
      <c r="AX1175" s="35" t="str">
        <f t="shared" si="452"/>
        <v/>
      </c>
      <c r="AY1175" s="35" t="str">
        <f>IF(SUMIF('7-市场业绩'!F:F,AC1175,'7-市场业绩'!I:I)&gt;0,"学习卡","老结算")</f>
        <v>老结算</v>
      </c>
      <c r="AZ1175" s="35" t="str">
        <f t="shared" si="453"/>
        <v/>
      </c>
      <c r="BA1175" s="35" t="str">
        <f t="shared" si="454"/>
        <v>无</v>
      </c>
      <c r="BB1175" s="35" t="str">
        <f t="shared" si="455"/>
        <v/>
      </c>
      <c r="BC1175" s="35" t="str">
        <f t="shared" si="456"/>
        <v/>
      </c>
      <c r="BD1175" s="35" t="str">
        <f t="shared" si="457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209"/>
      <c r="M1176" s="20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4"/>
        <v/>
      </c>
      <c r="AD1176" s="36">
        <f t="shared" si="435"/>
        <v>0</v>
      </c>
      <c r="AE1176" s="35" t="str">
        <f t="shared" si="436"/>
        <v/>
      </c>
      <c r="AF1176" s="24"/>
      <c r="AG1176" s="40">
        <f t="shared" si="437"/>
        <v>0</v>
      </c>
      <c r="AH1176" s="36">
        <f t="shared" si="438"/>
        <v>0</v>
      </c>
      <c r="AI1176" s="36">
        <f t="shared" si="439"/>
        <v>0</v>
      </c>
      <c r="AJ1176" s="35" t="str">
        <f t="shared" si="440"/>
        <v/>
      </c>
      <c r="AK1176" s="35" t="str">
        <f t="shared" si="441"/>
        <v/>
      </c>
      <c r="AL1176" s="35" t="str">
        <f t="shared" si="442"/>
        <v/>
      </c>
      <c r="AM1176" s="35" t="str">
        <f t="shared" si="443"/>
        <v/>
      </c>
      <c r="AN1176" s="35" t="str">
        <f t="shared" si="444"/>
        <v/>
      </c>
      <c r="AO1176" s="35" t="str">
        <f t="shared" si="445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46"/>
        <v/>
      </c>
      <c r="AS1176" s="35" t="str">
        <f t="shared" si="447"/>
        <v/>
      </c>
      <c r="AT1176" s="35" t="str">
        <f t="shared" si="448"/>
        <v/>
      </c>
      <c r="AU1176" s="35" t="str">
        <f t="shared" si="449"/>
        <v/>
      </c>
      <c r="AV1176" s="35" t="str">
        <f t="shared" si="450"/>
        <v/>
      </c>
      <c r="AW1176" s="35" t="str">
        <f t="shared" si="451"/>
        <v/>
      </c>
      <c r="AX1176" s="35" t="str">
        <f t="shared" si="452"/>
        <v/>
      </c>
      <c r="AY1176" s="35" t="str">
        <f>IF(SUMIF('7-市场业绩'!F:F,AC1176,'7-市场业绩'!I:I)&gt;0,"学习卡","老结算")</f>
        <v>老结算</v>
      </c>
      <c r="AZ1176" s="35" t="str">
        <f t="shared" si="453"/>
        <v/>
      </c>
      <c r="BA1176" s="35" t="str">
        <f t="shared" si="454"/>
        <v>无</v>
      </c>
      <c r="BB1176" s="35" t="str">
        <f t="shared" si="455"/>
        <v/>
      </c>
      <c r="BC1176" s="35" t="str">
        <f t="shared" si="456"/>
        <v/>
      </c>
      <c r="BD1176" s="35" t="str">
        <f t="shared" si="457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209"/>
      <c r="M1177" s="20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4"/>
        <v/>
      </c>
      <c r="AD1177" s="36">
        <f t="shared" si="435"/>
        <v>0</v>
      </c>
      <c r="AE1177" s="35" t="str">
        <f t="shared" si="436"/>
        <v/>
      </c>
      <c r="AF1177" s="24"/>
      <c r="AG1177" s="40">
        <f t="shared" si="437"/>
        <v>0</v>
      </c>
      <c r="AH1177" s="36">
        <f t="shared" si="438"/>
        <v>0</v>
      </c>
      <c r="AI1177" s="36">
        <f t="shared" si="439"/>
        <v>0</v>
      </c>
      <c r="AJ1177" s="35" t="str">
        <f t="shared" si="440"/>
        <v/>
      </c>
      <c r="AK1177" s="35" t="str">
        <f t="shared" si="441"/>
        <v/>
      </c>
      <c r="AL1177" s="35" t="str">
        <f t="shared" si="442"/>
        <v/>
      </c>
      <c r="AM1177" s="35" t="str">
        <f t="shared" si="443"/>
        <v/>
      </c>
      <c r="AN1177" s="35" t="str">
        <f t="shared" si="444"/>
        <v/>
      </c>
      <c r="AO1177" s="35" t="str">
        <f t="shared" si="445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46"/>
        <v/>
      </c>
      <c r="AS1177" s="35" t="str">
        <f t="shared" si="447"/>
        <v/>
      </c>
      <c r="AT1177" s="35" t="str">
        <f t="shared" si="448"/>
        <v/>
      </c>
      <c r="AU1177" s="35" t="str">
        <f t="shared" si="449"/>
        <v/>
      </c>
      <c r="AV1177" s="35" t="str">
        <f t="shared" si="450"/>
        <v/>
      </c>
      <c r="AW1177" s="35" t="str">
        <f t="shared" si="451"/>
        <v/>
      </c>
      <c r="AX1177" s="35" t="str">
        <f t="shared" si="452"/>
        <v/>
      </c>
      <c r="AY1177" s="35" t="str">
        <f>IF(SUMIF('7-市场业绩'!F:F,AC1177,'7-市场业绩'!I:I)&gt;0,"学习卡","老结算")</f>
        <v>老结算</v>
      </c>
      <c r="AZ1177" s="35" t="str">
        <f t="shared" si="453"/>
        <v/>
      </c>
      <c r="BA1177" s="35" t="str">
        <f t="shared" si="454"/>
        <v>无</v>
      </c>
      <c r="BB1177" s="35" t="str">
        <f t="shared" si="455"/>
        <v/>
      </c>
      <c r="BC1177" s="35" t="str">
        <f t="shared" si="456"/>
        <v/>
      </c>
      <c r="BD1177" s="35" t="str">
        <f t="shared" si="457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209"/>
      <c r="M1178" s="20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4"/>
        <v/>
      </c>
      <c r="AD1178" s="36">
        <f t="shared" si="435"/>
        <v>0</v>
      </c>
      <c r="AE1178" s="35" t="str">
        <f t="shared" si="436"/>
        <v/>
      </c>
      <c r="AF1178" s="24"/>
      <c r="AG1178" s="40">
        <f t="shared" si="437"/>
        <v>0</v>
      </c>
      <c r="AH1178" s="36">
        <f t="shared" si="438"/>
        <v>0</v>
      </c>
      <c r="AI1178" s="36">
        <f t="shared" si="439"/>
        <v>0</v>
      </c>
      <c r="AJ1178" s="35" t="str">
        <f t="shared" si="440"/>
        <v/>
      </c>
      <c r="AK1178" s="35" t="str">
        <f t="shared" si="441"/>
        <v/>
      </c>
      <c r="AL1178" s="35" t="str">
        <f t="shared" si="442"/>
        <v/>
      </c>
      <c r="AM1178" s="35" t="str">
        <f t="shared" si="443"/>
        <v/>
      </c>
      <c r="AN1178" s="35" t="str">
        <f t="shared" si="444"/>
        <v/>
      </c>
      <c r="AO1178" s="35" t="str">
        <f t="shared" si="445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46"/>
        <v/>
      </c>
      <c r="AS1178" s="35" t="str">
        <f t="shared" si="447"/>
        <v/>
      </c>
      <c r="AT1178" s="35" t="str">
        <f t="shared" si="448"/>
        <v/>
      </c>
      <c r="AU1178" s="35" t="str">
        <f t="shared" si="449"/>
        <v/>
      </c>
      <c r="AV1178" s="35" t="str">
        <f t="shared" si="450"/>
        <v/>
      </c>
      <c r="AW1178" s="35" t="str">
        <f t="shared" si="451"/>
        <v/>
      </c>
      <c r="AX1178" s="35" t="str">
        <f t="shared" si="452"/>
        <v/>
      </c>
      <c r="AY1178" s="35" t="str">
        <f>IF(SUMIF('7-市场业绩'!F:F,AC1178,'7-市场业绩'!I:I)&gt;0,"学习卡","老结算")</f>
        <v>老结算</v>
      </c>
      <c r="AZ1178" s="35" t="str">
        <f t="shared" si="453"/>
        <v/>
      </c>
      <c r="BA1178" s="35" t="str">
        <f t="shared" si="454"/>
        <v>无</v>
      </c>
      <c r="BB1178" s="35" t="str">
        <f t="shared" si="455"/>
        <v/>
      </c>
      <c r="BC1178" s="35" t="str">
        <f t="shared" si="456"/>
        <v/>
      </c>
      <c r="BD1178" s="35" t="str">
        <f t="shared" si="457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209"/>
      <c r="M1179" s="20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4"/>
        <v/>
      </c>
      <c r="AD1179" s="36">
        <f t="shared" si="435"/>
        <v>0</v>
      </c>
      <c r="AE1179" s="35" t="str">
        <f t="shared" si="436"/>
        <v/>
      </c>
      <c r="AF1179" s="24"/>
      <c r="AG1179" s="40">
        <f t="shared" si="437"/>
        <v>0</v>
      </c>
      <c r="AH1179" s="36">
        <f t="shared" si="438"/>
        <v>0</v>
      </c>
      <c r="AI1179" s="36">
        <f t="shared" si="439"/>
        <v>0</v>
      </c>
      <c r="AJ1179" s="35" t="str">
        <f t="shared" si="440"/>
        <v/>
      </c>
      <c r="AK1179" s="35" t="str">
        <f t="shared" si="441"/>
        <v/>
      </c>
      <c r="AL1179" s="35" t="str">
        <f t="shared" si="442"/>
        <v/>
      </c>
      <c r="AM1179" s="35" t="str">
        <f t="shared" si="443"/>
        <v/>
      </c>
      <c r="AN1179" s="35" t="str">
        <f t="shared" si="444"/>
        <v/>
      </c>
      <c r="AO1179" s="35" t="str">
        <f t="shared" si="445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46"/>
        <v/>
      </c>
      <c r="AS1179" s="35" t="str">
        <f t="shared" si="447"/>
        <v/>
      </c>
      <c r="AT1179" s="35" t="str">
        <f t="shared" si="448"/>
        <v/>
      </c>
      <c r="AU1179" s="35" t="str">
        <f t="shared" si="449"/>
        <v/>
      </c>
      <c r="AV1179" s="35" t="str">
        <f t="shared" si="450"/>
        <v/>
      </c>
      <c r="AW1179" s="35" t="str">
        <f t="shared" si="451"/>
        <v/>
      </c>
      <c r="AX1179" s="35" t="str">
        <f t="shared" si="452"/>
        <v/>
      </c>
      <c r="AY1179" s="35" t="str">
        <f>IF(SUMIF('7-市场业绩'!F:F,AC1179,'7-市场业绩'!I:I)&gt;0,"学习卡","老结算")</f>
        <v>老结算</v>
      </c>
      <c r="AZ1179" s="35" t="str">
        <f t="shared" si="453"/>
        <v/>
      </c>
      <c r="BA1179" s="35" t="str">
        <f t="shared" si="454"/>
        <v>无</v>
      </c>
      <c r="BB1179" s="35" t="str">
        <f t="shared" si="455"/>
        <v/>
      </c>
      <c r="BC1179" s="35" t="str">
        <f t="shared" si="456"/>
        <v/>
      </c>
      <c r="BD1179" s="35" t="str">
        <f t="shared" si="457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209"/>
      <c r="M1180" s="20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4"/>
        <v/>
      </c>
      <c r="AD1180" s="36">
        <f t="shared" si="435"/>
        <v>0</v>
      </c>
      <c r="AE1180" s="35" t="str">
        <f t="shared" si="436"/>
        <v/>
      </c>
      <c r="AF1180" s="24"/>
      <c r="AG1180" s="40">
        <f t="shared" si="437"/>
        <v>0</v>
      </c>
      <c r="AH1180" s="36">
        <f t="shared" si="438"/>
        <v>0</v>
      </c>
      <c r="AI1180" s="36">
        <f t="shared" si="439"/>
        <v>0</v>
      </c>
      <c r="AJ1180" s="35" t="str">
        <f t="shared" si="440"/>
        <v/>
      </c>
      <c r="AK1180" s="35" t="str">
        <f t="shared" si="441"/>
        <v/>
      </c>
      <c r="AL1180" s="35" t="str">
        <f t="shared" si="442"/>
        <v/>
      </c>
      <c r="AM1180" s="35" t="str">
        <f t="shared" si="443"/>
        <v/>
      </c>
      <c r="AN1180" s="35" t="str">
        <f t="shared" si="444"/>
        <v/>
      </c>
      <c r="AO1180" s="35" t="str">
        <f t="shared" si="445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46"/>
        <v/>
      </c>
      <c r="AS1180" s="35" t="str">
        <f t="shared" si="447"/>
        <v/>
      </c>
      <c r="AT1180" s="35" t="str">
        <f t="shared" si="448"/>
        <v/>
      </c>
      <c r="AU1180" s="35" t="str">
        <f t="shared" si="449"/>
        <v/>
      </c>
      <c r="AV1180" s="35" t="str">
        <f t="shared" si="450"/>
        <v/>
      </c>
      <c r="AW1180" s="35" t="str">
        <f t="shared" si="451"/>
        <v/>
      </c>
      <c r="AX1180" s="35" t="str">
        <f t="shared" si="452"/>
        <v/>
      </c>
      <c r="AY1180" s="35" t="str">
        <f>IF(SUMIF('7-市场业绩'!F:F,AC1180,'7-市场业绩'!I:I)&gt;0,"学习卡","老结算")</f>
        <v>老结算</v>
      </c>
      <c r="AZ1180" s="35" t="str">
        <f t="shared" si="453"/>
        <v/>
      </c>
      <c r="BA1180" s="35" t="str">
        <f t="shared" si="454"/>
        <v>无</v>
      </c>
      <c r="BB1180" s="35" t="str">
        <f t="shared" si="455"/>
        <v/>
      </c>
      <c r="BC1180" s="35" t="str">
        <f t="shared" si="456"/>
        <v/>
      </c>
      <c r="BD1180" s="35" t="str">
        <f t="shared" si="457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209"/>
      <c r="M1181" s="20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4"/>
        <v/>
      </c>
      <c r="AD1181" s="36">
        <f t="shared" si="435"/>
        <v>0</v>
      </c>
      <c r="AE1181" s="35" t="str">
        <f t="shared" si="436"/>
        <v/>
      </c>
      <c r="AF1181" s="24"/>
      <c r="AG1181" s="40">
        <f t="shared" si="437"/>
        <v>0</v>
      </c>
      <c r="AH1181" s="36">
        <f t="shared" si="438"/>
        <v>0</v>
      </c>
      <c r="AI1181" s="36">
        <f t="shared" si="439"/>
        <v>0</v>
      </c>
      <c r="AJ1181" s="35" t="str">
        <f t="shared" si="440"/>
        <v/>
      </c>
      <c r="AK1181" s="35" t="str">
        <f t="shared" si="441"/>
        <v/>
      </c>
      <c r="AL1181" s="35" t="str">
        <f t="shared" si="442"/>
        <v/>
      </c>
      <c r="AM1181" s="35" t="str">
        <f t="shared" si="443"/>
        <v/>
      </c>
      <c r="AN1181" s="35" t="str">
        <f t="shared" si="444"/>
        <v/>
      </c>
      <c r="AO1181" s="35" t="str">
        <f t="shared" si="445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46"/>
        <v/>
      </c>
      <c r="AS1181" s="35" t="str">
        <f t="shared" si="447"/>
        <v/>
      </c>
      <c r="AT1181" s="35" t="str">
        <f t="shared" si="448"/>
        <v/>
      </c>
      <c r="AU1181" s="35" t="str">
        <f t="shared" si="449"/>
        <v/>
      </c>
      <c r="AV1181" s="35" t="str">
        <f t="shared" si="450"/>
        <v/>
      </c>
      <c r="AW1181" s="35" t="str">
        <f t="shared" si="451"/>
        <v/>
      </c>
      <c r="AX1181" s="35" t="str">
        <f t="shared" si="452"/>
        <v/>
      </c>
      <c r="AY1181" s="35" t="str">
        <f>IF(SUMIF('7-市场业绩'!F:F,AC1181,'7-市场业绩'!I:I)&gt;0,"学习卡","老结算")</f>
        <v>老结算</v>
      </c>
      <c r="AZ1181" s="35" t="str">
        <f t="shared" si="453"/>
        <v/>
      </c>
      <c r="BA1181" s="35" t="str">
        <f t="shared" si="454"/>
        <v>无</v>
      </c>
      <c r="BB1181" s="35" t="str">
        <f t="shared" si="455"/>
        <v/>
      </c>
      <c r="BC1181" s="35" t="str">
        <f t="shared" si="456"/>
        <v/>
      </c>
      <c r="BD1181" s="35" t="str">
        <f t="shared" si="457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209"/>
      <c r="M1182" s="20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4"/>
        <v/>
      </c>
      <c r="AD1182" s="36">
        <f t="shared" si="435"/>
        <v>0</v>
      </c>
      <c r="AE1182" s="35" t="str">
        <f t="shared" si="436"/>
        <v/>
      </c>
      <c r="AF1182" s="24"/>
      <c r="AG1182" s="40">
        <f t="shared" si="437"/>
        <v>0</v>
      </c>
      <c r="AH1182" s="36">
        <f t="shared" si="438"/>
        <v>0</v>
      </c>
      <c r="AI1182" s="36">
        <f t="shared" si="439"/>
        <v>0</v>
      </c>
      <c r="AJ1182" s="35" t="str">
        <f t="shared" si="440"/>
        <v/>
      </c>
      <c r="AK1182" s="35" t="str">
        <f t="shared" si="441"/>
        <v/>
      </c>
      <c r="AL1182" s="35" t="str">
        <f t="shared" si="442"/>
        <v/>
      </c>
      <c r="AM1182" s="35" t="str">
        <f t="shared" si="443"/>
        <v/>
      </c>
      <c r="AN1182" s="35" t="str">
        <f t="shared" si="444"/>
        <v/>
      </c>
      <c r="AO1182" s="35" t="str">
        <f t="shared" si="445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46"/>
        <v/>
      </c>
      <c r="AS1182" s="35" t="str">
        <f t="shared" si="447"/>
        <v/>
      </c>
      <c r="AT1182" s="35" t="str">
        <f t="shared" si="448"/>
        <v/>
      </c>
      <c r="AU1182" s="35" t="str">
        <f t="shared" si="449"/>
        <v/>
      </c>
      <c r="AV1182" s="35" t="str">
        <f t="shared" si="450"/>
        <v/>
      </c>
      <c r="AW1182" s="35" t="str">
        <f t="shared" si="451"/>
        <v/>
      </c>
      <c r="AX1182" s="35" t="str">
        <f t="shared" si="452"/>
        <v/>
      </c>
      <c r="AY1182" s="35" t="str">
        <f>IF(SUMIF('7-市场业绩'!F:F,AC1182,'7-市场业绩'!I:I)&gt;0,"学习卡","老结算")</f>
        <v>老结算</v>
      </c>
      <c r="AZ1182" s="35" t="str">
        <f t="shared" si="453"/>
        <v/>
      </c>
      <c r="BA1182" s="35" t="str">
        <f t="shared" si="454"/>
        <v>无</v>
      </c>
      <c r="BB1182" s="35" t="str">
        <f t="shared" si="455"/>
        <v/>
      </c>
      <c r="BC1182" s="35" t="str">
        <f t="shared" si="456"/>
        <v/>
      </c>
      <c r="BD1182" s="35" t="str">
        <f t="shared" si="457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209"/>
      <c r="M1183" s="20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4"/>
        <v/>
      </c>
      <c r="AD1183" s="36">
        <f t="shared" si="435"/>
        <v>0</v>
      </c>
      <c r="AE1183" s="35" t="str">
        <f t="shared" si="436"/>
        <v/>
      </c>
      <c r="AF1183" s="24"/>
      <c r="AG1183" s="40">
        <f t="shared" si="437"/>
        <v>0</v>
      </c>
      <c r="AH1183" s="36">
        <f t="shared" si="438"/>
        <v>0</v>
      </c>
      <c r="AI1183" s="36">
        <f t="shared" si="439"/>
        <v>0</v>
      </c>
      <c r="AJ1183" s="35" t="str">
        <f t="shared" si="440"/>
        <v/>
      </c>
      <c r="AK1183" s="35" t="str">
        <f t="shared" si="441"/>
        <v/>
      </c>
      <c r="AL1183" s="35" t="str">
        <f t="shared" si="442"/>
        <v/>
      </c>
      <c r="AM1183" s="35" t="str">
        <f t="shared" si="443"/>
        <v/>
      </c>
      <c r="AN1183" s="35" t="str">
        <f t="shared" si="444"/>
        <v/>
      </c>
      <c r="AO1183" s="35" t="str">
        <f t="shared" si="445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46"/>
        <v/>
      </c>
      <c r="AS1183" s="35" t="str">
        <f t="shared" si="447"/>
        <v/>
      </c>
      <c r="AT1183" s="35" t="str">
        <f t="shared" si="448"/>
        <v/>
      </c>
      <c r="AU1183" s="35" t="str">
        <f t="shared" si="449"/>
        <v/>
      </c>
      <c r="AV1183" s="35" t="str">
        <f t="shared" si="450"/>
        <v/>
      </c>
      <c r="AW1183" s="35" t="str">
        <f t="shared" si="451"/>
        <v/>
      </c>
      <c r="AX1183" s="35" t="str">
        <f t="shared" si="452"/>
        <v/>
      </c>
      <c r="AY1183" s="35" t="str">
        <f>IF(SUMIF('7-市场业绩'!F:F,AC1183,'7-市场业绩'!I:I)&gt;0,"学习卡","老结算")</f>
        <v>老结算</v>
      </c>
      <c r="AZ1183" s="35" t="str">
        <f t="shared" si="453"/>
        <v/>
      </c>
      <c r="BA1183" s="35" t="str">
        <f t="shared" si="454"/>
        <v>无</v>
      </c>
      <c r="BB1183" s="35" t="str">
        <f t="shared" si="455"/>
        <v/>
      </c>
      <c r="BC1183" s="35" t="str">
        <f t="shared" si="456"/>
        <v/>
      </c>
      <c r="BD1183" s="35" t="str">
        <f t="shared" si="457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209"/>
      <c r="M1184" s="20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4"/>
        <v/>
      </c>
      <c r="AD1184" s="36">
        <f t="shared" si="435"/>
        <v>0</v>
      </c>
      <c r="AE1184" s="35" t="str">
        <f t="shared" si="436"/>
        <v/>
      </c>
      <c r="AF1184" s="24"/>
      <c r="AG1184" s="40">
        <f t="shared" si="437"/>
        <v>0</v>
      </c>
      <c r="AH1184" s="36">
        <f t="shared" si="438"/>
        <v>0</v>
      </c>
      <c r="AI1184" s="36">
        <f t="shared" si="439"/>
        <v>0</v>
      </c>
      <c r="AJ1184" s="35" t="str">
        <f t="shared" si="440"/>
        <v/>
      </c>
      <c r="AK1184" s="35" t="str">
        <f t="shared" si="441"/>
        <v/>
      </c>
      <c r="AL1184" s="35" t="str">
        <f t="shared" si="442"/>
        <v/>
      </c>
      <c r="AM1184" s="35" t="str">
        <f t="shared" si="443"/>
        <v/>
      </c>
      <c r="AN1184" s="35" t="str">
        <f t="shared" si="444"/>
        <v/>
      </c>
      <c r="AO1184" s="35" t="str">
        <f t="shared" si="445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46"/>
        <v/>
      </c>
      <c r="AS1184" s="35" t="str">
        <f t="shared" si="447"/>
        <v/>
      </c>
      <c r="AT1184" s="35" t="str">
        <f t="shared" si="448"/>
        <v/>
      </c>
      <c r="AU1184" s="35" t="str">
        <f t="shared" si="449"/>
        <v/>
      </c>
      <c r="AV1184" s="35" t="str">
        <f t="shared" si="450"/>
        <v/>
      </c>
      <c r="AW1184" s="35" t="str">
        <f t="shared" si="451"/>
        <v/>
      </c>
      <c r="AX1184" s="35" t="str">
        <f t="shared" si="452"/>
        <v/>
      </c>
      <c r="AY1184" s="35" t="str">
        <f>IF(SUMIF('7-市场业绩'!F:F,AC1184,'7-市场业绩'!I:I)&gt;0,"学习卡","老结算")</f>
        <v>老结算</v>
      </c>
      <c r="AZ1184" s="35" t="str">
        <f t="shared" si="453"/>
        <v/>
      </c>
      <c r="BA1184" s="35" t="str">
        <f t="shared" si="454"/>
        <v>无</v>
      </c>
      <c r="BB1184" s="35" t="str">
        <f t="shared" si="455"/>
        <v/>
      </c>
      <c r="BC1184" s="35" t="str">
        <f t="shared" si="456"/>
        <v/>
      </c>
      <c r="BD1184" s="35" t="str">
        <f t="shared" si="457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209"/>
      <c r="M1185" s="20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4"/>
        <v/>
      </c>
      <c r="AD1185" s="36">
        <f t="shared" si="435"/>
        <v>0</v>
      </c>
      <c r="AE1185" s="35" t="str">
        <f t="shared" si="436"/>
        <v/>
      </c>
      <c r="AF1185" s="24"/>
      <c r="AG1185" s="40">
        <f t="shared" si="437"/>
        <v>0</v>
      </c>
      <c r="AH1185" s="36">
        <f t="shared" si="438"/>
        <v>0</v>
      </c>
      <c r="AI1185" s="36">
        <f t="shared" si="439"/>
        <v>0</v>
      </c>
      <c r="AJ1185" s="35" t="str">
        <f t="shared" si="440"/>
        <v/>
      </c>
      <c r="AK1185" s="35" t="str">
        <f t="shared" si="441"/>
        <v/>
      </c>
      <c r="AL1185" s="35" t="str">
        <f t="shared" si="442"/>
        <v/>
      </c>
      <c r="AM1185" s="35" t="str">
        <f t="shared" si="443"/>
        <v/>
      </c>
      <c r="AN1185" s="35" t="str">
        <f t="shared" si="444"/>
        <v/>
      </c>
      <c r="AO1185" s="35" t="str">
        <f t="shared" si="445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46"/>
        <v/>
      </c>
      <c r="AS1185" s="35" t="str">
        <f t="shared" si="447"/>
        <v/>
      </c>
      <c r="AT1185" s="35" t="str">
        <f t="shared" si="448"/>
        <v/>
      </c>
      <c r="AU1185" s="35" t="str">
        <f t="shared" si="449"/>
        <v/>
      </c>
      <c r="AV1185" s="35" t="str">
        <f t="shared" si="450"/>
        <v/>
      </c>
      <c r="AW1185" s="35" t="str">
        <f t="shared" si="451"/>
        <v/>
      </c>
      <c r="AX1185" s="35" t="str">
        <f t="shared" si="452"/>
        <v/>
      </c>
      <c r="AY1185" s="35" t="str">
        <f>IF(SUMIF('7-市场业绩'!F:F,AC1185,'7-市场业绩'!I:I)&gt;0,"学习卡","老结算")</f>
        <v>老结算</v>
      </c>
      <c r="AZ1185" s="35" t="str">
        <f t="shared" si="453"/>
        <v/>
      </c>
      <c r="BA1185" s="35" t="str">
        <f t="shared" si="454"/>
        <v>无</v>
      </c>
      <c r="BB1185" s="35" t="str">
        <f t="shared" si="455"/>
        <v/>
      </c>
      <c r="BC1185" s="35" t="str">
        <f t="shared" si="456"/>
        <v/>
      </c>
      <c r="BD1185" s="35" t="str">
        <f t="shared" si="457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209"/>
      <c r="M1186" s="20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4"/>
        <v/>
      </c>
      <c r="AD1186" s="36">
        <f t="shared" si="435"/>
        <v>0</v>
      </c>
      <c r="AE1186" s="35" t="str">
        <f t="shared" si="436"/>
        <v/>
      </c>
      <c r="AF1186" s="24"/>
      <c r="AG1186" s="40">
        <f t="shared" si="437"/>
        <v>0</v>
      </c>
      <c r="AH1186" s="36">
        <f t="shared" si="438"/>
        <v>0</v>
      </c>
      <c r="AI1186" s="36">
        <f t="shared" si="439"/>
        <v>0</v>
      </c>
      <c r="AJ1186" s="35" t="str">
        <f t="shared" si="440"/>
        <v/>
      </c>
      <c r="AK1186" s="35" t="str">
        <f t="shared" si="441"/>
        <v/>
      </c>
      <c r="AL1186" s="35" t="str">
        <f t="shared" si="442"/>
        <v/>
      </c>
      <c r="AM1186" s="35" t="str">
        <f t="shared" si="443"/>
        <v/>
      </c>
      <c r="AN1186" s="35" t="str">
        <f t="shared" si="444"/>
        <v/>
      </c>
      <c r="AO1186" s="35" t="str">
        <f t="shared" si="445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46"/>
        <v/>
      </c>
      <c r="AS1186" s="35" t="str">
        <f t="shared" si="447"/>
        <v/>
      </c>
      <c r="AT1186" s="35" t="str">
        <f t="shared" si="448"/>
        <v/>
      </c>
      <c r="AU1186" s="35" t="str">
        <f t="shared" si="449"/>
        <v/>
      </c>
      <c r="AV1186" s="35" t="str">
        <f t="shared" si="450"/>
        <v/>
      </c>
      <c r="AW1186" s="35" t="str">
        <f t="shared" si="451"/>
        <v/>
      </c>
      <c r="AX1186" s="35" t="str">
        <f t="shared" si="452"/>
        <v/>
      </c>
      <c r="AY1186" s="35" t="str">
        <f>IF(SUMIF('7-市场业绩'!F:F,AC1186,'7-市场业绩'!I:I)&gt;0,"学习卡","老结算")</f>
        <v>老结算</v>
      </c>
      <c r="AZ1186" s="35" t="str">
        <f t="shared" si="453"/>
        <v/>
      </c>
      <c r="BA1186" s="35" t="str">
        <f t="shared" si="454"/>
        <v>无</v>
      </c>
      <c r="BB1186" s="35" t="str">
        <f t="shared" si="455"/>
        <v/>
      </c>
      <c r="BC1186" s="35" t="str">
        <f t="shared" si="456"/>
        <v/>
      </c>
      <c r="BD1186" s="35" t="str">
        <f t="shared" si="457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209"/>
      <c r="M1187" s="20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4"/>
        <v/>
      </c>
      <c r="AD1187" s="36">
        <f t="shared" si="435"/>
        <v>0</v>
      </c>
      <c r="AE1187" s="35" t="str">
        <f t="shared" si="436"/>
        <v/>
      </c>
      <c r="AF1187" s="24"/>
      <c r="AG1187" s="40">
        <f t="shared" si="437"/>
        <v>0</v>
      </c>
      <c r="AH1187" s="36">
        <f t="shared" si="438"/>
        <v>0</v>
      </c>
      <c r="AI1187" s="36">
        <f t="shared" si="439"/>
        <v>0</v>
      </c>
      <c r="AJ1187" s="35" t="str">
        <f t="shared" si="440"/>
        <v/>
      </c>
      <c r="AK1187" s="35" t="str">
        <f t="shared" si="441"/>
        <v/>
      </c>
      <c r="AL1187" s="35" t="str">
        <f t="shared" si="442"/>
        <v/>
      </c>
      <c r="AM1187" s="35" t="str">
        <f t="shared" si="443"/>
        <v/>
      </c>
      <c r="AN1187" s="35" t="str">
        <f t="shared" si="444"/>
        <v/>
      </c>
      <c r="AO1187" s="35" t="str">
        <f t="shared" si="445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46"/>
        <v/>
      </c>
      <c r="AS1187" s="35" t="str">
        <f t="shared" si="447"/>
        <v/>
      </c>
      <c r="AT1187" s="35" t="str">
        <f t="shared" si="448"/>
        <v/>
      </c>
      <c r="AU1187" s="35" t="str">
        <f t="shared" si="449"/>
        <v/>
      </c>
      <c r="AV1187" s="35" t="str">
        <f t="shared" si="450"/>
        <v/>
      </c>
      <c r="AW1187" s="35" t="str">
        <f t="shared" si="451"/>
        <v/>
      </c>
      <c r="AX1187" s="35" t="str">
        <f t="shared" si="452"/>
        <v/>
      </c>
      <c r="AY1187" s="35" t="str">
        <f>IF(SUMIF('7-市场业绩'!F:F,AC1187,'7-市场业绩'!I:I)&gt;0,"学习卡","老结算")</f>
        <v>老结算</v>
      </c>
      <c r="AZ1187" s="35" t="str">
        <f t="shared" si="453"/>
        <v/>
      </c>
      <c r="BA1187" s="35" t="str">
        <f t="shared" si="454"/>
        <v>无</v>
      </c>
      <c r="BB1187" s="35" t="str">
        <f t="shared" si="455"/>
        <v/>
      </c>
      <c r="BC1187" s="35" t="str">
        <f t="shared" si="456"/>
        <v/>
      </c>
      <c r="BD1187" s="35" t="str">
        <f t="shared" si="457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209"/>
      <c r="M1188" s="20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4"/>
        <v/>
      </c>
      <c r="AD1188" s="36">
        <f t="shared" si="435"/>
        <v>0</v>
      </c>
      <c r="AE1188" s="35" t="str">
        <f t="shared" si="436"/>
        <v/>
      </c>
      <c r="AF1188" s="24"/>
      <c r="AG1188" s="40">
        <f t="shared" si="437"/>
        <v>0</v>
      </c>
      <c r="AH1188" s="36">
        <f t="shared" si="438"/>
        <v>0</v>
      </c>
      <c r="AI1188" s="36">
        <f t="shared" si="439"/>
        <v>0</v>
      </c>
      <c r="AJ1188" s="35" t="str">
        <f t="shared" si="440"/>
        <v/>
      </c>
      <c r="AK1188" s="35" t="str">
        <f t="shared" si="441"/>
        <v/>
      </c>
      <c r="AL1188" s="35" t="str">
        <f t="shared" si="442"/>
        <v/>
      </c>
      <c r="AM1188" s="35" t="str">
        <f t="shared" si="443"/>
        <v/>
      </c>
      <c r="AN1188" s="35" t="str">
        <f t="shared" si="444"/>
        <v/>
      </c>
      <c r="AO1188" s="35" t="str">
        <f t="shared" si="445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46"/>
        <v/>
      </c>
      <c r="AS1188" s="35" t="str">
        <f t="shared" si="447"/>
        <v/>
      </c>
      <c r="AT1188" s="35" t="str">
        <f t="shared" si="448"/>
        <v/>
      </c>
      <c r="AU1188" s="35" t="str">
        <f t="shared" si="449"/>
        <v/>
      </c>
      <c r="AV1188" s="35" t="str">
        <f t="shared" si="450"/>
        <v/>
      </c>
      <c r="AW1188" s="35" t="str">
        <f t="shared" si="451"/>
        <v/>
      </c>
      <c r="AX1188" s="35" t="str">
        <f t="shared" si="452"/>
        <v/>
      </c>
      <c r="AY1188" s="35" t="str">
        <f>IF(SUMIF('7-市场业绩'!F:F,AC1188,'7-市场业绩'!I:I)&gt;0,"学习卡","老结算")</f>
        <v>老结算</v>
      </c>
      <c r="AZ1188" s="35" t="str">
        <f t="shared" si="453"/>
        <v/>
      </c>
      <c r="BA1188" s="35" t="str">
        <f t="shared" si="454"/>
        <v>无</v>
      </c>
      <c r="BB1188" s="35" t="str">
        <f t="shared" si="455"/>
        <v/>
      </c>
      <c r="BC1188" s="35" t="str">
        <f t="shared" si="456"/>
        <v/>
      </c>
      <c r="BD1188" s="35" t="str">
        <f t="shared" si="457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209"/>
      <c r="M1189" s="20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4"/>
        <v/>
      </c>
      <c r="AD1189" s="36">
        <f t="shared" si="435"/>
        <v>0</v>
      </c>
      <c r="AE1189" s="35" t="str">
        <f t="shared" si="436"/>
        <v/>
      </c>
      <c r="AF1189" s="24"/>
      <c r="AG1189" s="40">
        <f t="shared" si="437"/>
        <v>0</v>
      </c>
      <c r="AH1189" s="36">
        <f t="shared" si="438"/>
        <v>0</v>
      </c>
      <c r="AI1189" s="36">
        <f t="shared" si="439"/>
        <v>0</v>
      </c>
      <c r="AJ1189" s="35" t="str">
        <f t="shared" si="440"/>
        <v/>
      </c>
      <c r="AK1189" s="35" t="str">
        <f t="shared" si="441"/>
        <v/>
      </c>
      <c r="AL1189" s="35" t="str">
        <f t="shared" si="442"/>
        <v/>
      </c>
      <c r="AM1189" s="35" t="str">
        <f t="shared" si="443"/>
        <v/>
      </c>
      <c r="AN1189" s="35" t="str">
        <f t="shared" si="444"/>
        <v/>
      </c>
      <c r="AO1189" s="35" t="str">
        <f t="shared" si="445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46"/>
        <v/>
      </c>
      <c r="AS1189" s="35" t="str">
        <f t="shared" si="447"/>
        <v/>
      </c>
      <c r="AT1189" s="35" t="str">
        <f t="shared" si="448"/>
        <v/>
      </c>
      <c r="AU1189" s="35" t="str">
        <f t="shared" si="449"/>
        <v/>
      </c>
      <c r="AV1189" s="35" t="str">
        <f t="shared" si="450"/>
        <v/>
      </c>
      <c r="AW1189" s="35" t="str">
        <f t="shared" si="451"/>
        <v/>
      </c>
      <c r="AX1189" s="35" t="str">
        <f t="shared" si="452"/>
        <v/>
      </c>
      <c r="AY1189" s="35" t="str">
        <f>IF(SUMIF('7-市场业绩'!F:F,AC1189,'7-市场业绩'!I:I)&gt;0,"学习卡","老结算")</f>
        <v>老结算</v>
      </c>
      <c r="AZ1189" s="35" t="str">
        <f t="shared" si="453"/>
        <v/>
      </c>
      <c r="BA1189" s="35" t="str">
        <f t="shared" si="454"/>
        <v>无</v>
      </c>
      <c r="BB1189" s="35" t="str">
        <f t="shared" si="455"/>
        <v/>
      </c>
      <c r="BC1189" s="35" t="str">
        <f t="shared" si="456"/>
        <v/>
      </c>
      <c r="BD1189" s="35" t="str">
        <f t="shared" si="457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209"/>
      <c r="M1190" s="20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4"/>
        <v/>
      </c>
      <c r="AD1190" s="36">
        <f t="shared" si="435"/>
        <v>0</v>
      </c>
      <c r="AE1190" s="35" t="str">
        <f t="shared" si="436"/>
        <v/>
      </c>
      <c r="AF1190" s="24"/>
      <c r="AG1190" s="40">
        <f t="shared" si="437"/>
        <v>0</v>
      </c>
      <c r="AH1190" s="36">
        <f t="shared" si="438"/>
        <v>0</v>
      </c>
      <c r="AI1190" s="36">
        <f t="shared" si="439"/>
        <v>0</v>
      </c>
      <c r="AJ1190" s="35" t="str">
        <f t="shared" si="440"/>
        <v/>
      </c>
      <c r="AK1190" s="35" t="str">
        <f t="shared" si="441"/>
        <v/>
      </c>
      <c r="AL1190" s="35" t="str">
        <f t="shared" si="442"/>
        <v/>
      </c>
      <c r="AM1190" s="35" t="str">
        <f t="shared" si="443"/>
        <v/>
      </c>
      <c r="AN1190" s="35" t="str">
        <f t="shared" si="444"/>
        <v/>
      </c>
      <c r="AO1190" s="35" t="str">
        <f t="shared" si="445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46"/>
        <v/>
      </c>
      <c r="AS1190" s="35" t="str">
        <f t="shared" si="447"/>
        <v/>
      </c>
      <c r="AT1190" s="35" t="str">
        <f t="shared" si="448"/>
        <v/>
      </c>
      <c r="AU1190" s="35" t="str">
        <f t="shared" si="449"/>
        <v/>
      </c>
      <c r="AV1190" s="35" t="str">
        <f t="shared" si="450"/>
        <v/>
      </c>
      <c r="AW1190" s="35" t="str">
        <f t="shared" si="451"/>
        <v/>
      </c>
      <c r="AX1190" s="35" t="str">
        <f t="shared" si="452"/>
        <v/>
      </c>
      <c r="AY1190" s="35" t="str">
        <f>IF(SUMIF('7-市场业绩'!F:F,AC1190,'7-市场业绩'!I:I)&gt;0,"学习卡","老结算")</f>
        <v>老结算</v>
      </c>
      <c r="AZ1190" s="35" t="str">
        <f t="shared" si="453"/>
        <v/>
      </c>
      <c r="BA1190" s="35" t="str">
        <f t="shared" si="454"/>
        <v>无</v>
      </c>
      <c r="BB1190" s="35" t="str">
        <f t="shared" si="455"/>
        <v/>
      </c>
      <c r="BC1190" s="35" t="str">
        <f t="shared" si="456"/>
        <v/>
      </c>
      <c r="BD1190" s="35" t="str">
        <f t="shared" si="457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209"/>
      <c r="M1191" s="20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4"/>
        <v/>
      </c>
      <c r="AD1191" s="36">
        <f t="shared" si="435"/>
        <v>0</v>
      </c>
      <c r="AE1191" s="35" t="str">
        <f t="shared" si="436"/>
        <v/>
      </c>
      <c r="AF1191" s="24"/>
      <c r="AG1191" s="40">
        <f t="shared" si="437"/>
        <v>0</v>
      </c>
      <c r="AH1191" s="36">
        <f t="shared" si="438"/>
        <v>0</v>
      </c>
      <c r="AI1191" s="36">
        <f t="shared" si="439"/>
        <v>0</v>
      </c>
      <c r="AJ1191" s="35" t="str">
        <f t="shared" si="440"/>
        <v/>
      </c>
      <c r="AK1191" s="35" t="str">
        <f t="shared" si="441"/>
        <v/>
      </c>
      <c r="AL1191" s="35" t="str">
        <f t="shared" si="442"/>
        <v/>
      </c>
      <c r="AM1191" s="35" t="str">
        <f t="shared" si="443"/>
        <v/>
      </c>
      <c r="AN1191" s="35" t="str">
        <f t="shared" si="444"/>
        <v/>
      </c>
      <c r="AO1191" s="35" t="str">
        <f t="shared" si="445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46"/>
        <v/>
      </c>
      <c r="AS1191" s="35" t="str">
        <f t="shared" si="447"/>
        <v/>
      </c>
      <c r="AT1191" s="35" t="str">
        <f t="shared" si="448"/>
        <v/>
      </c>
      <c r="AU1191" s="35" t="str">
        <f t="shared" si="449"/>
        <v/>
      </c>
      <c r="AV1191" s="35" t="str">
        <f t="shared" si="450"/>
        <v/>
      </c>
      <c r="AW1191" s="35" t="str">
        <f t="shared" si="451"/>
        <v/>
      </c>
      <c r="AX1191" s="35" t="str">
        <f t="shared" si="452"/>
        <v/>
      </c>
      <c r="AY1191" s="35" t="str">
        <f>IF(SUMIF('7-市场业绩'!F:F,AC1191,'7-市场业绩'!I:I)&gt;0,"学习卡","老结算")</f>
        <v>老结算</v>
      </c>
      <c r="AZ1191" s="35" t="str">
        <f t="shared" si="453"/>
        <v/>
      </c>
      <c r="BA1191" s="35" t="str">
        <f t="shared" si="454"/>
        <v>无</v>
      </c>
      <c r="BB1191" s="35" t="str">
        <f t="shared" si="455"/>
        <v/>
      </c>
      <c r="BC1191" s="35" t="str">
        <f t="shared" si="456"/>
        <v/>
      </c>
      <c r="BD1191" s="35" t="str">
        <f t="shared" si="457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209"/>
      <c r="M1192" s="20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4"/>
        <v/>
      </c>
      <c r="AD1192" s="36">
        <f t="shared" si="435"/>
        <v>0</v>
      </c>
      <c r="AE1192" s="35" t="str">
        <f t="shared" si="436"/>
        <v/>
      </c>
      <c r="AF1192" s="24"/>
      <c r="AG1192" s="40">
        <f t="shared" si="437"/>
        <v>0</v>
      </c>
      <c r="AH1192" s="36">
        <f t="shared" si="438"/>
        <v>0</v>
      </c>
      <c r="AI1192" s="36">
        <f t="shared" si="439"/>
        <v>0</v>
      </c>
      <c r="AJ1192" s="35" t="str">
        <f t="shared" si="440"/>
        <v/>
      </c>
      <c r="AK1192" s="35" t="str">
        <f t="shared" si="441"/>
        <v/>
      </c>
      <c r="AL1192" s="35" t="str">
        <f t="shared" si="442"/>
        <v/>
      </c>
      <c r="AM1192" s="35" t="str">
        <f t="shared" si="443"/>
        <v/>
      </c>
      <c r="AN1192" s="35" t="str">
        <f t="shared" si="444"/>
        <v/>
      </c>
      <c r="AO1192" s="35" t="str">
        <f t="shared" si="445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46"/>
        <v/>
      </c>
      <c r="AS1192" s="35" t="str">
        <f t="shared" si="447"/>
        <v/>
      </c>
      <c r="AT1192" s="35" t="str">
        <f t="shared" si="448"/>
        <v/>
      </c>
      <c r="AU1192" s="35" t="str">
        <f t="shared" si="449"/>
        <v/>
      </c>
      <c r="AV1192" s="35" t="str">
        <f t="shared" si="450"/>
        <v/>
      </c>
      <c r="AW1192" s="35" t="str">
        <f t="shared" si="451"/>
        <v/>
      </c>
      <c r="AX1192" s="35" t="str">
        <f t="shared" si="452"/>
        <v/>
      </c>
      <c r="AY1192" s="35" t="str">
        <f>IF(SUMIF('7-市场业绩'!F:F,AC1192,'7-市场业绩'!I:I)&gt;0,"学习卡","老结算")</f>
        <v>老结算</v>
      </c>
      <c r="AZ1192" s="35" t="str">
        <f t="shared" si="453"/>
        <v/>
      </c>
      <c r="BA1192" s="35" t="str">
        <f t="shared" si="454"/>
        <v>无</v>
      </c>
      <c r="BB1192" s="35" t="str">
        <f t="shared" si="455"/>
        <v/>
      </c>
      <c r="BC1192" s="35" t="str">
        <f t="shared" si="456"/>
        <v/>
      </c>
      <c r="BD1192" s="35" t="str">
        <f t="shared" si="457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209"/>
      <c r="M1193" s="20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4"/>
        <v/>
      </c>
      <c r="AD1193" s="36">
        <f t="shared" si="435"/>
        <v>0</v>
      </c>
      <c r="AE1193" s="35" t="str">
        <f t="shared" si="436"/>
        <v/>
      </c>
      <c r="AF1193" s="24"/>
      <c r="AG1193" s="40">
        <f t="shared" si="437"/>
        <v>0</v>
      </c>
      <c r="AH1193" s="36">
        <f t="shared" si="438"/>
        <v>0</v>
      </c>
      <c r="AI1193" s="36">
        <f t="shared" si="439"/>
        <v>0</v>
      </c>
      <c r="AJ1193" s="35" t="str">
        <f t="shared" si="440"/>
        <v/>
      </c>
      <c r="AK1193" s="35" t="str">
        <f t="shared" si="441"/>
        <v/>
      </c>
      <c r="AL1193" s="35" t="str">
        <f t="shared" si="442"/>
        <v/>
      </c>
      <c r="AM1193" s="35" t="str">
        <f t="shared" si="443"/>
        <v/>
      </c>
      <c r="AN1193" s="35" t="str">
        <f t="shared" si="444"/>
        <v/>
      </c>
      <c r="AO1193" s="35" t="str">
        <f t="shared" si="445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46"/>
        <v/>
      </c>
      <c r="AS1193" s="35" t="str">
        <f t="shared" si="447"/>
        <v/>
      </c>
      <c r="AT1193" s="35" t="str">
        <f t="shared" si="448"/>
        <v/>
      </c>
      <c r="AU1193" s="35" t="str">
        <f t="shared" si="449"/>
        <v/>
      </c>
      <c r="AV1193" s="35" t="str">
        <f t="shared" si="450"/>
        <v/>
      </c>
      <c r="AW1193" s="35" t="str">
        <f t="shared" si="451"/>
        <v/>
      </c>
      <c r="AX1193" s="35" t="str">
        <f t="shared" si="452"/>
        <v/>
      </c>
      <c r="AY1193" s="35" t="str">
        <f>IF(SUMIF('7-市场业绩'!F:F,AC1193,'7-市场业绩'!I:I)&gt;0,"学习卡","老结算")</f>
        <v>老结算</v>
      </c>
      <c r="AZ1193" s="35" t="str">
        <f t="shared" si="453"/>
        <v/>
      </c>
      <c r="BA1193" s="35" t="str">
        <f t="shared" si="454"/>
        <v>无</v>
      </c>
      <c r="BB1193" s="35" t="str">
        <f t="shared" si="455"/>
        <v/>
      </c>
      <c r="BC1193" s="35" t="str">
        <f t="shared" si="456"/>
        <v/>
      </c>
      <c r="BD1193" s="35" t="str">
        <f t="shared" si="457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209"/>
      <c r="M1194" s="20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4"/>
        <v/>
      </c>
      <c r="AD1194" s="36">
        <f t="shared" si="435"/>
        <v>0</v>
      </c>
      <c r="AE1194" s="35" t="str">
        <f t="shared" si="436"/>
        <v/>
      </c>
      <c r="AF1194" s="24"/>
      <c r="AG1194" s="40">
        <f t="shared" si="437"/>
        <v>0</v>
      </c>
      <c r="AH1194" s="36">
        <f t="shared" si="438"/>
        <v>0</v>
      </c>
      <c r="AI1194" s="36">
        <f t="shared" si="439"/>
        <v>0</v>
      </c>
      <c r="AJ1194" s="35" t="str">
        <f t="shared" si="440"/>
        <v/>
      </c>
      <c r="AK1194" s="35" t="str">
        <f t="shared" si="441"/>
        <v/>
      </c>
      <c r="AL1194" s="35" t="str">
        <f t="shared" si="442"/>
        <v/>
      </c>
      <c r="AM1194" s="35" t="str">
        <f t="shared" si="443"/>
        <v/>
      </c>
      <c r="AN1194" s="35" t="str">
        <f t="shared" si="444"/>
        <v/>
      </c>
      <c r="AO1194" s="35" t="str">
        <f t="shared" si="445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46"/>
        <v/>
      </c>
      <c r="AS1194" s="35" t="str">
        <f t="shared" si="447"/>
        <v/>
      </c>
      <c r="AT1194" s="35" t="str">
        <f t="shared" si="448"/>
        <v/>
      </c>
      <c r="AU1194" s="35" t="str">
        <f t="shared" si="449"/>
        <v/>
      </c>
      <c r="AV1194" s="35" t="str">
        <f t="shared" si="450"/>
        <v/>
      </c>
      <c r="AW1194" s="35" t="str">
        <f t="shared" si="451"/>
        <v/>
      </c>
      <c r="AX1194" s="35" t="str">
        <f t="shared" si="452"/>
        <v/>
      </c>
      <c r="AY1194" s="35" t="str">
        <f>IF(SUMIF('7-市场业绩'!F:F,AC1194,'7-市场业绩'!I:I)&gt;0,"学习卡","老结算")</f>
        <v>老结算</v>
      </c>
      <c r="AZ1194" s="35" t="str">
        <f t="shared" si="453"/>
        <v/>
      </c>
      <c r="BA1194" s="35" t="str">
        <f t="shared" si="454"/>
        <v>无</v>
      </c>
      <c r="BB1194" s="35" t="str">
        <f t="shared" si="455"/>
        <v/>
      </c>
      <c r="BC1194" s="35" t="str">
        <f t="shared" si="456"/>
        <v/>
      </c>
      <c r="BD1194" s="35" t="str">
        <f t="shared" si="457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209"/>
      <c r="M1195" s="20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4"/>
        <v/>
      </c>
      <c r="AD1195" s="36">
        <f t="shared" si="435"/>
        <v>0</v>
      </c>
      <c r="AE1195" s="35" t="str">
        <f t="shared" si="436"/>
        <v/>
      </c>
      <c r="AF1195" s="24"/>
      <c r="AG1195" s="40">
        <f t="shared" si="437"/>
        <v>0</v>
      </c>
      <c r="AH1195" s="36">
        <f t="shared" si="438"/>
        <v>0</v>
      </c>
      <c r="AI1195" s="36">
        <f t="shared" si="439"/>
        <v>0</v>
      </c>
      <c r="AJ1195" s="35" t="str">
        <f t="shared" si="440"/>
        <v/>
      </c>
      <c r="AK1195" s="35" t="str">
        <f t="shared" si="441"/>
        <v/>
      </c>
      <c r="AL1195" s="35" t="str">
        <f t="shared" si="442"/>
        <v/>
      </c>
      <c r="AM1195" s="35" t="str">
        <f t="shared" si="443"/>
        <v/>
      </c>
      <c r="AN1195" s="35" t="str">
        <f t="shared" si="444"/>
        <v/>
      </c>
      <c r="AO1195" s="35" t="str">
        <f t="shared" si="445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46"/>
        <v/>
      </c>
      <c r="AS1195" s="35" t="str">
        <f t="shared" si="447"/>
        <v/>
      </c>
      <c r="AT1195" s="35" t="str">
        <f t="shared" si="448"/>
        <v/>
      </c>
      <c r="AU1195" s="35" t="str">
        <f t="shared" si="449"/>
        <v/>
      </c>
      <c r="AV1195" s="35" t="str">
        <f t="shared" si="450"/>
        <v/>
      </c>
      <c r="AW1195" s="35" t="str">
        <f t="shared" si="451"/>
        <v/>
      </c>
      <c r="AX1195" s="35" t="str">
        <f t="shared" si="452"/>
        <v/>
      </c>
      <c r="AY1195" s="35" t="str">
        <f>IF(SUMIF('7-市场业绩'!F:F,AC1195,'7-市场业绩'!I:I)&gt;0,"学习卡","老结算")</f>
        <v>老结算</v>
      </c>
      <c r="AZ1195" s="35" t="str">
        <f t="shared" si="453"/>
        <v/>
      </c>
      <c r="BA1195" s="35" t="str">
        <f t="shared" si="454"/>
        <v>无</v>
      </c>
      <c r="BB1195" s="35" t="str">
        <f t="shared" si="455"/>
        <v/>
      </c>
      <c r="BC1195" s="35" t="str">
        <f t="shared" si="456"/>
        <v/>
      </c>
      <c r="BD1195" s="35" t="str">
        <f t="shared" si="457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209"/>
      <c r="M1196" s="20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4"/>
        <v/>
      </c>
      <c r="AD1196" s="36">
        <f t="shared" si="435"/>
        <v>0</v>
      </c>
      <c r="AE1196" s="35" t="str">
        <f t="shared" si="436"/>
        <v/>
      </c>
      <c r="AF1196" s="24"/>
      <c r="AG1196" s="40">
        <f t="shared" si="437"/>
        <v>0</v>
      </c>
      <c r="AH1196" s="36">
        <f t="shared" si="438"/>
        <v>0</v>
      </c>
      <c r="AI1196" s="36">
        <f t="shared" si="439"/>
        <v>0</v>
      </c>
      <c r="AJ1196" s="35" t="str">
        <f t="shared" si="440"/>
        <v/>
      </c>
      <c r="AK1196" s="35" t="str">
        <f t="shared" si="441"/>
        <v/>
      </c>
      <c r="AL1196" s="35" t="str">
        <f t="shared" si="442"/>
        <v/>
      </c>
      <c r="AM1196" s="35" t="str">
        <f t="shared" si="443"/>
        <v/>
      </c>
      <c r="AN1196" s="35" t="str">
        <f t="shared" si="444"/>
        <v/>
      </c>
      <c r="AO1196" s="35" t="str">
        <f t="shared" si="445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46"/>
        <v/>
      </c>
      <c r="AS1196" s="35" t="str">
        <f t="shared" si="447"/>
        <v/>
      </c>
      <c r="AT1196" s="35" t="str">
        <f t="shared" si="448"/>
        <v/>
      </c>
      <c r="AU1196" s="35" t="str">
        <f t="shared" si="449"/>
        <v/>
      </c>
      <c r="AV1196" s="35" t="str">
        <f t="shared" si="450"/>
        <v/>
      </c>
      <c r="AW1196" s="35" t="str">
        <f t="shared" si="451"/>
        <v/>
      </c>
      <c r="AX1196" s="35" t="str">
        <f t="shared" si="452"/>
        <v/>
      </c>
      <c r="AY1196" s="35" t="str">
        <f>IF(SUMIF('7-市场业绩'!F:F,AC1196,'7-市场业绩'!I:I)&gt;0,"学习卡","老结算")</f>
        <v>老结算</v>
      </c>
      <c r="AZ1196" s="35" t="str">
        <f t="shared" si="453"/>
        <v/>
      </c>
      <c r="BA1196" s="35" t="str">
        <f t="shared" si="454"/>
        <v>无</v>
      </c>
      <c r="BB1196" s="35" t="str">
        <f t="shared" si="455"/>
        <v/>
      </c>
      <c r="BC1196" s="35" t="str">
        <f t="shared" si="456"/>
        <v/>
      </c>
      <c r="BD1196" s="35" t="str">
        <f t="shared" si="457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209"/>
      <c r="M1197" s="20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4"/>
        <v/>
      </c>
      <c r="AD1197" s="36">
        <f t="shared" si="435"/>
        <v>0</v>
      </c>
      <c r="AE1197" s="35" t="str">
        <f t="shared" si="436"/>
        <v/>
      </c>
      <c r="AF1197" s="24"/>
      <c r="AG1197" s="40">
        <f t="shared" si="437"/>
        <v>0</v>
      </c>
      <c r="AH1197" s="36">
        <f t="shared" si="438"/>
        <v>0</v>
      </c>
      <c r="AI1197" s="36">
        <f t="shared" si="439"/>
        <v>0</v>
      </c>
      <c r="AJ1197" s="35" t="str">
        <f t="shared" si="440"/>
        <v/>
      </c>
      <c r="AK1197" s="35" t="str">
        <f t="shared" si="441"/>
        <v/>
      </c>
      <c r="AL1197" s="35" t="str">
        <f t="shared" si="442"/>
        <v/>
      </c>
      <c r="AM1197" s="35" t="str">
        <f t="shared" si="443"/>
        <v/>
      </c>
      <c r="AN1197" s="35" t="str">
        <f t="shared" si="444"/>
        <v/>
      </c>
      <c r="AO1197" s="35" t="str">
        <f t="shared" si="445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46"/>
        <v/>
      </c>
      <c r="AS1197" s="35" t="str">
        <f t="shared" si="447"/>
        <v/>
      </c>
      <c r="AT1197" s="35" t="str">
        <f t="shared" si="448"/>
        <v/>
      </c>
      <c r="AU1197" s="35" t="str">
        <f t="shared" si="449"/>
        <v/>
      </c>
      <c r="AV1197" s="35" t="str">
        <f t="shared" si="450"/>
        <v/>
      </c>
      <c r="AW1197" s="35" t="str">
        <f t="shared" si="451"/>
        <v/>
      </c>
      <c r="AX1197" s="35" t="str">
        <f t="shared" si="452"/>
        <v/>
      </c>
      <c r="AY1197" s="35" t="str">
        <f>IF(SUMIF('7-市场业绩'!F:F,AC1197,'7-市场业绩'!I:I)&gt;0,"学习卡","老结算")</f>
        <v>老结算</v>
      </c>
      <c r="AZ1197" s="35" t="str">
        <f t="shared" si="453"/>
        <v/>
      </c>
      <c r="BA1197" s="35" t="str">
        <f t="shared" si="454"/>
        <v>无</v>
      </c>
      <c r="BB1197" s="35" t="str">
        <f t="shared" si="455"/>
        <v/>
      </c>
      <c r="BC1197" s="35" t="str">
        <f t="shared" si="456"/>
        <v/>
      </c>
      <c r="BD1197" s="35" t="str">
        <f t="shared" si="457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209"/>
      <c r="M1198" s="20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4"/>
        <v/>
      </c>
      <c r="AD1198" s="36">
        <f t="shared" si="435"/>
        <v>0</v>
      </c>
      <c r="AE1198" s="35" t="str">
        <f t="shared" si="436"/>
        <v/>
      </c>
      <c r="AF1198" s="24"/>
      <c r="AG1198" s="40">
        <f t="shared" si="437"/>
        <v>0</v>
      </c>
      <c r="AH1198" s="36">
        <f t="shared" si="438"/>
        <v>0</v>
      </c>
      <c r="AI1198" s="36">
        <f t="shared" si="439"/>
        <v>0</v>
      </c>
      <c r="AJ1198" s="35" t="str">
        <f t="shared" si="440"/>
        <v/>
      </c>
      <c r="AK1198" s="35" t="str">
        <f t="shared" si="441"/>
        <v/>
      </c>
      <c r="AL1198" s="35" t="str">
        <f t="shared" si="442"/>
        <v/>
      </c>
      <c r="AM1198" s="35" t="str">
        <f t="shared" si="443"/>
        <v/>
      </c>
      <c r="AN1198" s="35" t="str">
        <f t="shared" si="444"/>
        <v/>
      </c>
      <c r="AO1198" s="35" t="str">
        <f t="shared" si="445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46"/>
        <v/>
      </c>
      <c r="AS1198" s="35" t="str">
        <f t="shared" si="447"/>
        <v/>
      </c>
      <c r="AT1198" s="35" t="str">
        <f t="shared" si="448"/>
        <v/>
      </c>
      <c r="AU1198" s="35" t="str">
        <f t="shared" si="449"/>
        <v/>
      </c>
      <c r="AV1198" s="35" t="str">
        <f t="shared" si="450"/>
        <v/>
      </c>
      <c r="AW1198" s="35" t="str">
        <f t="shared" si="451"/>
        <v/>
      </c>
      <c r="AX1198" s="35" t="str">
        <f t="shared" si="452"/>
        <v/>
      </c>
      <c r="AY1198" s="35" t="str">
        <f>IF(SUMIF('7-市场业绩'!F:F,AC1198,'7-市场业绩'!I:I)&gt;0,"学习卡","老结算")</f>
        <v>老结算</v>
      </c>
      <c r="AZ1198" s="35" t="str">
        <f t="shared" si="453"/>
        <v/>
      </c>
      <c r="BA1198" s="35" t="str">
        <f t="shared" si="454"/>
        <v>无</v>
      </c>
      <c r="BB1198" s="35" t="str">
        <f t="shared" si="455"/>
        <v/>
      </c>
      <c r="BC1198" s="35" t="str">
        <f t="shared" si="456"/>
        <v/>
      </c>
      <c r="BD1198" s="35" t="str">
        <f t="shared" si="457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209"/>
      <c r="M1199" s="209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4"/>
        <v/>
      </c>
      <c r="AD1199" s="36">
        <f t="shared" si="435"/>
        <v>0</v>
      </c>
      <c r="AE1199" s="35" t="str">
        <f t="shared" si="436"/>
        <v/>
      </c>
      <c r="AF1199" s="24"/>
      <c r="AG1199" s="40">
        <f t="shared" si="437"/>
        <v>0</v>
      </c>
      <c r="AH1199" s="36">
        <f t="shared" si="438"/>
        <v>0</v>
      </c>
      <c r="AI1199" s="36">
        <f t="shared" si="439"/>
        <v>0</v>
      </c>
      <c r="AJ1199" s="35" t="str">
        <f t="shared" si="440"/>
        <v/>
      </c>
      <c r="AK1199" s="35" t="str">
        <f t="shared" si="441"/>
        <v/>
      </c>
      <c r="AL1199" s="35" t="str">
        <f t="shared" si="442"/>
        <v/>
      </c>
      <c r="AM1199" s="35" t="str">
        <f t="shared" si="443"/>
        <v/>
      </c>
      <c r="AN1199" s="35" t="str">
        <f t="shared" si="444"/>
        <v/>
      </c>
      <c r="AO1199" s="35" t="str">
        <f t="shared" si="445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46"/>
        <v/>
      </c>
      <c r="AS1199" s="35" t="str">
        <f t="shared" si="447"/>
        <v/>
      </c>
      <c r="AT1199" s="35" t="str">
        <f t="shared" si="448"/>
        <v/>
      </c>
      <c r="AU1199" s="35" t="str">
        <f t="shared" si="449"/>
        <v/>
      </c>
      <c r="AV1199" s="35" t="str">
        <f t="shared" si="450"/>
        <v/>
      </c>
      <c r="AW1199" s="35" t="str">
        <f t="shared" si="451"/>
        <v/>
      </c>
      <c r="AX1199" s="35" t="str">
        <f t="shared" si="452"/>
        <v/>
      </c>
      <c r="AY1199" s="35" t="str">
        <f>IF(SUMIF('7-市场业绩'!F:F,AC1199,'7-市场业绩'!I:I)&gt;0,"学习卡","老结算")</f>
        <v>老结算</v>
      </c>
      <c r="AZ1199" s="35" t="str">
        <f t="shared" si="453"/>
        <v/>
      </c>
      <c r="BA1199" s="35" t="str">
        <f t="shared" si="454"/>
        <v>无</v>
      </c>
      <c r="BB1199" s="35" t="str">
        <f t="shared" si="455"/>
        <v/>
      </c>
      <c r="BC1199" s="35" t="str">
        <f t="shared" si="456"/>
        <v/>
      </c>
      <c r="BD1199" s="35" t="str">
        <f t="shared" si="457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autoFilter="0" pivotTables="0"/>
  <protectedRanges>
    <protectedRange sqref="AF1:AF1048576" name="区域2"/>
    <protectedRange sqref="A1:AB1048576" name="区域1"/>
    <protectedRange sqref="A1:AB1048576" name="区域3"/>
  </protectedRanges>
  <autoFilter ref="A1:BS1068">
    <filterColumn colId="12"/>
    <filterColumn colId="32">
      <filters>
        <filter val="0.1"/>
        <filter val="1.0"/>
      </filters>
    </filterColumn>
  </autoFilter>
  <phoneticPr fontId="7" type="noConversion"/>
  <conditionalFormatting sqref="AO2:AO1199">
    <cfRule type="expression" dxfId="39" priority="9">
      <formula>AO2&lt;&gt;报读类型</formula>
    </cfRule>
  </conditionalFormatting>
  <conditionalFormatting sqref="AO2:AO1199">
    <cfRule type="expression" dxfId="38" priority="8">
      <formula>AO2&lt;&gt;报读类型</formula>
    </cfRule>
  </conditionalFormatting>
  <conditionalFormatting sqref="AO2:AO1199">
    <cfRule type="expression" dxfId="37" priority="7">
      <formula>AO2&lt;&gt;报读类型</formula>
    </cfRule>
  </conditionalFormatting>
  <conditionalFormatting sqref="AO2:AO1199">
    <cfRule type="expression" dxfId="36" priority="6">
      <formula>AO2&lt;&gt;报读类型</formula>
    </cfRule>
  </conditionalFormatting>
  <conditionalFormatting sqref="AO2:AO1199">
    <cfRule type="expression" dxfId="35" priority="5">
      <formula>AO2&lt;&gt;报读类型</formula>
    </cfRule>
  </conditionalFormatting>
  <conditionalFormatting sqref="AO2:AO1199">
    <cfRule type="expression" dxfId="34" priority="4">
      <formula>AO2&lt;&gt;报读类型</formula>
    </cfRule>
  </conditionalFormatting>
  <conditionalFormatting sqref="AO2:AO1199">
    <cfRule type="expression" dxfId="33" priority="3">
      <formula>AO2&lt;&gt;报读类型</formula>
    </cfRule>
  </conditionalFormatting>
  <conditionalFormatting sqref="AO2:AO1199">
    <cfRule type="expression" dxfId="32" priority="2">
      <formula>AO2&lt;&gt;报读类型</formula>
    </cfRule>
  </conditionalFormatting>
  <conditionalFormatting sqref="AO2:AO1199">
    <cfRule type="expression" dxfId="31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735</v>
      </c>
    </row>
    <row r="3" spans="4:11">
      <c r="D3" t="s">
        <v>736</v>
      </c>
      <c r="E3" t="s">
        <v>737</v>
      </c>
      <c r="F3" t="s">
        <v>738</v>
      </c>
      <c r="G3" t="s">
        <v>739</v>
      </c>
      <c r="H3" t="s">
        <v>740</v>
      </c>
      <c r="I3" t="s">
        <v>738</v>
      </c>
      <c r="J3" t="str">
        <f t="shared" ref="J3:J8" si="0">H3&amp;I3</f>
        <v>小学1年</v>
      </c>
      <c r="K3" t="s">
        <v>741</v>
      </c>
    </row>
    <row r="4" spans="4:11">
      <c r="D4" t="s">
        <v>736</v>
      </c>
      <c r="E4" t="s">
        <v>742</v>
      </c>
      <c r="F4" t="s">
        <v>741</v>
      </c>
      <c r="G4" t="s">
        <v>743</v>
      </c>
      <c r="H4" t="s">
        <v>744</v>
      </c>
      <c r="I4" t="s">
        <v>745</v>
      </c>
      <c r="J4" t="str">
        <f t="shared" si="0"/>
        <v>小学2年</v>
      </c>
      <c r="K4" t="s">
        <v>746</v>
      </c>
    </row>
    <row r="5" spans="4:11">
      <c r="D5" t="s">
        <v>736</v>
      </c>
      <c r="E5" t="s">
        <v>747</v>
      </c>
      <c r="F5" t="s">
        <v>741</v>
      </c>
      <c r="G5" t="s">
        <v>743</v>
      </c>
      <c r="H5" t="s">
        <v>744</v>
      </c>
      <c r="I5" t="s">
        <v>748</v>
      </c>
      <c r="J5" t="str">
        <f t="shared" si="0"/>
        <v>小学2.5年</v>
      </c>
      <c r="K5" t="s">
        <v>746</v>
      </c>
    </row>
    <row r="6" spans="4:11">
      <c r="D6" t="s">
        <v>736</v>
      </c>
      <c r="E6" t="s">
        <v>749</v>
      </c>
      <c r="F6" t="s">
        <v>741</v>
      </c>
      <c r="G6" t="s">
        <v>743</v>
      </c>
      <c r="H6" t="s">
        <v>744</v>
      </c>
      <c r="I6" t="s">
        <v>750</v>
      </c>
      <c r="J6" t="str">
        <f t="shared" si="0"/>
        <v>小学3年</v>
      </c>
      <c r="K6" t="s">
        <v>746</v>
      </c>
    </row>
    <row r="7" spans="4:11">
      <c r="D7" t="s">
        <v>736</v>
      </c>
      <c r="E7" t="s">
        <v>751</v>
      </c>
      <c r="F7" t="s">
        <v>741</v>
      </c>
      <c r="G7" t="s">
        <v>743</v>
      </c>
      <c r="H7" t="s">
        <v>744</v>
      </c>
      <c r="I7" t="s">
        <v>752</v>
      </c>
      <c r="J7" t="str">
        <f t="shared" si="0"/>
        <v>小学4年</v>
      </c>
      <c r="K7" t="s">
        <v>746</v>
      </c>
    </row>
    <row r="8" spans="4:11">
      <c r="D8" t="s">
        <v>736</v>
      </c>
      <c r="E8" t="s">
        <v>753</v>
      </c>
      <c r="F8" t="s">
        <v>746</v>
      </c>
      <c r="G8" t="s">
        <v>743</v>
      </c>
      <c r="H8" t="s">
        <v>744</v>
      </c>
      <c r="I8" t="s">
        <v>754</v>
      </c>
      <c r="J8" t="str">
        <f t="shared" si="0"/>
        <v>小学5年</v>
      </c>
      <c r="K8" t="s">
        <v>755</v>
      </c>
    </row>
    <row r="9" spans="4:11">
      <c r="D9" t="s">
        <v>736</v>
      </c>
      <c r="E9" t="s">
        <v>756</v>
      </c>
      <c r="F9" t="s">
        <v>757</v>
      </c>
    </row>
    <row r="10" spans="4:11">
      <c r="D10" t="s">
        <v>736</v>
      </c>
      <c r="E10" t="s">
        <v>758</v>
      </c>
      <c r="F10" t="s">
        <v>757</v>
      </c>
    </row>
    <row r="11" spans="4:11">
      <c r="D11" t="s">
        <v>736</v>
      </c>
      <c r="E11" t="s">
        <v>759</v>
      </c>
      <c r="F11" t="s">
        <v>760</v>
      </c>
      <c r="G11" t="s">
        <v>739</v>
      </c>
      <c r="H11" t="s">
        <v>761</v>
      </c>
      <c r="I11" t="s">
        <v>738</v>
      </c>
      <c r="J11" t="str">
        <f t="shared" ref="J11:J16" si="1">H11&amp;I11</f>
        <v>幼儿1年</v>
      </c>
      <c r="K11" t="s">
        <v>738</v>
      </c>
    </row>
    <row r="12" spans="4:11">
      <c r="D12" t="s">
        <v>736</v>
      </c>
      <c r="E12" t="s">
        <v>762</v>
      </c>
      <c r="F12" t="s">
        <v>760</v>
      </c>
      <c r="G12" t="s">
        <v>739</v>
      </c>
      <c r="H12" t="s">
        <v>761</v>
      </c>
      <c r="I12" t="s">
        <v>745</v>
      </c>
      <c r="J12" t="str">
        <f t="shared" si="1"/>
        <v>幼儿2年</v>
      </c>
      <c r="K12" t="s">
        <v>750</v>
      </c>
    </row>
    <row r="13" spans="4:11">
      <c r="D13" t="s">
        <v>736</v>
      </c>
      <c r="E13" t="s">
        <v>763</v>
      </c>
      <c r="F13" t="s">
        <v>760</v>
      </c>
      <c r="G13" t="s">
        <v>739</v>
      </c>
      <c r="H13" t="s">
        <v>761</v>
      </c>
      <c r="I13" t="s">
        <v>764</v>
      </c>
      <c r="J13" t="str">
        <f t="shared" si="1"/>
        <v>幼儿2.5年</v>
      </c>
      <c r="K13" t="s">
        <v>1412</v>
      </c>
    </row>
    <row r="14" spans="4:11">
      <c r="D14" t="s">
        <v>736</v>
      </c>
      <c r="E14" t="s">
        <v>765</v>
      </c>
      <c r="F14" t="s">
        <v>766</v>
      </c>
      <c r="G14" t="s">
        <v>739</v>
      </c>
      <c r="H14" t="s">
        <v>761</v>
      </c>
      <c r="I14" t="s">
        <v>760</v>
      </c>
      <c r="J14" t="str">
        <f t="shared" si="1"/>
        <v>幼儿3年</v>
      </c>
      <c r="K14" t="s">
        <v>760</v>
      </c>
    </row>
    <row r="15" spans="4:11">
      <c r="D15" t="s">
        <v>736</v>
      </c>
      <c r="E15" t="s">
        <v>767</v>
      </c>
      <c r="F15" t="s">
        <v>766</v>
      </c>
      <c r="G15" t="s">
        <v>739</v>
      </c>
      <c r="H15" t="s">
        <v>761</v>
      </c>
      <c r="I15" t="s">
        <v>752</v>
      </c>
      <c r="J15" t="str">
        <f t="shared" si="1"/>
        <v>幼儿4年</v>
      </c>
      <c r="K15" t="s">
        <v>760</v>
      </c>
    </row>
    <row r="16" spans="4:11">
      <c r="D16" t="s">
        <v>736</v>
      </c>
      <c r="E16" t="s">
        <v>768</v>
      </c>
      <c r="F16" t="s">
        <v>766</v>
      </c>
      <c r="G16" t="s">
        <v>739</v>
      </c>
      <c r="H16" t="s">
        <v>761</v>
      </c>
      <c r="I16" t="s">
        <v>754</v>
      </c>
      <c r="J16" t="str">
        <f t="shared" si="1"/>
        <v>幼儿5年</v>
      </c>
      <c r="K16" t="s">
        <v>755</v>
      </c>
    </row>
    <row r="17" spans="4:6">
      <c r="D17" t="s">
        <v>736</v>
      </c>
      <c r="E17" t="s">
        <v>769</v>
      </c>
      <c r="F17" t="s">
        <v>755</v>
      </c>
    </row>
    <row r="18" spans="4:6">
      <c r="E18" t="s">
        <v>770</v>
      </c>
      <c r="F18" t="s">
        <v>738</v>
      </c>
    </row>
    <row r="19" spans="4:6">
      <c r="E19" t="s">
        <v>771</v>
      </c>
      <c r="F19" t="s">
        <v>738</v>
      </c>
    </row>
    <row r="20" spans="4:6">
      <c r="E20" t="s">
        <v>772</v>
      </c>
      <c r="F20" t="s">
        <v>738</v>
      </c>
    </row>
    <row r="21" spans="4:6">
      <c r="E21" t="s">
        <v>773</v>
      </c>
      <c r="F21" t="s">
        <v>760</v>
      </c>
    </row>
    <row r="22" spans="4:6">
      <c r="E22" t="s">
        <v>774</v>
      </c>
      <c r="F22" t="s">
        <v>760</v>
      </c>
    </row>
    <row r="23" spans="4:6">
      <c r="E23" t="s">
        <v>775</v>
      </c>
      <c r="F23" t="s">
        <v>738</v>
      </c>
    </row>
    <row r="24" spans="4:6">
      <c r="E24" t="s">
        <v>776</v>
      </c>
      <c r="F24" t="s">
        <v>738</v>
      </c>
    </row>
    <row r="25" spans="4:6">
      <c r="E25" t="s">
        <v>777</v>
      </c>
      <c r="F25" t="s">
        <v>738</v>
      </c>
    </row>
    <row r="26" spans="4:6">
      <c r="E26" t="s">
        <v>777</v>
      </c>
      <c r="F26" t="s">
        <v>738</v>
      </c>
    </row>
    <row r="27" spans="4:6">
      <c r="E27" t="s">
        <v>777</v>
      </c>
      <c r="F27" t="s">
        <v>738</v>
      </c>
    </row>
    <row r="28" spans="4:6">
      <c r="E28" t="s">
        <v>777</v>
      </c>
      <c r="F28" t="s">
        <v>738</v>
      </c>
    </row>
    <row r="29" spans="4:6">
      <c r="E29" t="s">
        <v>777</v>
      </c>
      <c r="F29" t="s">
        <v>738</v>
      </c>
    </row>
    <row r="30" spans="4:6">
      <c r="E30" t="s">
        <v>745</v>
      </c>
      <c r="F30" t="s">
        <v>757</v>
      </c>
    </row>
    <row r="31" spans="4:6">
      <c r="E31" t="s">
        <v>745</v>
      </c>
      <c r="F31" t="s">
        <v>757</v>
      </c>
    </row>
    <row r="32" spans="4:6">
      <c r="E32" t="s">
        <v>745</v>
      </c>
      <c r="F32" t="s">
        <v>757</v>
      </c>
    </row>
    <row r="33" spans="5:6">
      <c r="E33" t="s">
        <v>778</v>
      </c>
      <c r="F33" t="s">
        <v>760</v>
      </c>
    </row>
    <row r="34" spans="5:6">
      <c r="E34" t="s">
        <v>778</v>
      </c>
      <c r="F34" t="s">
        <v>760</v>
      </c>
    </row>
    <row r="35" spans="5:6">
      <c r="E35" t="s">
        <v>778</v>
      </c>
      <c r="F35" t="s">
        <v>760</v>
      </c>
    </row>
    <row r="36" spans="5:6">
      <c r="E36" t="s">
        <v>752</v>
      </c>
      <c r="F36" t="s">
        <v>766</v>
      </c>
    </row>
    <row r="37" spans="5:6">
      <c r="E37" t="s">
        <v>752</v>
      </c>
      <c r="F37" t="s">
        <v>766</v>
      </c>
    </row>
    <row r="38" spans="5:6">
      <c r="E38" t="s">
        <v>752</v>
      </c>
      <c r="F38" t="s">
        <v>766</v>
      </c>
    </row>
    <row r="39" spans="5:6">
      <c r="E39" t="s">
        <v>754</v>
      </c>
      <c r="F39" t="s">
        <v>755</v>
      </c>
    </row>
    <row r="41" spans="5:6">
      <c r="E41" t="s">
        <v>776</v>
      </c>
      <c r="F41" t="s">
        <v>738</v>
      </c>
    </row>
    <row r="42" spans="5:6">
      <c r="E42" t="s">
        <v>779</v>
      </c>
      <c r="F42" t="s">
        <v>760</v>
      </c>
    </row>
    <row r="43" spans="5:6">
      <c r="E43" t="s">
        <v>780</v>
      </c>
      <c r="F43" t="s">
        <v>738</v>
      </c>
    </row>
    <row r="44" spans="5:6">
      <c r="E44" t="s">
        <v>781</v>
      </c>
      <c r="F44" t="s">
        <v>760</v>
      </c>
    </row>
    <row r="46" spans="5:6">
      <c r="E46" t="s">
        <v>764</v>
      </c>
      <c r="F46" t="s">
        <v>746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468</v>
      </c>
      <c r="B1" t="s">
        <v>6</v>
      </c>
      <c r="C1" t="s">
        <v>469</v>
      </c>
      <c r="D1" t="s">
        <v>470</v>
      </c>
      <c r="E1" t="s">
        <v>471</v>
      </c>
      <c r="F1" t="s">
        <v>461</v>
      </c>
      <c r="G1" t="s">
        <v>472</v>
      </c>
      <c r="H1" t="s">
        <v>473</v>
      </c>
      <c r="I1" t="s">
        <v>474</v>
      </c>
      <c r="J1" t="s">
        <v>475</v>
      </c>
      <c r="K1" t="s">
        <v>476</v>
      </c>
      <c r="L1" t="s">
        <v>477</v>
      </c>
      <c r="M1" t="s">
        <v>478</v>
      </c>
      <c r="N1" t="s">
        <v>479</v>
      </c>
    </row>
    <row r="2" spans="1:14">
      <c r="A2" t="s">
        <v>1239</v>
      </c>
      <c r="B2" t="s">
        <v>865</v>
      </c>
      <c r="C2" t="s">
        <v>1103</v>
      </c>
      <c r="D2">
        <v>42862</v>
      </c>
      <c r="E2" t="s">
        <v>492</v>
      </c>
      <c r="F2" t="s">
        <v>481</v>
      </c>
      <c r="G2" t="s">
        <v>14</v>
      </c>
      <c r="H2" t="s">
        <v>482</v>
      </c>
      <c r="I2" t="s">
        <v>1240</v>
      </c>
      <c r="J2" t="s">
        <v>484</v>
      </c>
      <c r="K2">
        <v>32</v>
      </c>
      <c r="L2" t="s">
        <v>1241</v>
      </c>
      <c r="M2" t="s">
        <v>1231</v>
      </c>
      <c r="N2" t="s">
        <v>1231</v>
      </c>
    </row>
    <row r="3" spans="1:14">
      <c r="A3" t="s">
        <v>1239</v>
      </c>
      <c r="B3" t="s">
        <v>865</v>
      </c>
      <c r="C3" t="s">
        <v>1163</v>
      </c>
      <c r="D3">
        <v>42862</v>
      </c>
      <c r="E3" t="s">
        <v>492</v>
      </c>
      <c r="F3" t="s">
        <v>481</v>
      </c>
      <c r="G3" t="s">
        <v>14</v>
      </c>
      <c r="H3" t="s">
        <v>482</v>
      </c>
      <c r="I3" t="s">
        <v>483</v>
      </c>
      <c r="J3" t="s">
        <v>484</v>
      </c>
      <c r="K3">
        <v>32</v>
      </c>
      <c r="L3" t="s">
        <v>1241</v>
      </c>
      <c r="M3" t="s">
        <v>1231</v>
      </c>
      <c r="N3" t="s">
        <v>1231</v>
      </c>
    </row>
    <row r="4" spans="1:14">
      <c r="A4" t="s">
        <v>1239</v>
      </c>
      <c r="B4" t="s">
        <v>865</v>
      </c>
      <c r="C4" t="s">
        <v>1086</v>
      </c>
      <c r="D4">
        <v>42862</v>
      </c>
      <c r="E4" t="s">
        <v>480</v>
      </c>
      <c r="F4" t="s">
        <v>481</v>
      </c>
      <c r="G4" t="s">
        <v>14</v>
      </c>
      <c r="H4" t="s">
        <v>482</v>
      </c>
      <c r="I4" t="s">
        <v>483</v>
      </c>
      <c r="J4" t="s">
        <v>484</v>
      </c>
      <c r="K4">
        <v>48</v>
      </c>
      <c r="L4" t="s">
        <v>1081</v>
      </c>
      <c r="M4" t="s">
        <v>1235</v>
      </c>
      <c r="N4" t="s">
        <v>1235</v>
      </c>
    </row>
    <row r="5" spans="1:14">
      <c r="A5" t="s">
        <v>1239</v>
      </c>
      <c r="B5" t="s">
        <v>865</v>
      </c>
      <c r="C5" t="s">
        <v>1135</v>
      </c>
      <c r="D5">
        <v>42861</v>
      </c>
      <c r="E5" t="s">
        <v>480</v>
      </c>
      <c r="F5" t="s">
        <v>481</v>
      </c>
      <c r="G5" t="s">
        <v>14</v>
      </c>
      <c r="H5" t="s">
        <v>482</v>
      </c>
      <c r="I5" t="s">
        <v>483</v>
      </c>
      <c r="J5" t="s">
        <v>484</v>
      </c>
      <c r="K5">
        <v>48</v>
      </c>
      <c r="L5" t="s">
        <v>1081</v>
      </c>
      <c r="M5" t="s">
        <v>1235</v>
      </c>
      <c r="N5" t="s">
        <v>1235</v>
      </c>
    </row>
    <row r="6" spans="1:14">
      <c r="A6" t="s">
        <v>1239</v>
      </c>
      <c r="B6" t="s">
        <v>865</v>
      </c>
      <c r="C6" t="s">
        <v>1242</v>
      </c>
      <c r="D6">
        <v>42873</v>
      </c>
      <c r="E6" t="s">
        <v>492</v>
      </c>
      <c r="F6" t="s">
        <v>481</v>
      </c>
      <c r="G6" t="s">
        <v>14</v>
      </c>
      <c r="H6" t="s">
        <v>482</v>
      </c>
      <c r="I6" t="s">
        <v>483</v>
      </c>
      <c r="J6" t="s">
        <v>484</v>
      </c>
      <c r="K6">
        <v>32</v>
      </c>
      <c r="L6" t="s">
        <v>1241</v>
      </c>
      <c r="M6" t="s">
        <v>1231</v>
      </c>
      <c r="N6" t="s">
        <v>1231</v>
      </c>
    </row>
    <row r="7" spans="1:14">
      <c r="A7" t="s">
        <v>1239</v>
      </c>
      <c r="B7" t="s">
        <v>865</v>
      </c>
      <c r="C7" t="s">
        <v>1156</v>
      </c>
      <c r="D7">
        <v>42862</v>
      </c>
      <c r="E7" t="s">
        <v>487</v>
      </c>
      <c r="F7" t="s">
        <v>481</v>
      </c>
      <c r="G7" t="s">
        <v>14</v>
      </c>
      <c r="H7" t="s">
        <v>482</v>
      </c>
      <c r="I7" t="s">
        <v>483</v>
      </c>
      <c r="J7" t="s">
        <v>484</v>
      </c>
      <c r="K7">
        <v>32</v>
      </c>
      <c r="L7" t="s">
        <v>1243</v>
      </c>
      <c r="M7" t="s">
        <v>1233</v>
      </c>
      <c r="N7" t="s">
        <v>1233</v>
      </c>
    </row>
    <row r="8" spans="1:14">
      <c r="A8" t="s">
        <v>1239</v>
      </c>
      <c r="B8" t="s">
        <v>865</v>
      </c>
      <c r="C8" t="s">
        <v>1244</v>
      </c>
      <c r="D8">
        <v>42868</v>
      </c>
      <c r="E8" t="s">
        <v>492</v>
      </c>
      <c r="F8" t="s">
        <v>481</v>
      </c>
      <c r="G8" t="s">
        <v>14</v>
      </c>
      <c r="H8" t="s">
        <v>482</v>
      </c>
      <c r="I8" t="s">
        <v>483</v>
      </c>
      <c r="J8" t="s">
        <v>484</v>
      </c>
      <c r="K8">
        <v>32</v>
      </c>
      <c r="L8" t="s">
        <v>1241</v>
      </c>
      <c r="M8" t="s">
        <v>1231</v>
      </c>
      <c r="N8" t="s">
        <v>1231</v>
      </c>
    </row>
    <row r="9" spans="1:14">
      <c r="A9" t="s">
        <v>1239</v>
      </c>
      <c r="B9" t="s">
        <v>865</v>
      </c>
      <c r="C9" t="s">
        <v>1199</v>
      </c>
      <c r="D9">
        <v>42862</v>
      </c>
      <c r="E9" t="s">
        <v>492</v>
      </c>
      <c r="F9" t="s">
        <v>481</v>
      </c>
      <c r="G9" t="s">
        <v>14</v>
      </c>
      <c r="H9" t="s">
        <v>482</v>
      </c>
      <c r="I9" t="s">
        <v>483</v>
      </c>
      <c r="J9" t="s">
        <v>484</v>
      </c>
      <c r="K9">
        <v>32</v>
      </c>
      <c r="L9" t="s">
        <v>1241</v>
      </c>
      <c r="M9" t="s">
        <v>1231</v>
      </c>
      <c r="N9" t="s">
        <v>1231</v>
      </c>
    </row>
    <row r="10" spans="1:14">
      <c r="A10" t="s">
        <v>1239</v>
      </c>
      <c r="B10" t="s">
        <v>865</v>
      </c>
      <c r="C10" t="s">
        <v>1152</v>
      </c>
      <c r="D10">
        <v>42862</v>
      </c>
      <c r="E10" t="s">
        <v>492</v>
      </c>
      <c r="F10" t="s">
        <v>481</v>
      </c>
      <c r="G10" t="s">
        <v>14</v>
      </c>
      <c r="H10" t="s">
        <v>482</v>
      </c>
      <c r="I10" t="s">
        <v>483</v>
      </c>
      <c r="J10" t="s">
        <v>484</v>
      </c>
      <c r="K10">
        <v>32</v>
      </c>
      <c r="L10" t="s">
        <v>1241</v>
      </c>
      <c r="M10" t="s">
        <v>1231</v>
      </c>
      <c r="N10" t="s">
        <v>1231</v>
      </c>
    </row>
    <row r="11" spans="1:14">
      <c r="A11" t="s">
        <v>1239</v>
      </c>
      <c r="B11" t="s">
        <v>865</v>
      </c>
      <c r="C11" t="s">
        <v>1200</v>
      </c>
      <c r="D11">
        <v>42862</v>
      </c>
      <c r="E11" t="s">
        <v>492</v>
      </c>
      <c r="F11" t="s">
        <v>481</v>
      </c>
      <c r="G11" t="s">
        <v>14</v>
      </c>
      <c r="H11" t="s">
        <v>482</v>
      </c>
      <c r="I11" t="s">
        <v>483</v>
      </c>
      <c r="J11" t="s">
        <v>484</v>
      </c>
      <c r="K11">
        <v>32</v>
      </c>
      <c r="L11" t="s">
        <v>1241</v>
      </c>
      <c r="M11" t="s">
        <v>1231</v>
      </c>
      <c r="N11" t="s">
        <v>1231</v>
      </c>
    </row>
    <row r="12" spans="1:14">
      <c r="A12" t="s">
        <v>1239</v>
      </c>
      <c r="B12" t="s">
        <v>865</v>
      </c>
      <c r="C12" t="s">
        <v>1147</v>
      </c>
      <c r="D12">
        <v>42868</v>
      </c>
      <c r="E12" t="s">
        <v>492</v>
      </c>
      <c r="F12" t="s">
        <v>481</v>
      </c>
      <c r="G12" t="s">
        <v>14</v>
      </c>
      <c r="H12" t="s">
        <v>482</v>
      </c>
      <c r="I12" t="s">
        <v>483</v>
      </c>
      <c r="J12" t="s">
        <v>484</v>
      </c>
      <c r="K12">
        <v>32</v>
      </c>
      <c r="L12" t="s">
        <v>1241</v>
      </c>
      <c r="M12" t="s">
        <v>1231</v>
      </c>
      <c r="N12" t="s">
        <v>1231</v>
      </c>
    </row>
    <row r="13" spans="1:14">
      <c r="A13" t="s">
        <v>1239</v>
      </c>
      <c r="B13" t="s">
        <v>865</v>
      </c>
      <c r="C13" t="s">
        <v>1224</v>
      </c>
      <c r="D13">
        <v>42862</v>
      </c>
      <c r="E13" t="s">
        <v>487</v>
      </c>
      <c r="F13" t="s">
        <v>481</v>
      </c>
      <c r="G13" t="s">
        <v>14</v>
      </c>
      <c r="H13" t="s">
        <v>482</v>
      </c>
      <c r="I13" t="s">
        <v>483</v>
      </c>
      <c r="J13" t="s">
        <v>484</v>
      </c>
      <c r="K13">
        <v>32</v>
      </c>
      <c r="L13" t="s">
        <v>1243</v>
      </c>
      <c r="M13" t="s">
        <v>1233</v>
      </c>
      <c r="N13" t="s">
        <v>1233</v>
      </c>
    </row>
    <row r="14" spans="1:14">
      <c r="A14" t="s">
        <v>1239</v>
      </c>
      <c r="B14" t="s">
        <v>865</v>
      </c>
      <c r="C14" t="s">
        <v>1175</v>
      </c>
      <c r="D14">
        <v>42874</v>
      </c>
      <c r="E14" t="s">
        <v>487</v>
      </c>
      <c r="F14" t="s">
        <v>481</v>
      </c>
      <c r="G14" t="s">
        <v>14</v>
      </c>
      <c r="H14" t="s">
        <v>482</v>
      </c>
      <c r="I14" t="s">
        <v>483</v>
      </c>
      <c r="J14" t="s">
        <v>484</v>
      </c>
      <c r="K14">
        <v>32</v>
      </c>
      <c r="L14" t="s">
        <v>1243</v>
      </c>
      <c r="M14" t="s">
        <v>1233</v>
      </c>
      <c r="N14" t="s">
        <v>1233</v>
      </c>
    </row>
    <row r="15" spans="1:14">
      <c r="A15" t="s">
        <v>1239</v>
      </c>
      <c r="B15" t="s">
        <v>865</v>
      </c>
      <c r="C15" t="s">
        <v>1180</v>
      </c>
      <c r="D15">
        <v>42862</v>
      </c>
      <c r="E15" t="s">
        <v>492</v>
      </c>
      <c r="F15" t="s">
        <v>481</v>
      </c>
      <c r="G15" t="s">
        <v>14</v>
      </c>
      <c r="H15" t="s">
        <v>482</v>
      </c>
      <c r="I15" t="s">
        <v>483</v>
      </c>
      <c r="J15" t="s">
        <v>484</v>
      </c>
      <c r="K15">
        <v>32</v>
      </c>
      <c r="L15" t="s">
        <v>1241</v>
      </c>
      <c r="M15" t="s">
        <v>1231</v>
      </c>
      <c r="N15" t="s">
        <v>1231</v>
      </c>
    </row>
    <row r="16" spans="1:14">
      <c r="A16" t="s">
        <v>1239</v>
      </c>
      <c r="B16" t="s">
        <v>865</v>
      </c>
      <c r="C16" t="s">
        <v>1154</v>
      </c>
      <c r="D16">
        <v>42862</v>
      </c>
      <c r="E16" t="s">
        <v>480</v>
      </c>
      <c r="F16" t="s">
        <v>481</v>
      </c>
      <c r="G16" t="s">
        <v>14</v>
      </c>
      <c r="H16" t="s">
        <v>482</v>
      </c>
      <c r="I16" t="s">
        <v>483</v>
      </c>
      <c r="J16" t="s">
        <v>484</v>
      </c>
      <c r="K16">
        <v>48</v>
      </c>
      <c r="L16" t="s">
        <v>1081</v>
      </c>
      <c r="M16" t="s">
        <v>1235</v>
      </c>
      <c r="N16" t="s">
        <v>1235</v>
      </c>
    </row>
    <row r="17" spans="1:14">
      <c r="A17" t="s">
        <v>1239</v>
      </c>
      <c r="B17" t="s">
        <v>865</v>
      </c>
      <c r="C17" t="s">
        <v>1204</v>
      </c>
      <c r="D17">
        <v>42863</v>
      </c>
      <c r="E17" t="s">
        <v>492</v>
      </c>
      <c r="F17" t="s">
        <v>481</v>
      </c>
      <c r="G17" t="s">
        <v>14</v>
      </c>
      <c r="H17" t="s">
        <v>482</v>
      </c>
      <c r="I17" t="s">
        <v>483</v>
      </c>
      <c r="J17" t="s">
        <v>484</v>
      </c>
      <c r="K17">
        <v>32</v>
      </c>
      <c r="L17" t="s">
        <v>1241</v>
      </c>
      <c r="M17" t="s">
        <v>1231</v>
      </c>
      <c r="N17" t="s">
        <v>1231</v>
      </c>
    </row>
    <row r="18" spans="1:14">
      <c r="A18" t="s">
        <v>1239</v>
      </c>
      <c r="B18" t="s">
        <v>865</v>
      </c>
      <c r="C18" t="s">
        <v>1095</v>
      </c>
      <c r="D18">
        <v>42862</v>
      </c>
      <c r="E18" t="s">
        <v>480</v>
      </c>
      <c r="F18" t="s">
        <v>481</v>
      </c>
      <c r="G18" t="s">
        <v>14</v>
      </c>
      <c r="H18" t="s">
        <v>482</v>
      </c>
      <c r="I18" t="s">
        <v>483</v>
      </c>
      <c r="J18" t="s">
        <v>484</v>
      </c>
      <c r="K18">
        <v>48</v>
      </c>
      <c r="L18" t="s">
        <v>1081</v>
      </c>
      <c r="M18" t="s">
        <v>1235</v>
      </c>
      <c r="N18" t="s">
        <v>1235</v>
      </c>
    </row>
    <row r="19" spans="1:14">
      <c r="A19" t="s">
        <v>1239</v>
      </c>
      <c r="B19" t="s">
        <v>865</v>
      </c>
      <c r="C19" t="s">
        <v>1103</v>
      </c>
      <c r="D19">
        <v>42862</v>
      </c>
      <c r="E19" t="s">
        <v>492</v>
      </c>
      <c r="F19" t="s">
        <v>481</v>
      </c>
      <c r="G19" t="s">
        <v>14</v>
      </c>
      <c r="H19" t="s">
        <v>482</v>
      </c>
      <c r="I19" t="s">
        <v>483</v>
      </c>
      <c r="J19" t="s">
        <v>484</v>
      </c>
      <c r="K19">
        <v>32</v>
      </c>
      <c r="L19" t="s">
        <v>1241</v>
      </c>
      <c r="M19" t="s">
        <v>1231</v>
      </c>
      <c r="N19" t="s">
        <v>1231</v>
      </c>
    </row>
    <row r="20" spans="1:14">
      <c r="A20" t="s">
        <v>1239</v>
      </c>
      <c r="B20" t="s">
        <v>865</v>
      </c>
      <c r="C20" t="s">
        <v>1089</v>
      </c>
      <c r="D20">
        <v>42862</v>
      </c>
      <c r="E20" t="s">
        <v>480</v>
      </c>
      <c r="F20" t="s">
        <v>481</v>
      </c>
      <c r="G20" t="s">
        <v>14</v>
      </c>
      <c r="H20" t="s">
        <v>482</v>
      </c>
      <c r="I20" t="s">
        <v>483</v>
      </c>
      <c r="J20" t="s">
        <v>484</v>
      </c>
      <c r="K20">
        <v>48</v>
      </c>
      <c r="L20" t="s">
        <v>1081</v>
      </c>
      <c r="M20" t="s">
        <v>1235</v>
      </c>
      <c r="N20" t="s">
        <v>1235</v>
      </c>
    </row>
    <row r="21" spans="1:14">
      <c r="A21" t="s">
        <v>1239</v>
      </c>
      <c r="B21" t="s">
        <v>865</v>
      </c>
      <c r="C21" t="s">
        <v>1111</v>
      </c>
      <c r="D21">
        <v>42862</v>
      </c>
      <c r="E21" t="s">
        <v>492</v>
      </c>
      <c r="F21" t="s">
        <v>481</v>
      </c>
      <c r="G21" t="s">
        <v>14</v>
      </c>
      <c r="H21" t="s">
        <v>482</v>
      </c>
      <c r="I21" t="s">
        <v>483</v>
      </c>
      <c r="J21" t="s">
        <v>484</v>
      </c>
      <c r="K21">
        <v>32</v>
      </c>
      <c r="L21" t="s">
        <v>1241</v>
      </c>
      <c r="M21" t="s">
        <v>1231</v>
      </c>
      <c r="N21" t="s">
        <v>1231</v>
      </c>
    </row>
    <row r="22" spans="1:14">
      <c r="A22" t="s">
        <v>1239</v>
      </c>
      <c r="B22" t="s">
        <v>865</v>
      </c>
      <c r="C22" t="s">
        <v>1220</v>
      </c>
      <c r="D22">
        <v>42862</v>
      </c>
      <c r="E22" t="s">
        <v>480</v>
      </c>
      <c r="F22" t="s">
        <v>481</v>
      </c>
      <c r="G22" t="s">
        <v>14</v>
      </c>
      <c r="H22" t="s">
        <v>482</v>
      </c>
      <c r="I22" t="s">
        <v>483</v>
      </c>
      <c r="J22" t="s">
        <v>484</v>
      </c>
      <c r="K22">
        <v>48</v>
      </c>
      <c r="L22" t="s">
        <v>1081</v>
      </c>
      <c r="M22" t="s">
        <v>1235</v>
      </c>
      <c r="N22" t="s">
        <v>1235</v>
      </c>
    </row>
    <row r="23" spans="1:14">
      <c r="A23" t="s">
        <v>1239</v>
      </c>
      <c r="B23" t="s">
        <v>865</v>
      </c>
      <c r="C23" t="s">
        <v>1245</v>
      </c>
      <c r="D23">
        <v>42862</v>
      </c>
      <c r="E23" t="s">
        <v>492</v>
      </c>
      <c r="F23" t="s">
        <v>481</v>
      </c>
      <c r="G23" t="s">
        <v>14</v>
      </c>
      <c r="H23" t="s">
        <v>482</v>
      </c>
      <c r="I23" t="s">
        <v>483</v>
      </c>
      <c r="J23" t="s">
        <v>484</v>
      </c>
      <c r="K23">
        <v>32</v>
      </c>
      <c r="L23" t="s">
        <v>1241</v>
      </c>
      <c r="M23" t="s">
        <v>1231</v>
      </c>
      <c r="N23" t="s">
        <v>1231</v>
      </c>
    </row>
    <row r="24" spans="1:14">
      <c r="A24" t="s">
        <v>1239</v>
      </c>
      <c r="B24" t="s">
        <v>865</v>
      </c>
      <c r="C24" t="s">
        <v>1219</v>
      </c>
      <c r="D24">
        <v>42866</v>
      </c>
      <c r="E24" t="s">
        <v>480</v>
      </c>
      <c r="F24" t="s">
        <v>481</v>
      </c>
      <c r="G24" t="s">
        <v>14</v>
      </c>
      <c r="H24" t="s">
        <v>482</v>
      </c>
      <c r="I24" t="s">
        <v>483</v>
      </c>
      <c r="J24" t="s">
        <v>484</v>
      </c>
      <c r="K24">
        <v>48</v>
      </c>
      <c r="L24" t="s">
        <v>1081</v>
      </c>
      <c r="M24" t="s">
        <v>1235</v>
      </c>
      <c r="N24" t="s">
        <v>1235</v>
      </c>
    </row>
    <row r="25" spans="1:14">
      <c r="A25" t="s">
        <v>1065</v>
      </c>
      <c r="B25" t="s">
        <v>941</v>
      </c>
      <c r="C25" t="s">
        <v>1246</v>
      </c>
      <c r="D25">
        <v>42862</v>
      </c>
      <c r="E25" t="s">
        <v>480</v>
      </c>
      <c r="F25" t="s">
        <v>481</v>
      </c>
      <c r="G25" t="s">
        <v>14</v>
      </c>
      <c r="H25" t="s">
        <v>482</v>
      </c>
      <c r="I25" t="s">
        <v>483</v>
      </c>
      <c r="J25" t="s">
        <v>484</v>
      </c>
      <c r="K25">
        <v>48</v>
      </c>
      <c r="L25" t="s">
        <v>1081</v>
      </c>
      <c r="M25" t="s">
        <v>1235</v>
      </c>
      <c r="N25" t="s">
        <v>1235</v>
      </c>
    </row>
    <row r="26" spans="1:14">
      <c r="A26" t="s">
        <v>1065</v>
      </c>
      <c r="B26" t="s">
        <v>941</v>
      </c>
      <c r="C26" t="s">
        <v>1247</v>
      </c>
      <c r="D26">
        <v>42862</v>
      </c>
      <c r="E26" t="s">
        <v>487</v>
      </c>
      <c r="F26" t="s">
        <v>481</v>
      </c>
      <c r="G26" t="s">
        <v>14</v>
      </c>
      <c r="H26" t="s">
        <v>482</v>
      </c>
      <c r="I26" t="s">
        <v>483</v>
      </c>
      <c r="J26" t="s">
        <v>484</v>
      </c>
      <c r="K26">
        <v>32</v>
      </c>
      <c r="L26" t="s">
        <v>1243</v>
      </c>
      <c r="M26" t="s">
        <v>1233</v>
      </c>
      <c r="N26" t="s">
        <v>1233</v>
      </c>
    </row>
    <row r="27" spans="1:14">
      <c r="A27" t="s">
        <v>1065</v>
      </c>
      <c r="B27" t="s">
        <v>941</v>
      </c>
      <c r="C27" t="s">
        <v>1248</v>
      </c>
      <c r="D27">
        <v>42862</v>
      </c>
      <c r="E27" t="s">
        <v>487</v>
      </c>
      <c r="F27" t="s">
        <v>481</v>
      </c>
      <c r="G27" t="s">
        <v>14</v>
      </c>
      <c r="H27" t="s">
        <v>482</v>
      </c>
      <c r="I27" t="s">
        <v>483</v>
      </c>
      <c r="J27" t="s">
        <v>484</v>
      </c>
      <c r="K27">
        <v>32</v>
      </c>
      <c r="L27" t="s">
        <v>1243</v>
      </c>
      <c r="M27" t="s">
        <v>1233</v>
      </c>
      <c r="N27" t="s">
        <v>1233</v>
      </c>
    </row>
    <row r="28" spans="1:14">
      <c r="A28" t="s">
        <v>1065</v>
      </c>
      <c r="B28" t="s">
        <v>941</v>
      </c>
      <c r="C28" t="s">
        <v>1249</v>
      </c>
      <c r="D28">
        <v>42862</v>
      </c>
      <c r="E28" t="s">
        <v>487</v>
      </c>
      <c r="F28" t="s">
        <v>481</v>
      </c>
      <c r="G28" t="s">
        <v>14</v>
      </c>
      <c r="H28" t="s">
        <v>482</v>
      </c>
      <c r="I28" t="s">
        <v>483</v>
      </c>
      <c r="J28" t="s">
        <v>484</v>
      </c>
      <c r="K28">
        <v>32</v>
      </c>
      <c r="L28" t="s">
        <v>1243</v>
      </c>
      <c r="M28" t="s">
        <v>1233</v>
      </c>
      <c r="N28" t="s">
        <v>1233</v>
      </c>
    </row>
    <row r="29" spans="1:14">
      <c r="A29" t="s">
        <v>1065</v>
      </c>
      <c r="B29" t="s">
        <v>941</v>
      </c>
      <c r="C29" t="s">
        <v>1250</v>
      </c>
      <c r="D29">
        <v>42862</v>
      </c>
      <c r="E29" t="s">
        <v>480</v>
      </c>
      <c r="F29" t="s">
        <v>481</v>
      </c>
      <c r="G29" t="s">
        <v>14</v>
      </c>
      <c r="H29" t="s">
        <v>482</v>
      </c>
      <c r="I29" t="s">
        <v>483</v>
      </c>
      <c r="J29" t="s">
        <v>484</v>
      </c>
      <c r="K29">
        <v>48</v>
      </c>
      <c r="L29" t="s">
        <v>1081</v>
      </c>
      <c r="M29" t="s">
        <v>1235</v>
      </c>
      <c r="N29" t="s">
        <v>1235</v>
      </c>
    </row>
    <row r="30" spans="1:14">
      <c r="A30" t="s">
        <v>1251</v>
      </c>
      <c r="B30" t="s">
        <v>504</v>
      </c>
      <c r="C30" t="s">
        <v>961</v>
      </c>
      <c r="D30">
        <v>42862</v>
      </c>
      <c r="E30" t="s">
        <v>480</v>
      </c>
      <c r="F30" t="s">
        <v>481</v>
      </c>
      <c r="G30" t="s">
        <v>14</v>
      </c>
      <c r="H30" t="s">
        <v>482</v>
      </c>
      <c r="I30" t="s">
        <v>485</v>
      </c>
      <c r="J30" t="s">
        <v>484</v>
      </c>
      <c r="K30">
        <v>48</v>
      </c>
      <c r="L30" t="s">
        <v>1081</v>
      </c>
      <c r="M30" t="s">
        <v>1235</v>
      </c>
      <c r="N30" t="s">
        <v>1235</v>
      </c>
    </row>
    <row r="31" spans="1:14">
      <c r="A31" t="s">
        <v>1251</v>
      </c>
      <c r="B31" t="s">
        <v>504</v>
      </c>
      <c r="C31" t="s">
        <v>990</v>
      </c>
      <c r="D31">
        <v>42862</v>
      </c>
      <c r="E31" t="s">
        <v>480</v>
      </c>
      <c r="F31" t="s">
        <v>481</v>
      </c>
      <c r="G31" t="s">
        <v>14</v>
      </c>
      <c r="H31" t="s">
        <v>482</v>
      </c>
      <c r="I31" t="s">
        <v>485</v>
      </c>
      <c r="J31" t="s">
        <v>484</v>
      </c>
      <c r="K31">
        <v>48</v>
      </c>
      <c r="L31" t="s">
        <v>1081</v>
      </c>
      <c r="M31" t="s">
        <v>1235</v>
      </c>
      <c r="N31" t="s">
        <v>1235</v>
      </c>
    </row>
    <row r="32" spans="1:14">
      <c r="A32" t="s">
        <v>1251</v>
      </c>
      <c r="B32" t="s">
        <v>504</v>
      </c>
      <c r="C32" t="s">
        <v>963</v>
      </c>
      <c r="D32">
        <v>42862</v>
      </c>
      <c r="E32" t="s">
        <v>480</v>
      </c>
      <c r="F32" t="s">
        <v>481</v>
      </c>
      <c r="G32" t="s">
        <v>14</v>
      </c>
      <c r="H32" t="s">
        <v>482</v>
      </c>
      <c r="I32" t="s">
        <v>485</v>
      </c>
      <c r="J32" t="s">
        <v>484</v>
      </c>
      <c r="K32">
        <v>48</v>
      </c>
      <c r="L32" t="s">
        <v>1081</v>
      </c>
      <c r="M32" t="s">
        <v>1235</v>
      </c>
      <c r="N32" t="s">
        <v>1235</v>
      </c>
    </row>
    <row r="33" spans="1:14">
      <c r="A33" t="s">
        <v>1251</v>
      </c>
      <c r="B33" t="s">
        <v>504</v>
      </c>
      <c r="C33" t="s">
        <v>505</v>
      </c>
      <c r="D33">
        <v>42862</v>
      </c>
      <c r="E33" t="s">
        <v>480</v>
      </c>
      <c r="F33" t="s">
        <v>481</v>
      </c>
      <c r="G33" t="s">
        <v>14</v>
      </c>
      <c r="H33" t="s">
        <v>482</v>
      </c>
      <c r="I33" t="s">
        <v>485</v>
      </c>
      <c r="J33" t="s">
        <v>484</v>
      </c>
      <c r="K33">
        <v>48</v>
      </c>
      <c r="L33" t="s">
        <v>1081</v>
      </c>
      <c r="M33" t="s">
        <v>1235</v>
      </c>
      <c r="N33" t="s">
        <v>1235</v>
      </c>
    </row>
    <row r="34" spans="1:14">
      <c r="A34" t="s">
        <v>1251</v>
      </c>
      <c r="B34" t="s">
        <v>504</v>
      </c>
      <c r="C34" t="s">
        <v>967</v>
      </c>
      <c r="D34">
        <v>42862</v>
      </c>
      <c r="E34" t="s">
        <v>480</v>
      </c>
      <c r="F34" t="s">
        <v>481</v>
      </c>
      <c r="G34" t="s">
        <v>14</v>
      </c>
      <c r="H34" t="s">
        <v>482</v>
      </c>
      <c r="I34" t="s">
        <v>485</v>
      </c>
      <c r="J34" t="s">
        <v>484</v>
      </c>
      <c r="K34">
        <v>48</v>
      </c>
      <c r="L34" t="s">
        <v>1081</v>
      </c>
      <c r="M34" t="s">
        <v>1235</v>
      </c>
      <c r="N34" t="s">
        <v>1235</v>
      </c>
    </row>
    <row r="35" spans="1:14">
      <c r="A35" t="s">
        <v>1251</v>
      </c>
      <c r="B35" t="s">
        <v>504</v>
      </c>
      <c r="C35" t="s">
        <v>937</v>
      </c>
      <c r="D35">
        <v>42862</v>
      </c>
      <c r="E35" t="s">
        <v>480</v>
      </c>
      <c r="F35" t="s">
        <v>481</v>
      </c>
      <c r="G35" t="s">
        <v>14</v>
      </c>
      <c r="H35" t="s">
        <v>482</v>
      </c>
      <c r="I35" t="s">
        <v>485</v>
      </c>
      <c r="J35" t="s">
        <v>484</v>
      </c>
      <c r="K35">
        <v>48</v>
      </c>
      <c r="L35" t="s">
        <v>1081</v>
      </c>
      <c r="M35" t="s">
        <v>1235</v>
      </c>
      <c r="N35" t="s">
        <v>1235</v>
      </c>
    </row>
    <row r="36" spans="1:14">
      <c r="A36" t="s">
        <v>1251</v>
      </c>
      <c r="B36" t="s">
        <v>504</v>
      </c>
      <c r="C36" t="s">
        <v>972</v>
      </c>
      <c r="D36">
        <v>42862</v>
      </c>
      <c r="E36" t="s">
        <v>480</v>
      </c>
      <c r="F36" t="s">
        <v>481</v>
      </c>
      <c r="G36" t="s">
        <v>14</v>
      </c>
      <c r="H36" t="s">
        <v>482</v>
      </c>
      <c r="I36" t="s">
        <v>485</v>
      </c>
      <c r="J36" t="s">
        <v>484</v>
      </c>
      <c r="K36">
        <v>48</v>
      </c>
      <c r="L36" t="s">
        <v>1081</v>
      </c>
      <c r="M36" t="s">
        <v>1235</v>
      </c>
      <c r="N36" t="s">
        <v>1235</v>
      </c>
    </row>
    <row r="37" spans="1:14">
      <c r="A37" t="s">
        <v>1251</v>
      </c>
      <c r="B37" t="s">
        <v>504</v>
      </c>
      <c r="C37" t="s">
        <v>947</v>
      </c>
      <c r="D37">
        <v>42863</v>
      </c>
      <c r="E37" t="s">
        <v>480</v>
      </c>
      <c r="F37" t="s">
        <v>481</v>
      </c>
      <c r="G37" t="s">
        <v>14</v>
      </c>
      <c r="H37" t="s">
        <v>482</v>
      </c>
      <c r="I37" t="s">
        <v>485</v>
      </c>
      <c r="J37" t="s">
        <v>484</v>
      </c>
      <c r="K37">
        <v>48</v>
      </c>
      <c r="L37" t="s">
        <v>1081</v>
      </c>
      <c r="M37" t="s">
        <v>1235</v>
      </c>
      <c r="N37" t="s">
        <v>1235</v>
      </c>
    </row>
    <row r="38" spans="1:14">
      <c r="A38" t="s">
        <v>1251</v>
      </c>
      <c r="B38" t="s">
        <v>504</v>
      </c>
      <c r="C38" t="s">
        <v>948</v>
      </c>
      <c r="D38">
        <v>42862</v>
      </c>
      <c r="E38" t="s">
        <v>480</v>
      </c>
      <c r="F38" t="s">
        <v>481</v>
      </c>
      <c r="G38" t="s">
        <v>14</v>
      </c>
      <c r="H38" t="s">
        <v>482</v>
      </c>
      <c r="I38" t="s">
        <v>485</v>
      </c>
      <c r="J38" t="s">
        <v>484</v>
      </c>
      <c r="K38">
        <v>48</v>
      </c>
      <c r="L38" t="s">
        <v>1081</v>
      </c>
      <c r="M38" t="s">
        <v>1235</v>
      </c>
      <c r="N38" t="s">
        <v>1235</v>
      </c>
    </row>
    <row r="39" spans="1:14">
      <c r="A39" t="s">
        <v>1251</v>
      </c>
      <c r="B39" t="s">
        <v>504</v>
      </c>
      <c r="C39" t="s">
        <v>1011</v>
      </c>
      <c r="D39">
        <v>42861</v>
      </c>
      <c r="E39" t="s">
        <v>480</v>
      </c>
      <c r="F39" t="s">
        <v>481</v>
      </c>
      <c r="G39" t="s">
        <v>14</v>
      </c>
      <c r="H39" t="s">
        <v>482</v>
      </c>
      <c r="I39" t="s">
        <v>485</v>
      </c>
      <c r="J39" t="s">
        <v>484</v>
      </c>
      <c r="K39">
        <v>48</v>
      </c>
      <c r="L39" t="s">
        <v>1081</v>
      </c>
      <c r="M39" t="s">
        <v>1235</v>
      </c>
      <c r="N39" t="s">
        <v>1235</v>
      </c>
    </row>
    <row r="40" spans="1:14">
      <c r="A40" t="s">
        <v>1251</v>
      </c>
      <c r="B40" t="s">
        <v>504</v>
      </c>
      <c r="C40" t="s">
        <v>959</v>
      </c>
      <c r="D40">
        <v>42862</v>
      </c>
      <c r="E40" t="s">
        <v>480</v>
      </c>
      <c r="F40" t="s">
        <v>481</v>
      </c>
      <c r="G40" t="s">
        <v>14</v>
      </c>
      <c r="H40" t="s">
        <v>482</v>
      </c>
      <c r="I40" t="s">
        <v>485</v>
      </c>
      <c r="J40" t="s">
        <v>484</v>
      </c>
      <c r="K40">
        <v>48</v>
      </c>
      <c r="L40" t="s">
        <v>1081</v>
      </c>
      <c r="M40" t="s">
        <v>1235</v>
      </c>
      <c r="N40" t="s">
        <v>1235</v>
      </c>
    </row>
    <row r="41" spans="1:14">
      <c r="A41" t="s">
        <v>1251</v>
      </c>
      <c r="B41" t="s">
        <v>504</v>
      </c>
      <c r="C41" t="s">
        <v>944</v>
      </c>
      <c r="D41">
        <v>42862</v>
      </c>
      <c r="E41" t="s">
        <v>480</v>
      </c>
      <c r="F41" t="s">
        <v>481</v>
      </c>
      <c r="G41" t="s">
        <v>14</v>
      </c>
      <c r="H41" t="s">
        <v>482</v>
      </c>
      <c r="I41" t="s">
        <v>483</v>
      </c>
      <c r="J41" t="s">
        <v>484</v>
      </c>
      <c r="K41">
        <v>48</v>
      </c>
      <c r="L41" t="s">
        <v>1081</v>
      </c>
      <c r="M41" t="s">
        <v>1235</v>
      </c>
      <c r="N41" t="s">
        <v>1235</v>
      </c>
    </row>
    <row r="42" spans="1:14">
      <c r="A42" t="s">
        <v>1251</v>
      </c>
      <c r="B42" t="s">
        <v>504</v>
      </c>
      <c r="C42" t="s">
        <v>1036</v>
      </c>
      <c r="D42">
        <v>42862</v>
      </c>
      <c r="E42" t="s">
        <v>480</v>
      </c>
      <c r="F42" t="s">
        <v>481</v>
      </c>
      <c r="G42" t="s">
        <v>14</v>
      </c>
      <c r="H42" t="s">
        <v>482</v>
      </c>
      <c r="I42" t="s">
        <v>485</v>
      </c>
      <c r="J42" t="s">
        <v>484</v>
      </c>
      <c r="K42">
        <v>48</v>
      </c>
      <c r="L42" t="s">
        <v>1081</v>
      </c>
      <c r="M42" t="s">
        <v>1235</v>
      </c>
      <c r="N42" t="s">
        <v>1235</v>
      </c>
    </row>
    <row r="43" spans="1:14">
      <c r="A43" t="s">
        <v>1077</v>
      </c>
      <c r="B43" t="s">
        <v>942</v>
      </c>
      <c r="C43" t="s">
        <v>1252</v>
      </c>
      <c r="D43">
        <v>42882</v>
      </c>
      <c r="E43" t="s">
        <v>492</v>
      </c>
      <c r="F43" t="s">
        <v>481</v>
      </c>
      <c r="G43" t="s">
        <v>14</v>
      </c>
      <c r="H43" t="s">
        <v>482</v>
      </c>
      <c r="I43" t="s">
        <v>483</v>
      </c>
      <c r="J43" t="s">
        <v>484</v>
      </c>
      <c r="K43">
        <v>32</v>
      </c>
      <c r="L43" t="s">
        <v>1078</v>
      </c>
      <c r="M43" t="s">
        <v>1067</v>
      </c>
      <c r="N43" t="s">
        <v>1067</v>
      </c>
    </row>
    <row r="44" spans="1:14">
      <c r="A44" t="s">
        <v>1077</v>
      </c>
      <c r="B44" t="s">
        <v>942</v>
      </c>
      <c r="C44" t="s">
        <v>1253</v>
      </c>
      <c r="D44">
        <v>42862</v>
      </c>
      <c r="E44" t="s">
        <v>487</v>
      </c>
      <c r="F44" t="s">
        <v>481</v>
      </c>
      <c r="G44" t="s">
        <v>14</v>
      </c>
      <c r="H44" t="s">
        <v>482</v>
      </c>
      <c r="I44" t="s">
        <v>483</v>
      </c>
      <c r="J44" t="s">
        <v>484</v>
      </c>
      <c r="K44">
        <v>32</v>
      </c>
      <c r="L44" t="s">
        <v>1243</v>
      </c>
      <c r="M44" t="s">
        <v>1233</v>
      </c>
      <c r="N44" t="s">
        <v>1233</v>
      </c>
    </row>
    <row r="45" spans="1:14">
      <c r="A45" t="s">
        <v>1077</v>
      </c>
      <c r="B45" t="s">
        <v>942</v>
      </c>
      <c r="C45" t="s">
        <v>952</v>
      </c>
      <c r="D45">
        <v>42862</v>
      </c>
      <c r="E45" t="s">
        <v>480</v>
      </c>
      <c r="F45" t="s">
        <v>481</v>
      </c>
      <c r="G45" t="s">
        <v>14</v>
      </c>
      <c r="H45" t="s">
        <v>482</v>
      </c>
      <c r="I45" t="s">
        <v>485</v>
      </c>
      <c r="J45" t="s">
        <v>484</v>
      </c>
      <c r="K45">
        <v>48</v>
      </c>
      <c r="L45" t="s">
        <v>1081</v>
      </c>
      <c r="M45" t="s">
        <v>1235</v>
      </c>
      <c r="N45" t="s">
        <v>1235</v>
      </c>
    </row>
    <row r="46" spans="1:14">
      <c r="A46" t="s">
        <v>1077</v>
      </c>
      <c r="B46" t="s">
        <v>942</v>
      </c>
      <c r="C46" t="s">
        <v>956</v>
      </c>
      <c r="D46">
        <v>42861</v>
      </c>
      <c r="E46" t="s">
        <v>480</v>
      </c>
      <c r="F46" t="s">
        <v>481</v>
      </c>
      <c r="G46" t="s">
        <v>14</v>
      </c>
      <c r="H46" t="s">
        <v>482</v>
      </c>
      <c r="I46" t="s">
        <v>485</v>
      </c>
      <c r="J46" t="s">
        <v>484</v>
      </c>
      <c r="K46">
        <v>48</v>
      </c>
      <c r="L46" t="s">
        <v>1081</v>
      </c>
      <c r="M46" t="s">
        <v>1235</v>
      </c>
      <c r="N46" t="s">
        <v>1235</v>
      </c>
    </row>
    <row r="47" spans="1:14">
      <c r="A47" t="s">
        <v>1077</v>
      </c>
      <c r="B47" t="s">
        <v>942</v>
      </c>
      <c r="C47" t="s">
        <v>1252</v>
      </c>
      <c r="D47">
        <v>42882</v>
      </c>
      <c r="E47" t="s">
        <v>492</v>
      </c>
      <c r="F47" t="s">
        <v>481</v>
      </c>
      <c r="G47" t="s">
        <v>14</v>
      </c>
      <c r="H47" t="s">
        <v>482</v>
      </c>
      <c r="I47" t="s">
        <v>485</v>
      </c>
      <c r="J47" t="s">
        <v>484</v>
      </c>
      <c r="K47">
        <v>32</v>
      </c>
      <c r="L47" t="s">
        <v>1241</v>
      </c>
      <c r="M47" t="s">
        <v>1231</v>
      </c>
      <c r="N47" t="s">
        <v>1231</v>
      </c>
    </row>
    <row r="48" spans="1:14">
      <c r="A48" t="s">
        <v>1077</v>
      </c>
      <c r="B48" t="s">
        <v>942</v>
      </c>
      <c r="C48" t="s">
        <v>1254</v>
      </c>
      <c r="D48">
        <v>42862</v>
      </c>
      <c r="E48" t="s">
        <v>480</v>
      </c>
      <c r="F48" t="s">
        <v>481</v>
      </c>
      <c r="G48" t="s">
        <v>14</v>
      </c>
      <c r="H48" t="s">
        <v>482</v>
      </c>
      <c r="I48" t="s">
        <v>483</v>
      </c>
      <c r="J48" t="s">
        <v>484</v>
      </c>
      <c r="K48">
        <v>48</v>
      </c>
      <c r="L48" t="s">
        <v>1081</v>
      </c>
      <c r="M48" t="s">
        <v>1235</v>
      </c>
      <c r="N48" t="s">
        <v>1235</v>
      </c>
    </row>
    <row r="49" spans="1:14">
      <c r="A49" t="s">
        <v>1077</v>
      </c>
      <c r="B49" t="s">
        <v>942</v>
      </c>
      <c r="C49" t="s">
        <v>1138</v>
      </c>
      <c r="D49">
        <v>42862</v>
      </c>
      <c r="E49" t="s">
        <v>492</v>
      </c>
      <c r="F49" t="s">
        <v>481</v>
      </c>
      <c r="G49" t="s">
        <v>14</v>
      </c>
      <c r="H49" t="s">
        <v>482</v>
      </c>
      <c r="I49" t="s">
        <v>483</v>
      </c>
      <c r="J49" t="s">
        <v>484</v>
      </c>
      <c r="K49">
        <v>32</v>
      </c>
      <c r="L49" t="s">
        <v>1241</v>
      </c>
      <c r="M49" t="s">
        <v>1231</v>
      </c>
      <c r="N49" t="s">
        <v>1231</v>
      </c>
    </row>
    <row r="50" spans="1:14">
      <c r="A50" t="s">
        <v>1077</v>
      </c>
      <c r="B50" t="s">
        <v>942</v>
      </c>
      <c r="C50" t="s">
        <v>1255</v>
      </c>
      <c r="D50">
        <v>42864</v>
      </c>
      <c r="E50" t="s">
        <v>492</v>
      </c>
      <c r="F50" t="s">
        <v>481</v>
      </c>
      <c r="G50" t="s">
        <v>14</v>
      </c>
      <c r="H50" t="s">
        <v>482</v>
      </c>
      <c r="I50" t="s">
        <v>483</v>
      </c>
      <c r="J50" t="s">
        <v>484</v>
      </c>
      <c r="K50">
        <v>960</v>
      </c>
      <c r="L50" t="s">
        <v>1256</v>
      </c>
      <c r="M50" t="s">
        <v>1231</v>
      </c>
      <c r="N50" t="s">
        <v>1231</v>
      </c>
    </row>
    <row r="51" spans="1:14">
      <c r="A51" t="s">
        <v>1077</v>
      </c>
      <c r="B51" t="s">
        <v>942</v>
      </c>
      <c r="C51" t="s">
        <v>1257</v>
      </c>
      <c r="D51">
        <v>42862</v>
      </c>
      <c r="E51" t="s">
        <v>487</v>
      </c>
      <c r="F51" t="s">
        <v>481</v>
      </c>
      <c r="G51" t="s">
        <v>14</v>
      </c>
      <c r="H51" t="s">
        <v>482</v>
      </c>
      <c r="I51" t="s">
        <v>483</v>
      </c>
      <c r="J51" t="s">
        <v>484</v>
      </c>
      <c r="K51">
        <v>32</v>
      </c>
      <c r="L51" t="s">
        <v>1243</v>
      </c>
      <c r="M51" t="s">
        <v>1233</v>
      </c>
      <c r="N51" t="s">
        <v>1233</v>
      </c>
    </row>
    <row r="52" spans="1:14">
      <c r="A52" t="s">
        <v>1077</v>
      </c>
      <c r="B52" t="s">
        <v>942</v>
      </c>
      <c r="C52" t="s">
        <v>1258</v>
      </c>
      <c r="D52">
        <v>42862</v>
      </c>
      <c r="E52" t="s">
        <v>492</v>
      </c>
      <c r="F52" t="s">
        <v>481</v>
      </c>
      <c r="G52" t="s">
        <v>14</v>
      </c>
      <c r="H52" t="s">
        <v>482</v>
      </c>
      <c r="I52" t="s">
        <v>483</v>
      </c>
      <c r="J52" t="s">
        <v>484</v>
      </c>
      <c r="K52">
        <v>32</v>
      </c>
      <c r="L52" t="s">
        <v>1241</v>
      </c>
      <c r="M52" t="s">
        <v>1231</v>
      </c>
      <c r="N52" t="s">
        <v>1231</v>
      </c>
    </row>
    <row r="53" spans="1:14">
      <c r="A53" t="s">
        <v>1077</v>
      </c>
      <c r="B53" t="s">
        <v>942</v>
      </c>
      <c r="C53" t="s">
        <v>1259</v>
      </c>
      <c r="D53">
        <v>42862</v>
      </c>
      <c r="E53" t="s">
        <v>480</v>
      </c>
      <c r="F53" t="s">
        <v>481</v>
      </c>
      <c r="G53" t="s">
        <v>14</v>
      </c>
      <c r="H53" t="s">
        <v>482</v>
      </c>
      <c r="I53" t="s">
        <v>483</v>
      </c>
      <c r="J53" t="s">
        <v>484</v>
      </c>
      <c r="K53">
        <v>48</v>
      </c>
      <c r="L53" t="s">
        <v>1081</v>
      </c>
      <c r="M53" t="s">
        <v>1235</v>
      </c>
      <c r="N53" t="s">
        <v>1235</v>
      </c>
    </row>
    <row r="54" spans="1:14">
      <c r="A54" t="s">
        <v>1077</v>
      </c>
      <c r="B54" t="s">
        <v>942</v>
      </c>
      <c r="C54" t="s">
        <v>1260</v>
      </c>
      <c r="D54">
        <v>42882</v>
      </c>
      <c r="E54" t="s">
        <v>492</v>
      </c>
      <c r="F54" t="s">
        <v>481</v>
      </c>
      <c r="G54" t="s">
        <v>14</v>
      </c>
      <c r="H54" t="s">
        <v>482</v>
      </c>
      <c r="I54" t="s">
        <v>483</v>
      </c>
      <c r="J54" t="s">
        <v>484</v>
      </c>
      <c r="K54">
        <v>32</v>
      </c>
      <c r="L54" t="s">
        <v>1078</v>
      </c>
      <c r="M54" t="s">
        <v>1067</v>
      </c>
      <c r="N54" t="s">
        <v>1067</v>
      </c>
    </row>
    <row r="55" spans="1:14">
      <c r="A55" t="s">
        <v>1077</v>
      </c>
      <c r="B55" t="s">
        <v>942</v>
      </c>
      <c r="C55" t="s">
        <v>1261</v>
      </c>
      <c r="D55">
        <v>42862</v>
      </c>
      <c r="E55" t="s">
        <v>492</v>
      </c>
      <c r="F55" t="s">
        <v>481</v>
      </c>
      <c r="G55" t="s">
        <v>14</v>
      </c>
      <c r="H55" t="s">
        <v>482</v>
      </c>
      <c r="I55" t="s">
        <v>483</v>
      </c>
      <c r="J55" t="s">
        <v>484</v>
      </c>
      <c r="K55">
        <v>32</v>
      </c>
      <c r="L55" t="s">
        <v>1241</v>
      </c>
      <c r="M55" t="s">
        <v>1231</v>
      </c>
      <c r="N55" t="s">
        <v>1231</v>
      </c>
    </row>
    <row r="56" spans="1:14">
      <c r="A56" t="s">
        <v>1077</v>
      </c>
      <c r="B56" t="s">
        <v>942</v>
      </c>
      <c r="C56" t="s">
        <v>1262</v>
      </c>
      <c r="D56">
        <v>42862</v>
      </c>
      <c r="E56" t="s">
        <v>480</v>
      </c>
      <c r="F56" t="s">
        <v>481</v>
      </c>
      <c r="G56" t="s">
        <v>14</v>
      </c>
      <c r="H56" t="s">
        <v>482</v>
      </c>
      <c r="I56" t="s">
        <v>483</v>
      </c>
      <c r="J56" t="s">
        <v>484</v>
      </c>
      <c r="K56">
        <v>48</v>
      </c>
      <c r="L56" t="s">
        <v>1081</v>
      </c>
      <c r="M56" t="s">
        <v>1235</v>
      </c>
      <c r="N56" t="s">
        <v>1235</v>
      </c>
    </row>
    <row r="57" spans="1:14">
      <c r="A57" t="s">
        <v>1077</v>
      </c>
      <c r="B57" t="s">
        <v>942</v>
      </c>
      <c r="C57" t="s">
        <v>1263</v>
      </c>
      <c r="D57">
        <v>42882</v>
      </c>
      <c r="E57" t="s">
        <v>1264</v>
      </c>
      <c r="F57" t="s">
        <v>481</v>
      </c>
      <c r="G57" t="s">
        <v>14</v>
      </c>
      <c r="H57" t="s">
        <v>482</v>
      </c>
      <c r="I57" t="s">
        <v>483</v>
      </c>
      <c r="J57" t="s">
        <v>484</v>
      </c>
      <c r="K57">
        <v>240</v>
      </c>
      <c r="L57" t="s">
        <v>1063</v>
      </c>
      <c r="M57" t="s">
        <v>1265</v>
      </c>
      <c r="N57" t="s">
        <v>1265</v>
      </c>
    </row>
    <row r="58" spans="1:14">
      <c r="A58" t="s">
        <v>1077</v>
      </c>
      <c r="B58" t="s">
        <v>942</v>
      </c>
      <c r="C58" t="s">
        <v>1197</v>
      </c>
      <c r="D58">
        <v>42862</v>
      </c>
      <c r="E58" t="s">
        <v>492</v>
      </c>
      <c r="F58" t="s">
        <v>481</v>
      </c>
      <c r="G58" t="s">
        <v>14</v>
      </c>
      <c r="H58" t="s">
        <v>482</v>
      </c>
      <c r="I58" t="s">
        <v>483</v>
      </c>
      <c r="J58" t="s">
        <v>484</v>
      </c>
      <c r="K58">
        <v>32</v>
      </c>
      <c r="L58" t="s">
        <v>1241</v>
      </c>
      <c r="M58" t="s">
        <v>1231</v>
      </c>
      <c r="N58" t="s">
        <v>1231</v>
      </c>
    </row>
    <row r="59" spans="1:14">
      <c r="A59" t="s">
        <v>1077</v>
      </c>
      <c r="B59" t="s">
        <v>942</v>
      </c>
      <c r="C59" t="s">
        <v>1266</v>
      </c>
      <c r="D59">
        <v>42862</v>
      </c>
      <c r="E59" t="s">
        <v>487</v>
      </c>
      <c r="F59" t="s">
        <v>481</v>
      </c>
      <c r="G59" t="s">
        <v>14</v>
      </c>
      <c r="H59" t="s">
        <v>482</v>
      </c>
      <c r="I59" t="s">
        <v>483</v>
      </c>
      <c r="J59" t="s">
        <v>484</v>
      </c>
      <c r="K59">
        <v>32</v>
      </c>
      <c r="L59" t="s">
        <v>1243</v>
      </c>
      <c r="M59" t="s">
        <v>1233</v>
      </c>
      <c r="N59" t="s">
        <v>1233</v>
      </c>
    </row>
    <row r="60" spans="1:14">
      <c r="A60" t="s">
        <v>1077</v>
      </c>
      <c r="B60" t="s">
        <v>942</v>
      </c>
      <c r="C60" t="s">
        <v>1267</v>
      </c>
      <c r="D60">
        <v>42862</v>
      </c>
      <c r="E60" t="s">
        <v>492</v>
      </c>
      <c r="F60" t="s">
        <v>481</v>
      </c>
      <c r="G60" t="s">
        <v>14</v>
      </c>
      <c r="H60" t="s">
        <v>482</v>
      </c>
      <c r="I60" t="s">
        <v>483</v>
      </c>
      <c r="J60" t="s">
        <v>484</v>
      </c>
      <c r="K60">
        <v>32</v>
      </c>
      <c r="L60" t="s">
        <v>1241</v>
      </c>
      <c r="M60" t="s">
        <v>1231</v>
      </c>
      <c r="N60" t="s">
        <v>1231</v>
      </c>
    </row>
    <row r="61" spans="1:14">
      <c r="A61" t="s">
        <v>1077</v>
      </c>
      <c r="B61" t="s">
        <v>942</v>
      </c>
      <c r="C61" t="s">
        <v>1268</v>
      </c>
      <c r="D61">
        <v>42862</v>
      </c>
      <c r="E61" t="s">
        <v>487</v>
      </c>
      <c r="F61" t="s">
        <v>481</v>
      </c>
      <c r="G61" t="s">
        <v>14</v>
      </c>
      <c r="H61" t="s">
        <v>482</v>
      </c>
      <c r="I61" t="s">
        <v>483</v>
      </c>
      <c r="J61" t="s">
        <v>484</v>
      </c>
      <c r="K61">
        <v>32</v>
      </c>
      <c r="L61" t="s">
        <v>1243</v>
      </c>
      <c r="M61" t="s">
        <v>1233</v>
      </c>
      <c r="N61" t="s">
        <v>1233</v>
      </c>
    </row>
    <row r="62" spans="1:14">
      <c r="A62" t="s">
        <v>1077</v>
      </c>
      <c r="B62" t="s">
        <v>942</v>
      </c>
      <c r="C62" t="s">
        <v>1269</v>
      </c>
      <c r="D62">
        <v>42867</v>
      </c>
      <c r="E62" t="s">
        <v>492</v>
      </c>
      <c r="F62" t="s">
        <v>481</v>
      </c>
      <c r="G62" t="s">
        <v>14</v>
      </c>
      <c r="H62" t="s">
        <v>482</v>
      </c>
      <c r="I62" t="s">
        <v>483</v>
      </c>
      <c r="J62" t="s">
        <v>484</v>
      </c>
      <c r="K62">
        <v>32</v>
      </c>
      <c r="L62" t="s">
        <v>1241</v>
      </c>
      <c r="M62" t="s">
        <v>1231</v>
      </c>
      <c r="N62" t="s">
        <v>1231</v>
      </c>
    </row>
    <row r="63" spans="1:14">
      <c r="A63" t="s">
        <v>1077</v>
      </c>
      <c r="B63" t="s">
        <v>942</v>
      </c>
      <c r="C63" t="s">
        <v>978</v>
      </c>
      <c r="D63">
        <v>42862</v>
      </c>
      <c r="E63" t="s">
        <v>480</v>
      </c>
      <c r="F63" t="s">
        <v>481</v>
      </c>
      <c r="G63" t="s">
        <v>14</v>
      </c>
      <c r="H63" t="s">
        <v>482</v>
      </c>
      <c r="I63" t="s">
        <v>485</v>
      </c>
      <c r="J63" t="s">
        <v>484</v>
      </c>
      <c r="K63">
        <v>48</v>
      </c>
      <c r="L63" t="s">
        <v>1081</v>
      </c>
      <c r="M63" t="s">
        <v>1235</v>
      </c>
      <c r="N63" t="s">
        <v>1235</v>
      </c>
    </row>
    <row r="64" spans="1:14">
      <c r="A64" t="s">
        <v>1077</v>
      </c>
      <c r="B64" t="s">
        <v>942</v>
      </c>
      <c r="C64" t="s">
        <v>1270</v>
      </c>
      <c r="D64">
        <v>42862</v>
      </c>
      <c r="E64" t="s">
        <v>492</v>
      </c>
      <c r="F64" t="s">
        <v>481</v>
      </c>
      <c r="G64" t="s">
        <v>14</v>
      </c>
      <c r="H64" t="s">
        <v>482</v>
      </c>
      <c r="I64" t="s">
        <v>483</v>
      </c>
      <c r="J64" t="s">
        <v>484</v>
      </c>
      <c r="K64">
        <v>32</v>
      </c>
      <c r="L64" t="s">
        <v>1241</v>
      </c>
      <c r="M64" t="s">
        <v>1231</v>
      </c>
      <c r="N64" t="s">
        <v>1231</v>
      </c>
    </row>
    <row r="65" spans="1:14">
      <c r="A65" t="s">
        <v>1077</v>
      </c>
      <c r="B65" t="s">
        <v>942</v>
      </c>
      <c r="C65" t="s">
        <v>1271</v>
      </c>
      <c r="D65">
        <v>42863</v>
      </c>
      <c r="E65" t="s">
        <v>480</v>
      </c>
      <c r="F65" t="s">
        <v>481</v>
      </c>
      <c r="G65" t="s">
        <v>14</v>
      </c>
      <c r="H65" t="s">
        <v>482</v>
      </c>
      <c r="I65" t="s">
        <v>483</v>
      </c>
      <c r="J65" t="s">
        <v>484</v>
      </c>
      <c r="K65">
        <v>48</v>
      </c>
      <c r="L65" t="s">
        <v>1081</v>
      </c>
      <c r="M65" t="s">
        <v>1235</v>
      </c>
      <c r="N65" t="s">
        <v>1235</v>
      </c>
    </row>
    <row r="66" spans="1:14">
      <c r="A66" t="s">
        <v>1077</v>
      </c>
      <c r="B66" t="s">
        <v>942</v>
      </c>
      <c r="C66" t="s">
        <v>974</v>
      </c>
      <c r="D66">
        <v>42861</v>
      </c>
      <c r="E66" t="s">
        <v>480</v>
      </c>
      <c r="F66" t="s">
        <v>481</v>
      </c>
      <c r="G66" t="s">
        <v>14</v>
      </c>
      <c r="H66" t="s">
        <v>482</v>
      </c>
      <c r="I66" t="s">
        <v>485</v>
      </c>
      <c r="J66" t="s">
        <v>484</v>
      </c>
      <c r="K66">
        <v>48</v>
      </c>
      <c r="L66" t="s">
        <v>1081</v>
      </c>
      <c r="M66" t="s">
        <v>1235</v>
      </c>
      <c r="N66" t="s">
        <v>1235</v>
      </c>
    </row>
    <row r="67" spans="1:14">
      <c r="A67" t="s">
        <v>1077</v>
      </c>
      <c r="B67" t="s">
        <v>942</v>
      </c>
      <c r="C67" t="s">
        <v>1272</v>
      </c>
      <c r="D67">
        <v>42862</v>
      </c>
      <c r="E67" t="s">
        <v>487</v>
      </c>
      <c r="F67" t="s">
        <v>481</v>
      </c>
      <c r="G67" t="s">
        <v>14</v>
      </c>
      <c r="H67" t="s">
        <v>482</v>
      </c>
      <c r="I67" t="s">
        <v>483</v>
      </c>
      <c r="J67" t="s">
        <v>484</v>
      </c>
      <c r="K67">
        <v>32</v>
      </c>
      <c r="L67" t="s">
        <v>1243</v>
      </c>
      <c r="M67" t="s">
        <v>1233</v>
      </c>
      <c r="N67" t="s">
        <v>1233</v>
      </c>
    </row>
    <row r="68" spans="1:14">
      <c r="A68" t="s">
        <v>1077</v>
      </c>
      <c r="B68" t="s">
        <v>942</v>
      </c>
      <c r="C68" t="s">
        <v>1273</v>
      </c>
      <c r="D68">
        <v>42862</v>
      </c>
      <c r="E68" t="s">
        <v>492</v>
      </c>
      <c r="F68" t="s">
        <v>481</v>
      </c>
      <c r="G68" t="s">
        <v>14</v>
      </c>
      <c r="H68" t="s">
        <v>482</v>
      </c>
      <c r="I68" t="s">
        <v>483</v>
      </c>
      <c r="J68" t="s">
        <v>484</v>
      </c>
      <c r="K68">
        <v>32</v>
      </c>
      <c r="L68" t="s">
        <v>1241</v>
      </c>
      <c r="M68" t="s">
        <v>1231</v>
      </c>
      <c r="N68" t="s">
        <v>1231</v>
      </c>
    </row>
    <row r="69" spans="1:14">
      <c r="A69" t="s">
        <v>1077</v>
      </c>
      <c r="B69" t="s">
        <v>942</v>
      </c>
      <c r="C69" t="s">
        <v>1274</v>
      </c>
      <c r="D69">
        <v>42859</v>
      </c>
      <c r="E69" t="s">
        <v>480</v>
      </c>
      <c r="F69" t="s">
        <v>481</v>
      </c>
      <c r="G69" t="s">
        <v>14</v>
      </c>
      <c r="H69" t="s">
        <v>482</v>
      </c>
      <c r="I69" t="s">
        <v>483</v>
      </c>
      <c r="J69" t="s">
        <v>484</v>
      </c>
      <c r="K69">
        <v>240</v>
      </c>
      <c r="L69" t="s">
        <v>1063</v>
      </c>
      <c r="M69" t="s">
        <v>1265</v>
      </c>
      <c r="N69" t="s">
        <v>1265</v>
      </c>
    </row>
    <row r="70" spans="1:14">
      <c r="A70" t="s">
        <v>1077</v>
      </c>
      <c r="B70" t="s">
        <v>942</v>
      </c>
      <c r="C70" t="s">
        <v>1275</v>
      </c>
      <c r="D70">
        <v>42862</v>
      </c>
      <c r="E70" t="s">
        <v>480</v>
      </c>
      <c r="F70" t="s">
        <v>481</v>
      </c>
      <c r="G70" t="s">
        <v>14</v>
      </c>
      <c r="H70" t="s">
        <v>482</v>
      </c>
      <c r="I70" t="s">
        <v>483</v>
      </c>
      <c r="J70" t="s">
        <v>484</v>
      </c>
      <c r="K70">
        <v>48</v>
      </c>
      <c r="L70" t="s">
        <v>1081</v>
      </c>
      <c r="M70" t="s">
        <v>1235</v>
      </c>
      <c r="N70" t="s">
        <v>1235</v>
      </c>
    </row>
    <row r="71" spans="1:14">
      <c r="A71" t="s">
        <v>1077</v>
      </c>
      <c r="B71" t="s">
        <v>942</v>
      </c>
      <c r="C71" t="s">
        <v>1276</v>
      </c>
      <c r="D71">
        <v>42862</v>
      </c>
      <c r="E71" t="s">
        <v>492</v>
      </c>
      <c r="F71" t="s">
        <v>481</v>
      </c>
      <c r="G71" t="s">
        <v>14</v>
      </c>
      <c r="H71" t="s">
        <v>482</v>
      </c>
      <c r="I71" t="s">
        <v>483</v>
      </c>
      <c r="J71" t="s">
        <v>484</v>
      </c>
      <c r="K71">
        <v>32</v>
      </c>
      <c r="L71" t="s">
        <v>1241</v>
      </c>
      <c r="M71" t="s">
        <v>1231</v>
      </c>
      <c r="N71" t="s">
        <v>1231</v>
      </c>
    </row>
    <row r="72" spans="1:14">
      <c r="A72" t="s">
        <v>1077</v>
      </c>
      <c r="B72" t="s">
        <v>942</v>
      </c>
      <c r="C72" t="s">
        <v>1277</v>
      </c>
      <c r="D72">
        <v>42862</v>
      </c>
      <c r="E72" t="s">
        <v>492</v>
      </c>
      <c r="F72" t="s">
        <v>481</v>
      </c>
      <c r="G72" t="s">
        <v>14</v>
      </c>
      <c r="H72" t="s">
        <v>482</v>
      </c>
      <c r="I72" t="s">
        <v>483</v>
      </c>
      <c r="J72" t="s">
        <v>484</v>
      </c>
      <c r="K72">
        <v>32</v>
      </c>
      <c r="L72" t="s">
        <v>1241</v>
      </c>
      <c r="M72" t="s">
        <v>1231</v>
      </c>
      <c r="N72" t="s">
        <v>1231</v>
      </c>
    </row>
    <row r="73" spans="1:14">
      <c r="A73" t="s">
        <v>1077</v>
      </c>
      <c r="B73" t="s">
        <v>942</v>
      </c>
      <c r="C73" t="s">
        <v>1260</v>
      </c>
      <c r="D73">
        <v>42882</v>
      </c>
      <c r="E73" t="s">
        <v>492</v>
      </c>
      <c r="F73" t="s">
        <v>481</v>
      </c>
      <c r="G73" t="s">
        <v>14</v>
      </c>
      <c r="H73" t="s">
        <v>482</v>
      </c>
      <c r="I73" t="s">
        <v>485</v>
      </c>
      <c r="J73" t="s">
        <v>484</v>
      </c>
      <c r="K73">
        <v>32</v>
      </c>
      <c r="L73" t="s">
        <v>1241</v>
      </c>
      <c r="M73" t="s">
        <v>1231</v>
      </c>
      <c r="N73" t="s">
        <v>1231</v>
      </c>
    </row>
    <row r="74" spans="1:14">
      <c r="A74" t="s">
        <v>1077</v>
      </c>
      <c r="B74" t="s">
        <v>942</v>
      </c>
      <c r="C74" t="s">
        <v>1278</v>
      </c>
      <c r="D74">
        <v>42862</v>
      </c>
      <c r="E74" t="s">
        <v>492</v>
      </c>
      <c r="F74" t="s">
        <v>481</v>
      </c>
      <c r="G74" t="s">
        <v>14</v>
      </c>
      <c r="H74" t="s">
        <v>482</v>
      </c>
      <c r="I74" t="s">
        <v>483</v>
      </c>
      <c r="J74" t="s">
        <v>484</v>
      </c>
      <c r="K74">
        <v>32</v>
      </c>
      <c r="L74" t="s">
        <v>1241</v>
      </c>
      <c r="M74" t="s">
        <v>1231</v>
      </c>
      <c r="N74" t="s">
        <v>1231</v>
      </c>
    </row>
    <row r="75" spans="1:14">
      <c r="A75" t="s">
        <v>1077</v>
      </c>
      <c r="B75" t="s">
        <v>942</v>
      </c>
      <c r="C75" t="s">
        <v>1279</v>
      </c>
      <c r="D75">
        <v>42867</v>
      </c>
      <c r="E75" t="s">
        <v>480</v>
      </c>
      <c r="F75" t="s">
        <v>481</v>
      </c>
      <c r="G75" t="s">
        <v>14</v>
      </c>
      <c r="H75" t="s">
        <v>482</v>
      </c>
      <c r="I75" t="s">
        <v>483</v>
      </c>
      <c r="J75" t="s">
        <v>484</v>
      </c>
      <c r="K75">
        <v>48</v>
      </c>
      <c r="L75" t="s">
        <v>1081</v>
      </c>
      <c r="M75" t="s">
        <v>1235</v>
      </c>
      <c r="N75" t="s">
        <v>1235</v>
      </c>
    </row>
    <row r="76" spans="1:14">
      <c r="A76" t="s">
        <v>1077</v>
      </c>
      <c r="B76" t="s">
        <v>942</v>
      </c>
      <c r="C76" t="s">
        <v>1280</v>
      </c>
      <c r="D76">
        <v>42862</v>
      </c>
      <c r="E76" t="s">
        <v>487</v>
      </c>
      <c r="F76" t="s">
        <v>481</v>
      </c>
      <c r="G76" t="s">
        <v>14</v>
      </c>
      <c r="H76" t="s">
        <v>482</v>
      </c>
      <c r="I76" t="s">
        <v>483</v>
      </c>
      <c r="J76" t="s">
        <v>484</v>
      </c>
      <c r="K76">
        <v>32</v>
      </c>
      <c r="L76" t="s">
        <v>1243</v>
      </c>
      <c r="M76" t="s">
        <v>1233</v>
      </c>
      <c r="N76" t="s">
        <v>1233</v>
      </c>
    </row>
    <row r="77" spans="1:14">
      <c r="A77" t="s">
        <v>1077</v>
      </c>
      <c r="B77" t="s">
        <v>942</v>
      </c>
      <c r="C77" t="s">
        <v>1281</v>
      </c>
      <c r="D77">
        <v>42862</v>
      </c>
      <c r="E77" t="s">
        <v>487</v>
      </c>
      <c r="F77" t="s">
        <v>481</v>
      </c>
      <c r="G77" t="s">
        <v>14</v>
      </c>
      <c r="H77" t="s">
        <v>482</v>
      </c>
      <c r="I77" t="s">
        <v>483</v>
      </c>
      <c r="J77" t="s">
        <v>484</v>
      </c>
      <c r="K77">
        <v>32</v>
      </c>
      <c r="L77" t="s">
        <v>1243</v>
      </c>
      <c r="M77" t="s">
        <v>1233</v>
      </c>
      <c r="N77" t="s">
        <v>1233</v>
      </c>
    </row>
    <row r="78" spans="1:14">
      <c r="A78" t="s">
        <v>1077</v>
      </c>
      <c r="B78" t="s">
        <v>942</v>
      </c>
      <c r="C78" t="s">
        <v>980</v>
      </c>
      <c r="D78">
        <v>42862</v>
      </c>
      <c r="E78" t="s">
        <v>480</v>
      </c>
      <c r="F78" t="s">
        <v>481</v>
      </c>
      <c r="G78" t="s">
        <v>14</v>
      </c>
      <c r="H78" t="s">
        <v>482</v>
      </c>
      <c r="I78" t="s">
        <v>1282</v>
      </c>
      <c r="J78" t="s">
        <v>484</v>
      </c>
      <c r="K78">
        <v>48</v>
      </c>
      <c r="L78" t="s">
        <v>1081</v>
      </c>
      <c r="M78" t="s">
        <v>1235</v>
      </c>
      <c r="N78" t="s">
        <v>1235</v>
      </c>
    </row>
    <row r="79" spans="1:14">
      <c r="A79" t="s">
        <v>1077</v>
      </c>
      <c r="B79" t="s">
        <v>942</v>
      </c>
      <c r="C79" t="s">
        <v>1283</v>
      </c>
      <c r="D79">
        <v>42862</v>
      </c>
      <c r="E79" t="s">
        <v>492</v>
      </c>
      <c r="F79" t="s">
        <v>481</v>
      </c>
      <c r="G79" t="s">
        <v>14</v>
      </c>
      <c r="H79" t="s">
        <v>482</v>
      </c>
      <c r="I79" t="s">
        <v>483</v>
      </c>
      <c r="J79" t="s">
        <v>484</v>
      </c>
      <c r="K79">
        <v>32</v>
      </c>
      <c r="L79" t="s">
        <v>1241</v>
      </c>
      <c r="M79" t="s">
        <v>1231</v>
      </c>
      <c r="N79" t="s">
        <v>1231</v>
      </c>
    </row>
    <row r="80" spans="1:14">
      <c r="A80" t="s">
        <v>1077</v>
      </c>
      <c r="B80" t="s">
        <v>942</v>
      </c>
      <c r="C80" t="s">
        <v>1284</v>
      </c>
      <c r="D80">
        <v>42862</v>
      </c>
      <c r="E80" t="s">
        <v>487</v>
      </c>
      <c r="F80" t="s">
        <v>481</v>
      </c>
      <c r="G80" t="s">
        <v>14</v>
      </c>
      <c r="H80" t="s">
        <v>482</v>
      </c>
      <c r="I80" t="s">
        <v>483</v>
      </c>
      <c r="J80" t="s">
        <v>484</v>
      </c>
      <c r="K80">
        <v>32</v>
      </c>
      <c r="L80" t="s">
        <v>1243</v>
      </c>
      <c r="M80" t="s">
        <v>1233</v>
      </c>
      <c r="N80" t="s">
        <v>1233</v>
      </c>
    </row>
    <row r="81" spans="1:14">
      <c r="A81" t="s">
        <v>1077</v>
      </c>
      <c r="B81" t="s">
        <v>942</v>
      </c>
      <c r="C81" t="s">
        <v>987</v>
      </c>
      <c r="D81">
        <v>42862</v>
      </c>
      <c r="E81" t="s">
        <v>492</v>
      </c>
      <c r="F81" t="s">
        <v>481</v>
      </c>
      <c r="G81" t="s">
        <v>14</v>
      </c>
      <c r="H81" t="s">
        <v>482</v>
      </c>
      <c r="I81" t="s">
        <v>485</v>
      </c>
      <c r="J81" t="s">
        <v>484</v>
      </c>
      <c r="K81">
        <v>32</v>
      </c>
      <c r="L81" t="s">
        <v>1241</v>
      </c>
      <c r="M81" t="s">
        <v>1231</v>
      </c>
      <c r="N81" t="s">
        <v>1231</v>
      </c>
    </row>
    <row r="82" spans="1:14">
      <c r="A82" t="s">
        <v>1077</v>
      </c>
      <c r="B82" t="s">
        <v>942</v>
      </c>
      <c r="C82" t="s">
        <v>1093</v>
      </c>
      <c r="D82">
        <v>42862</v>
      </c>
      <c r="E82" t="s">
        <v>480</v>
      </c>
      <c r="F82" t="s">
        <v>481</v>
      </c>
      <c r="G82" t="s">
        <v>14</v>
      </c>
      <c r="H82" t="s">
        <v>482</v>
      </c>
      <c r="I82" t="s">
        <v>483</v>
      </c>
      <c r="J82" t="s">
        <v>484</v>
      </c>
      <c r="K82">
        <v>48</v>
      </c>
      <c r="L82" t="s">
        <v>1081</v>
      </c>
      <c r="M82" t="s">
        <v>1235</v>
      </c>
      <c r="N82" t="s">
        <v>1235</v>
      </c>
    </row>
    <row r="83" spans="1:14">
      <c r="A83" t="s">
        <v>1077</v>
      </c>
      <c r="B83" t="s">
        <v>942</v>
      </c>
      <c r="C83" t="s">
        <v>1285</v>
      </c>
      <c r="D83">
        <v>42862</v>
      </c>
      <c r="E83" t="s">
        <v>487</v>
      </c>
      <c r="F83" t="s">
        <v>481</v>
      </c>
      <c r="G83" t="s">
        <v>14</v>
      </c>
      <c r="H83" t="s">
        <v>482</v>
      </c>
      <c r="I83" t="s">
        <v>483</v>
      </c>
      <c r="J83" t="s">
        <v>484</v>
      </c>
      <c r="K83">
        <v>32</v>
      </c>
      <c r="L83" t="s">
        <v>1243</v>
      </c>
      <c r="M83" t="s">
        <v>1233</v>
      </c>
      <c r="N83" t="s">
        <v>1233</v>
      </c>
    </row>
    <row r="84" spans="1:14">
      <c r="A84" t="s">
        <v>1077</v>
      </c>
      <c r="B84" t="s">
        <v>942</v>
      </c>
      <c r="C84" t="s">
        <v>1286</v>
      </c>
      <c r="D84">
        <v>42862</v>
      </c>
      <c r="E84" t="s">
        <v>492</v>
      </c>
      <c r="F84" t="s">
        <v>481</v>
      </c>
      <c r="G84" t="s">
        <v>14</v>
      </c>
      <c r="H84" t="s">
        <v>482</v>
      </c>
      <c r="I84" t="s">
        <v>483</v>
      </c>
      <c r="J84" t="s">
        <v>484</v>
      </c>
      <c r="K84">
        <v>32</v>
      </c>
      <c r="L84" t="s">
        <v>1241</v>
      </c>
      <c r="M84" t="s">
        <v>1231</v>
      </c>
      <c r="N84" t="s">
        <v>1231</v>
      </c>
    </row>
    <row r="85" spans="1:14">
      <c r="A85" t="s">
        <v>1077</v>
      </c>
      <c r="B85" t="s">
        <v>942</v>
      </c>
      <c r="C85" t="s">
        <v>1287</v>
      </c>
      <c r="D85">
        <v>42862</v>
      </c>
      <c r="E85" t="s">
        <v>480</v>
      </c>
      <c r="F85" t="s">
        <v>481</v>
      </c>
      <c r="G85" t="s">
        <v>14</v>
      </c>
      <c r="H85" t="s">
        <v>482</v>
      </c>
      <c r="I85" t="s">
        <v>483</v>
      </c>
      <c r="J85" t="s">
        <v>484</v>
      </c>
      <c r="K85">
        <v>48</v>
      </c>
      <c r="L85" t="s">
        <v>1081</v>
      </c>
      <c r="M85" t="s">
        <v>1235</v>
      </c>
      <c r="N85" t="s">
        <v>1235</v>
      </c>
    </row>
    <row r="86" spans="1:14">
      <c r="A86" t="s">
        <v>1077</v>
      </c>
      <c r="B86" t="s">
        <v>942</v>
      </c>
      <c r="C86" t="s">
        <v>985</v>
      </c>
      <c r="D86">
        <v>42862</v>
      </c>
      <c r="E86" t="s">
        <v>480</v>
      </c>
      <c r="F86" t="s">
        <v>481</v>
      </c>
      <c r="G86" t="s">
        <v>14</v>
      </c>
      <c r="H86" t="s">
        <v>482</v>
      </c>
      <c r="I86" t="s">
        <v>485</v>
      </c>
      <c r="J86" t="s">
        <v>484</v>
      </c>
      <c r="K86">
        <v>48</v>
      </c>
      <c r="L86" t="s">
        <v>1081</v>
      </c>
      <c r="M86" t="s">
        <v>1235</v>
      </c>
      <c r="N86" t="s">
        <v>1235</v>
      </c>
    </row>
    <row r="87" spans="1:14">
      <c r="A87" t="s">
        <v>1077</v>
      </c>
      <c r="B87" t="s">
        <v>942</v>
      </c>
      <c r="C87" t="s">
        <v>1108</v>
      </c>
      <c r="D87">
        <v>42862</v>
      </c>
      <c r="E87" t="s">
        <v>487</v>
      </c>
      <c r="F87" t="s">
        <v>481</v>
      </c>
      <c r="G87" t="s">
        <v>14</v>
      </c>
      <c r="H87" t="s">
        <v>482</v>
      </c>
      <c r="I87" t="s">
        <v>483</v>
      </c>
      <c r="J87" t="s">
        <v>484</v>
      </c>
      <c r="K87">
        <v>32</v>
      </c>
      <c r="L87" t="s">
        <v>1243</v>
      </c>
      <c r="M87" t="s">
        <v>1233</v>
      </c>
      <c r="N87" t="s">
        <v>1233</v>
      </c>
    </row>
    <row r="88" spans="1:14">
      <c r="A88" t="s">
        <v>1077</v>
      </c>
      <c r="B88" t="s">
        <v>942</v>
      </c>
      <c r="C88" t="s">
        <v>1288</v>
      </c>
      <c r="D88">
        <v>42862</v>
      </c>
      <c r="E88" t="s">
        <v>492</v>
      </c>
      <c r="F88" t="s">
        <v>481</v>
      </c>
      <c r="G88" t="s">
        <v>14</v>
      </c>
      <c r="H88" t="s">
        <v>482</v>
      </c>
      <c r="I88" t="s">
        <v>483</v>
      </c>
      <c r="J88" t="s">
        <v>484</v>
      </c>
      <c r="K88">
        <v>32</v>
      </c>
      <c r="L88" t="s">
        <v>1241</v>
      </c>
      <c r="M88" t="s">
        <v>1231</v>
      </c>
      <c r="N88" t="s">
        <v>1231</v>
      </c>
    </row>
    <row r="89" spans="1:14">
      <c r="A89" t="s">
        <v>1077</v>
      </c>
      <c r="B89" t="s">
        <v>942</v>
      </c>
      <c r="C89" t="s">
        <v>1289</v>
      </c>
      <c r="D89">
        <v>42862</v>
      </c>
      <c r="E89" t="s">
        <v>487</v>
      </c>
      <c r="F89" t="s">
        <v>481</v>
      </c>
      <c r="G89" t="s">
        <v>14</v>
      </c>
      <c r="H89" t="s">
        <v>482</v>
      </c>
      <c r="I89" t="s">
        <v>483</v>
      </c>
      <c r="J89" t="s">
        <v>484</v>
      </c>
      <c r="K89">
        <v>32</v>
      </c>
      <c r="L89" t="s">
        <v>1243</v>
      </c>
      <c r="M89" t="s">
        <v>1233</v>
      </c>
      <c r="N89" t="s">
        <v>1233</v>
      </c>
    </row>
    <row r="90" spans="1:14">
      <c r="A90" t="s">
        <v>1077</v>
      </c>
      <c r="B90" t="s">
        <v>942</v>
      </c>
      <c r="C90" t="s">
        <v>1290</v>
      </c>
      <c r="D90">
        <v>42881</v>
      </c>
      <c r="E90" t="s">
        <v>1264</v>
      </c>
      <c r="F90" t="s">
        <v>481</v>
      </c>
      <c r="G90" t="s">
        <v>14</v>
      </c>
      <c r="H90" t="s">
        <v>482</v>
      </c>
      <c r="I90" t="s">
        <v>483</v>
      </c>
      <c r="J90" t="s">
        <v>484</v>
      </c>
      <c r="K90">
        <v>240</v>
      </c>
      <c r="L90" t="s">
        <v>1063</v>
      </c>
      <c r="M90" t="s">
        <v>1265</v>
      </c>
      <c r="N90" t="s">
        <v>1265</v>
      </c>
    </row>
    <row r="91" spans="1:14">
      <c r="A91" t="s">
        <v>1077</v>
      </c>
      <c r="B91" t="s">
        <v>942</v>
      </c>
      <c r="C91" t="s">
        <v>1291</v>
      </c>
      <c r="D91">
        <v>42862</v>
      </c>
      <c r="E91" t="s">
        <v>487</v>
      </c>
      <c r="F91" t="s">
        <v>481</v>
      </c>
      <c r="G91" t="s">
        <v>14</v>
      </c>
      <c r="H91" t="s">
        <v>482</v>
      </c>
      <c r="I91" t="s">
        <v>483</v>
      </c>
      <c r="J91" t="s">
        <v>484</v>
      </c>
      <c r="K91">
        <v>32</v>
      </c>
      <c r="L91" t="s">
        <v>1243</v>
      </c>
      <c r="M91" t="s">
        <v>1233</v>
      </c>
      <c r="N91" t="s">
        <v>1233</v>
      </c>
    </row>
    <row r="92" spans="1:14">
      <c r="A92" t="s">
        <v>1077</v>
      </c>
      <c r="B92" t="s">
        <v>942</v>
      </c>
      <c r="C92" t="s">
        <v>1292</v>
      </c>
      <c r="D92">
        <v>42862</v>
      </c>
      <c r="E92" t="s">
        <v>492</v>
      </c>
      <c r="F92" t="s">
        <v>481</v>
      </c>
      <c r="G92" t="s">
        <v>14</v>
      </c>
      <c r="H92" t="s">
        <v>482</v>
      </c>
      <c r="I92" t="s">
        <v>483</v>
      </c>
      <c r="J92" t="s">
        <v>484</v>
      </c>
      <c r="K92">
        <v>32</v>
      </c>
      <c r="L92" t="s">
        <v>1241</v>
      </c>
      <c r="M92" t="s">
        <v>1231</v>
      </c>
      <c r="N92" t="s">
        <v>1231</v>
      </c>
    </row>
    <row r="93" spans="1:14">
      <c r="A93" t="s">
        <v>1077</v>
      </c>
      <c r="B93" t="s">
        <v>942</v>
      </c>
      <c r="C93" t="s">
        <v>1293</v>
      </c>
      <c r="D93">
        <v>42862</v>
      </c>
      <c r="E93" t="s">
        <v>480</v>
      </c>
      <c r="F93" t="s">
        <v>481</v>
      </c>
      <c r="G93" t="s">
        <v>14</v>
      </c>
      <c r="H93" t="s">
        <v>482</v>
      </c>
      <c r="I93" t="s">
        <v>483</v>
      </c>
      <c r="J93" t="s">
        <v>484</v>
      </c>
      <c r="K93">
        <v>48</v>
      </c>
      <c r="L93" t="s">
        <v>1081</v>
      </c>
      <c r="M93" t="s">
        <v>1235</v>
      </c>
      <c r="N93" t="s">
        <v>1235</v>
      </c>
    </row>
    <row r="94" spans="1:14">
      <c r="A94" t="s">
        <v>1077</v>
      </c>
      <c r="B94" t="s">
        <v>942</v>
      </c>
      <c r="C94" t="s">
        <v>1294</v>
      </c>
      <c r="D94">
        <v>42862</v>
      </c>
      <c r="E94" t="s">
        <v>480</v>
      </c>
      <c r="F94" t="s">
        <v>481</v>
      </c>
      <c r="G94" t="s">
        <v>14</v>
      </c>
      <c r="H94" t="s">
        <v>482</v>
      </c>
      <c r="I94" t="s">
        <v>483</v>
      </c>
      <c r="J94" t="s">
        <v>484</v>
      </c>
      <c r="K94">
        <v>48</v>
      </c>
      <c r="L94" t="s">
        <v>1081</v>
      </c>
      <c r="M94" t="s">
        <v>1235</v>
      </c>
      <c r="N94" t="s">
        <v>1235</v>
      </c>
    </row>
    <row r="95" spans="1:14">
      <c r="A95" t="s">
        <v>1077</v>
      </c>
      <c r="B95" t="s">
        <v>942</v>
      </c>
      <c r="C95" t="s">
        <v>1295</v>
      </c>
      <c r="D95">
        <v>42862</v>
      </c>
      <c r="E95" t="s">
        <v>492</v>
      </c>
      <c r="F95" t="s">
        <v>481</v>
      </c>
      <c r="G95" t="s">
        <v>14</v>
      </c>
      <c r="H95" t="s">
        <v>482</v>
      </c>
      <c r="I95" t="s">
        <v>483</v>
      </c>
      <c r="J95" t="s">
        <v>484</v>
      </c>
      <c r="K95">
        <v>32</v>
      </c>
      <c r="L95" t="s">
        <v>1241</v>
      </c>
      <c r="M95" t="s">
        <v>1231</v>
      </c>
      <c r="N95" t="s">
        <v>1231</v>
      </c>
    </row>
    <row r="96" spans="1:14">
      <c r="A96" t="s">
        <v>1077</v>
      </c>
      <c r="B96" t="s">
        <v>942</v>
      </c>
      <c r="C96" t="s">
        <v>1296</v>
      </c>
      <c r="D96">
        <v>42862</v>
      </c>
      <c r="E96" t="s">
        <v>492</v>
      </c>
      <c r="F96" t="s">
        <v>481</v>
      </c>
      <c r="G96" t="s">
        <v>14</v>
      </c>
      <c r="H96" t="s">
        <v>482</v>
      </c>
      <c r="I96" t="s">
        <v>483</v>
      </c>
      <c r="J96" t="s">
        <v>484</v>
      </c>
      <c r="K96">
        <v>32</v>
      </c>
      <c r="L96" t="s">
        <v>1241</v>
      </c>
      <c r="M96" t="s">
        <v>1231</v>
      </c>
      <c r="N96" t="s">
        <v>1231</v>
      </c>
    </row>
    <row r="97" spans="1:14">
      <c r="A97" t="s">
        <v>1077</v>
      </c>
      <c r="B97" t="s">
        <v>942</v>
      </c>
      <c r="C97" t="s">
        <v>1297</v>
      </c>
      <c r="D97">
        <v>42862</v>
      </c>
      <c r="E97" t="s">
        <v>487</v>
      </c>
      <c r="F97" t="s">
        <v>481</v>
      </c>
      <c r="G97" t="s">
        <v>14</v>
      </c>
      <c r="H97" t="s">
        <v>482</v>
      </c>
      <c r="I97" t="s">
        <v>483</v>
      </c>
      <c r="J97" t="s">
        <v>484</v>
      </c>
      <c r="K97">
        <v>32</v>
      </c>
      <c r="L97" t="s">
        <v>1243</v>
      </c>
      <c r="M97" t="s">
        <v>1233</v>
      </c>
      <c r="N97" t="s">
        <v>1233</v>
      </c>
    </row>
    <row r="98" spans="1:14">
      <c r="A98" t="s">
        <v>1077</v>
      </c>
      <c r="B98" t="s">
        <v>942</v>
      </c>
      <c r="C98" t="s">
        <v>1298</v>
      </c>
      <c r="D98">
        <v>42862</v>
      </c>
      <c r="E98" t="s">
        <v>487</v>
      </c>
      <c r="F98" t="s">
        <v>481</v>
      </c>
      <c r="G98" t="s">
        <v>14</v>
      </c>
      <c r="H98" t="s">
        <v>482</v>
      </c>
      <c r="I98" t="s">
        <v>483</v>
      </c>
      <c r="J98" t="s">
        <v>484</v>
      </c>
      <c r="K98">
        <v>32</v>
      </c>
      <c r="L98" t="s">
        <v>1243</v>
      </c>
      <c r="M98" t="s">
        <v>1233</v>
      </c>
      <c r="N98" t="s">
        <v>1233</v>
      </c>
    </row>
    <row r="99" spans="1:14">
      <c r="A99" t="s">
        <v>1077</v>
      </c>
      <c r="B99" t="s">
        <v>942</v>
      </c>
      <c r="C99" t="s">
        <v>969</v>
      </c>
      <c r="D99">
        <v>42861</v>
      </c>
      <c r="E99" t="s">
        <v>480</v>
      </c>
      <c r="F99" t="s">
        <v>481</v>
      </c>
      <c r="G99" t="s">
        <v>14</v>
      </c>
      <c r="H99" t="s">
        <v>482</v>
      </c>
      <c r="I99" t="s">
        <v>485</v>
      </c>
      <c r="J99" t="s">
        <v>484</v>
      </c>
      <c r="K99">
        <v>48</v>
      </c>
      <c r="L99" t="s">
        <v>1081</v>
      </c>
      <c r="M99" t="s">
        <v>1235</v>
      </c>
      <c r="N99" t="s">
        <v>1235</v>
      </c>
    </row>
    <row r="100" spans="1:14">
      <c r="A100" t="s">
        <v>1077</v>
      </c>
      <c r="B100" t="s">
        <v>942</v>
      </c>
      <c r="C100" t="s">
        <v>1085</v>
      </c>
      <c r="D100">
        <v>42861</v>
      </c>
      <c r="E100" t="s">
        <v>480</v>
      </c>
      <c r="F100" t="s">
        <v>481</v>
      </c>
      <c r="G100" t="s">
        <v>14</v>
      </c>
      <c r="H100" t="s">
        <v>482</v>
      </c>
      <c r="I100" t="s">
        <v>483</v>
      </c>
      <c r="J100" t="s">
        <v>484</v>
      </c>
      <c r="K100">
        <v>48</v>
      </c>
      <c r="L100" t="s">
        <v>1081</v>
      </c>
      <c r="M100" t="s">
        <v>1235</v>
      </c>
      <c r="N100" t="s">
        <v>1235</v>
      </c>
    </row>
    <row r="101" spans="1:14">
      <c r="A101" t="s">
        <v>1077</v>
      </c>
      <c r="B101" t="s">
        <v>942</v>
      </c>
      <c r="C101" t="s">
        <v>1299</v>
      </c>
      <c r="D101">
        <v>42862</v>
      </c>
      <c r="E101" t="s">
        <v>492</v>
      </c>
      <c r="F101" t="s">
        <v>481</v>
      </c>
      <c r="G101" t="s">
        <v>14</v>
      </c>
      <c r="H101" t="s">
        <v>482</v>
      </c>
      <c r="I101" t="s">
        <v>483</v>
      </c>
      <c r="J101" t="s">
        <v>484</v>
      </c>
      <c r="K101">
        <v>32</v>
      </c>
      <c r="L101" t="s">
        <v>1241</v>
      </c>
      <c r="M101" t="s">
        <v>1231</v>
      </c>
      <c r="N101" t="s">
        <v>1231</v>
      </c>
    </row>
    <row r="102" spans="1:14">
      <c r="A102" t="s">
        <v>1077</v>
      </c>
      <c r="B102" t="s">
        <v>942</v>
      </c>
      <c r="C102" t="s">
        <v>1300</v>
      </c>
      <c r="D102">
        <v>42862</v>
      </c>
      <c r="E102" t="s">
        <v>492</v>
      </c>
      <c r="F102" t="s">
        <v>481</v>
      </c>
      <c r="G102" t="s">
        <v>14</v>
      </c>
      <c r="H102" t="s">
        <v>482</v>
      </c>
      <c r="I102" t="s">
        <v>483</v>
      </c>
      <c r="J102" t="s">
        <v>484</v>
      </c>
      <c r="K102">
        <v>32</v>
      </c>
      <c r="L102" t="s">
        <v>1241</v>
      </c>
      <c r="M102" t="s">
        <v>1231</v>
      </c>
      <c r="N102" t="s">
        <v>1231</v>
      </c>
    </row>
    <row r="103" spans="1:14">
      <c r="A103" t="s">
        <v>1077</v>
      </c>
      <c r="B103" t="s">
        <v>942</v>
      </c>
      <c r="C103" t="s">
        <v>1301</v>
      </c>
      <c r="D103">
        <v>42863</v>
      </c>
      <c r="E103" t="s">
        <v>487</v>
      </c>
      <c r="F103" t="s">
        <v>481</v>
      </c>
      <c r="G103" t="s">
        <v>14</v>
      </c>
      <c r="H103" t="s">
        <v>482</v>
      </c>
      <c r="I103" t="s">
        <v>483</v>
      </c>
      <c r="J103" t="s">
        <v>484</v>
      </c>
      <c r="K103">
        <v>32</v>
      </c>
      <c r="L103" t="s">
        <v>1243</v>
      </c>
      <c r="M103" t="s">
        <v>1233</v>
      </c>
      <c r="N103" t="s">
        <v>1233</v>
      </c>
    </row>
    <row r="104" spans="1:14">
      <c r="A104" t="s">
        <v>1077</v>
      </c>
      <c r="B104" t="s">
        <v>942</v>
      </c>
      <c r="C104" t="s">
        <v>1302</v>
      </c>
      <c r="D104">
        <v>42862</v>
      </c>
      <c r="E104" t="s">
        <v>487</v>
      </c>
      <c r="F104" t="s">
        <v>481</v>
      </c>
      <c r="G104" t="s">
        <v>14</v>
      </c>
      <c r="H104" t="s">
        <v>482</v>
      </c>
      <c r="I104" t="s">
        <v>483</v>
      </c>
      <c r="J104" t="s">
        <v>484</v>
      </c>
      <c r="K104">
        <v>32</v>
      </c>
      <c r="L104" t="s">
        <v>1243</v>
      </c>
      <c r="M104" t="s">
        <v>1233</v>
      </c>
      <c r="N104" t="s">
        <v>1233</v>
      </c>
    </row>
    <row r="105" spans="1:14">
      <c r="A105" t="s">
        <v>1077</v>
      </c>
      <c r="B105" t="s">
        <v>942</v>
      </c>
      <c r="C105" t="s">
        <v>960</v>
      </c>
      <c r="D105">
        <v>42861</v>
      </c>
      <c r="E105" t="s">
        <v>480</v>
      </c>
      <c r="F105" t="s">
        <v>481</v>
      </c>
      <c r="G105" t="s">
        <v>14</v>
      </c>
      <c r="H105" t="s">
        <v>482</v>
      </c>
      <c r="I105" t="s">
        <v>485</v>
      </c>
      <c r="J105" t="s">
        <v>484</v>
      </c>
      <c r="K105">
        <v>48</v>
      </c>
      <c r="L105" t="s">
        <v>1081</v>
      </c>
      <c r="M105" t="s">
        <v>1235</v>
      </c>
      <c r="N105" t="s">
        <v>1235</v>
      </c>
    </row>
    <row r="106" spans="1:14">
      <c r="A106" t="s">
        <v>1077</v>
      </c>
      <c r="B106" t="s">
        <v>942</v>
      </c>
      <c r="C106" t="s">
        <v>1303</v>
      </c>
      <c r="D106">
        <v>42862</v>
      </c>
      <c r="E106" t="s">
        <v>487</v>
      </c>
      <c r="F106" t="s">
        <v>481</v>
      </c>
      <c r="G106" t="s">
        <v>14</v>
      </c>
      <c r="H106" t="s">
        <v>482</v>
      </c>
      <c r="I106" t="s">
        <v>483</v>
      </c>
      <c r="J106" t="s">
        <v>484</v>
      </c>
      <c r="K106">
        <v>32</v>
      </c>
      <c r="L106" t="s">
        <v>1241</v>
      </c>
      <c r="M106" t="s">
        <v>1231</v>
      </c>
      <c r="N106" t="s">
        <v>1231</v>
      </c>
    </row>
    <row r="107" spans="1:14">
      <c r="A107" t="s">
        <v>1077</v>
      </c>
      <c r="B107" t="s">
        <v>942</v>
      </c>
      <c r="C107" t="s">
        <v>951</v>
      </c>
      <c r="D107">
        <v>42862</v>
      </c>
      <c r="E107" t="s">
        <v>492</v>
      </c>
      <c r="F107" t="s">
        <v>481</v>
      </c>
      <c r="G107" t="s">
        <v>14</v>
      </c>
      <c r="H107" t="s">
        <v>482</v>
      </c>
      <c r="I107" t="s">
        <v>485</v>
      </c>
      <c r="J107" t="s">
        <v>484</v>
      </c>
      <c r="K107">
        <v>32</v>
      </c>
      <c r="L107" t="s">
        <v>1241</v>
      </c>
      <c r="M107" t="s">
        <v>1231</v>
      </c>
      <c r="N107" t="s">
        <v>1231</v>
      </c>
    </row>
    <row r="108" spans="1:14">
      <c r="A108" t="s">
        <v>1077</v>
      </c>
      <c r="B108" t="s">
        <v>942</v>
      </c>
      <c r="C108" t="s">
        <v>1304</v>
      </c>
      <c r="D108">
        <v>42862</v>
      </c>
      <c r="E108" t="s">
        <v>487</v>
      </c>
      <c r="F108" t="s">
        <v>481</v>
      </c>
      <c r="G108" t="s">
        <v>14</v>
      </c>
      <c r="H108" t="s">
        <v>482</v>
      </c>
      <c r="I108" t="s">
        <v>483</v>
      </c>
      <c r="J108" t="s">
        <v>484</v>
      </c>
      <c r="K108">
        <v>32</v>
      </c>
      <c r="L108" t="s">
        <v>1243</v>
      </c>
      <c r="M108" t="s">
        <v>1233</v>
      </c>
      <c r="N108" t="s">
        <v>1233</v>
      </c>
    </row>
    <row r="109" spans="1:14">
      <c r="A109" t="s">
        <v>150</v>
      </c>
      <c r="B109" t="s">
        <v>495</v>
      </c>
      <c r="C109" t="s">
        <v>958</v>
      </c>
      <c r="D109">
        <v>42861</v>
      </c>
      <c r="E109" t="s">
        <v>1305</v>
      </c>
      <c r="F109" t="s">
        <v>481</v>
      </c>
      <c r="G109" t="s">
        <v>14</v>
      </c>
      <c r="H109" t="s">
        <v>482</v>
      </c>
      <c r="I109" t="s">
        <v>485</v>
      </c>
      <c r="J109" t="s">
        <v>484</v>
      </c>
      <c r="K109">
        <v>1</v>
      </c>
      <c r="L109" t="s">
        <v>1306</v>
      </c>
      <c r="M109" t="s">
        <v>1306</v>
      </c>
      <c r="N109" t="s">
        <v>1306</v>
      </c>
    </row>
    <row r="110" spans="1:14">
      <c r="A110" t="s">
        <v>150</v>
      </c>
      <c r="B110" t="s">
        <v>495</v>
      </c>
      <c r="C110" t="s">
        <v>1307</v>
      </c>
      <c r="D110">
        <v>42863</v>
      </c>
      <c r="E110" t="s">
        <v>480</v>
      </c>
      <c r="F110" t="s">
        <v>481</v>
      </c>
      <c r="G110" t="s">
        <v>14</v>
      </c>
      <c r="H110" t="s">
        <v>482</v>
      </c>
      <c r="I110" t="s">
        <v>483</v>
      </c>
      <c r="J110" t="s">
        <v>484</v>
      </c>
      <c r="K110">
        <v>48</v>
      </c>
      <c r="L110" t="s">
        <v>1081</v>
      </c>
      <c r="M110" t="s">
        <v>1235</v>
      </c>
      <c r="N110" t="s">
        <v>1235</v>
      </c>
    </row>
    <row r="111" spans="1:14">
      <c r="A111" t="s">
        <v>150</v>
      </c>
      <c r="B111" t="s">
        <v>495</v>
      </c>
      <c r="C111" t="s">
        <v>1074</v>
      </c>
      <c r="D111">
        <v>42874</v>
      </c>
      <c r="E111" t="s">
        <v>480</v>
      </c>
      <c r="F111" t="s">
        <v>481</v>
      </c>
      <c r="G111" t="s">
        <v>14</v>
      </c>
      <c r="H111" t="s">
        <v>482</v>
      </c>
      <c r="I111" t="s">
        <v>483</v>
      </c>
      <c r="J111" t="s">
        <v>484</v>
      </c>
      <c r="K111">
        <v>48</v>
      </c>
      <c r="L111" t="s">
        <v>1081</v>
      </c>
      <c r="M111" t="s">
        <v>1235</v>
      </c>
      <c r="N111" t="s">
        <v>1235</v>
      </c>
    </row>
    <row r="112" spans="1:14">
      <c r="A112" t="s">
        <v>150</v>
      </c>
      <c r="B112" t="s">
        <v>495</v>
      </c>
      <c r="C112" t="s">
        <v>1308</v>
      </c>
      <c r="D112">
        <v>42869</v>
      </c>
      <c r="E112" t="s">
        <v>480</v>
      </c>
      <c r="F112" t="s">
        <v>481</v>
      </c>
      <c r="G112" t="s">
        <v>14</v>
      </c>
      <c r="H112" t="s">
        <v>482</v>
      </c>
      <c r="I112" t="s">
        <v>483</v>
      </c>
      <c r="J112" t="s">
        <v>484</v>
      </c>
      <c r="K112">
        <v>48</v>
      </c>
      <c r="L112" t="s">
        <v>1081</v>
      </c>
      <c r="M112" t="s">
        <v>1235</v>
      </c>
      <c r="N112" t="s">
        <v>1235</v>
      </c>
    </row>
    <row r="113" spans="1:14">
      <c r="A113" t="s">
        <v>150</v>
      </c>
      <c r="B113" t="s">
        <v>495</v>
      </c>
      <c r="C113" t="s">
        <v>1151</v>
      </c>
      <c r="D113">
        <v>42868</v>
      </c>
      <c r="E113" t="s">
        <v>480</v>
      </c>
      <c r="F113" t="s">
        <v>481</v>
      </c>
      <c r="G113" t="s">
        <v>14</v>
      </c>
      <c r="H113" t="s">
        <v>482</v>
      </c>
      <c r="I113" t="s">
        <v>483</v>
      </c>
      <c r="J113" t="s">
        <v>484</v>
      </c>
      <c r="K113">
        <v>48</v>
      </c>
      <c r="L113" t="s">
        <v>1081</v>
      </c>
      <c r="M113" t="s">
        <v>1235</v>
      </c>
      <c r="N113" t="s">
        <v>1235</v>
      </c>
    </row>
    <row r="114" spans="1:14">
      <c r="A114" t="s">
        <v>150</v>
      </c>
      <c r="B114" t="s">
        <v>495</v>
      </c>
      <c r="C114" t="s">
        <v>1117</v>
      </c>
      <c r="D114">
        <v>42863</v>
      </c>
      <c r="E114" t="s">
        <v>480</v>
      </c>
      <c r="F114" t="s">
        <v>481</v>
      </c>
      <c r="G114" t="s">
        <v>14</v>
      </c>
      <c r="H114" t="s">
        <v>482</v>
      </c>
      <c r="I114" t="s">
        <v>483</v>
      </c>
      <c r="J114" t="s">
        <v>484</v>
      </c>
      <c r="K114">
        <v>48</v>
      </c>
      <c r="L114" t="s">
        <v>1081</v>
      </c>
      <c r="M114" t="s">
        <v>1235</v>
      </c>
      <c r="N114" t="s">
        <v>1235</v>
      </c>
    </row>
    <row r="115" spans="1:14">
      <c r="A115" t="s">
        <v>150</v>
      </c>
      <c r="B115" t="s">
        <v>495</v>
      </c>
      <c r="C115" t="s">
        <v>1309</v>
      </c>
      <c r="D115">
        <v>42862</v>
      </c>
      <c r="E115" t="s">
        <v>480</v>
      </c>
      <c r="F115" t="s">
        <v>481</v>
      </c>
      <c r="G115" t="s">
        <v>14</v>
      </c>
      <c r="H115" t="s">
        <v>482</v>
      </c>
      <c r="I115" t="s">
        <v>483</v>
      </c>
      <c r="J115" t="s">
        <v>484</v>
      </c>
      <c r="K115">
        <v>48</v>
      </c>
      <c r="L115" t="s">
        <v>1081</v>
      </c>
      <c r="M115" t="s">
        <v>1235</v>
      </c>
      <c r="N115" t="s">
        <v>1235</v>
      </c>
    </row>
    <row r="116" spans="1:14">
      <c r="A116" t="s">
        <v>150</v>
      </c>
      <c r="B116" t="s">
        <v>495</v>
      </c>
      <c r="C116" t="s">
        <v>1148</v>
      </c>
      <c r="D116">
        <v>42862</v>
      </c>
      <c r="E116" t="s">
        <v>480</v>
      </c>
      <c r="F116" t="s">
        <v>481</v>
      </c>
      <c r="G116" t="s">
        <v>14</v>
      </c>
      <c r="H116" t="s">
        <v>482</v>
      </c>
      <c r="I116" t="s">
        <v>483</v>
      </c>
      <c r="J116" t="s">
        <v>484</v>
      </c>
      <c r="K116">
        <v>48</v>
      </c>
      <c r="L116" t="s">
        <v>1081</v>
      </c>
      <c r="M116" t="s">
        <v>1235</v>
      </c>
      <c r="N116" t="s">
        <v>1235</v>
      </c>
    </row>
    <row r="117" spans="1:14">
      <c r="A117" t="s">
        <v>150</v>
      </c>
      <c r="B117" t="s">
        <v>495</v>
      </c>
      <c r="C117" t="s">
        <v>1153</v>
      </c>
      <c r="D117">
        <v>42862</v>
      </c>
      <c r="E117" t="s">
        <v>480</v>
      </c>
      <c r="F117" t="s">
        <v>481</v>
      </c>
      <c r="G117" t="s">
        <v>14</v>
      </c>
      <c r="H117" t="s">
        <v>482</v>
      </c>
      <c r="I117" t="s">
        <v>483</v>
      </c>
      <c r="J117" t="s">
        <v>484</v>
      </c>
      <c r="K117">
        <v>48</v>
      </c>
      <c r="L117" t="s">
        <v>1081</v>
      </c>
      <c r="M117" t="s">
        <v>1235</v>
      </c>
      <c r="N117" t="s">
        <v>1235</v>
      </c>
    </row>
    <row r="118" spans="1:14">
      <c r="A118" t="s">
        <v>150</v>
      </c>
      <c r="B118" t="s">
        <v>495</v>
      </c>
      <c r="C118" t="s">
        <v>1126</v>
      </c>
      <c r="D118">
        <v>42863</v>
      </c>
      <c r="E118" t="s">
        <v>492</v>
      </c>
      <c r="F118" t="s">
        <v>481</v>
      </c>
      <c r="G118" t="s">
        <v>14</v>
      </c>
      <c r="H118" t="s">
        <v>482</v>
      </c>
      <c r="I118" t="s">
        <v>483</v>
      </c>
      <c r="J118" t="s">
        <v>484</v>
      </c>
      <c r="K118">
        <v>32</v>
      </c>
      <c r="L118" t="s">
        <v>1241</v>
      </c>
      <c r="M118" t="s">
        <v>1231</v>
      </c>
      <c r="N118" t="s">
        <v>1231</v>
      </c>
    </row>
    <row r="119" spans="1:14">
      <c r="A119" t="s">
        <v>150</v>
      </c>
      <c r="B119" t="s">
        <v>495</v>
      </c>
      <c r="C119" t="s">
        <v>1196</v>
      </c>
      <c r="D119">
        <v>42868</v>
      </c>
      <c r="E119" t="s">
        <v>492</v>
      </c>
      <c r="F119" t="s">
        <v>481</v>
      </c>
      <c r="G119" t="s">
        <v>14</v>
      </c>
      <c r="H119" t="s">
        <v>482</v>
      </c>
      <c r="I119" t="s">
        <v>483</v>
      </c>
      <c r="J119" t="s">
        <v>484</v>
      </c>
      <c r="K119">
        <v>32</v>
      </c>
      <c r="L119" t="s">
        <v>1241</v>
      </c>
      <c r="M119" t="s">
        <v>1231</v>
      </c>
      <c r="N119" t="s">
        <v>1231</v>
      </c>
    </row>
    <row r="120" spans="1:14">
      <c r="A120" t="s">
        <v>150</v>
      </c>
      <c r="B120" t="s">
        <v>495</v>
      </c>
      <c r="C120" t="s">
        <v>1161</v>
      </c>
      <c r="D120">
        <v>42862</v>
      </c>
      <c r="E120" t="s">
        <v>480</v>
      </c>
      <c r="F120" t="s">
        <v>481</v>
      </c>
      <c r="G120" t="s">
        <v>14</v>
      </c>
      <c r="H120" t="s">
        <v>482</v>
      </c>
      <c r="I120" t="s">
        <v>483</v>
      </c>
      <c r="J120" t="s">
        <v>484</v>
      </c>
      <c r="K120">
        <v>48</v>
      </c>
      <c r="L120" t="s">
        <v>1081</v>
      </c>
      <c r="M120" t="s">
        <v>1235</v>
      </c>
      <c r="N120" t="s">
        <v>1235</v>
      </c>
    </row>
    <row r="121" spans="1:14">
      <c r="A121" t="s">
        <v>150</v>
      </c>
      <c r="B121" t="s">
        <v>495</v>
      </c>
      <c r="C121" t="s">
        <v>1080</v>
      </c>
      <c r="D121">
        <v>42862</v>
      </c>
      <c r="E121" t="s">
        <v>480</v>
      </c>
      <c r="F121" t="s">
        <v>481</v>
      </c>
      <c r="G121" t="s">
        <v>14</v>
      </c>
      <c r="H121" t="s">
        <v>482</v>
      </c>
      <c r="I121" t="s">
        <v>483</v>
      </c>
      <c r="J121" t="s">
        <v>484</v>
      </c>
      <c r="K121">
        <v>48</v>
      </c>
      <c r="L121" t="s">
        <v>1081</v>
      </c>
      <c r="M121" t="s">
        <v>1235</v>
      </c>
      <c r="N121" t="s">
        <v>1235</v>
      </c>
    </row>
    <row r="122" spans="1:14">
      <c r="A122" t="s">
        <v>150</v>
      </c>
      <c r="B122" t="s">
        <v>495</v>
      </c>
      <c r="C122" t="s">
        <v>1201</v>
      </c>
      <c r="D122">
        <v>42862</v>
      </c>
      <c r="E122" t="s">
        <v>480</v>
      </c>
      <c r="F122" t="s">
        <v>481</v>
      </c>
      <c r="G122" t="s">
        <v>14</v>
      </c>
      <c r="H122" t="s">
        <v>482</v>
      </c>
      <c r="I122" t="s">
        <v>483</v>
      </c>
      <c r="J122" t="s">
        <v>484</v>
      </c>
      <c r="K122">
        <v>48</v>
      </c>
      <c r="L122" t="s">
        <v>1081</v>
      </c>
      <c r="M122" t="s">
        <v>1235</v>
      </c>
      <c r="N122" t="s">
        <v>1235</v>
      </c>
    </row>
    <row r="123" spans="1:14">
      <c r="A123" t="s">
        <v>150</v>
      </c>
      <c r="B123" t="s">
        <v>495</v>
      </c>
      <c r="C123" t="s">
        <v>933</v>
      </c>
      <c r="D123">
        <v>42861</v>
      </c>
      <c r="E123" t="s">
        <v>480</v>
      </c>
      <c r="F123" t="s">
        <v>481</v>
      </c>
      <c r="G123" t="s">
        <v>14</v>
      </c>
      <c r="H123" t="s">
        <v>482</v>
      </c>
      <c r="I123" t="s">
        <v>485</v>
      </c>
      <c r="J123" t="s">
        <v>484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150</v>
      </c>
      <c r="B124" t="s">
        <v>495</v>
      </c>
      <c r="C124" t="s">
        <v>1168</v>
      </c>
      <c r="D124">
        <v>42863</v>
      </c>
      <c r="E124" t="s">
        <v>492</v>
      </c>
      <c r="F124" t="s">
        <v>481</v>
      </c>
      <c r="G124" t="s">
        <v>14</v>
      </c>
      <c r="H124" t="s">
        <v>482</v>
      </c>
      <c r="I124" t="s">
        <v>483</v>
      </c>
      <c r="J124" t="s">
        <v>484</v>
      </c>
      <c r="K124">
        <v>32</v>
      </c>
      <c r="L124" t="s">
        <v>1241</v>
      </c>
      <c r="M124" t="s">
        <v>1231</v>
      </c>
      <c r="N124" t="s">
        <v>1231</v>
      </c>
    </row>
    <row r="125" spans="1:14">
      <c r="A125" t="s">
        <v>150</v>
      </c>
      <c r="B125" t="s">
        <v>495</v>
      </c>
      <c r="C125" t="s">
        <v>982</v>
      </c>
      <c r="D125">
        <v>42862</v>
      </c>
      <c r="E125" t="s">
        <v>480</v>
      </c>
      <c r="F125" t="s">
        <v>481</v>
      </c>
      <c r="G125" t="s">
        <v>14</v>
      </c>
      <c r="H125" t="s">
        <v>482</v>
      </c>
      <c r="I125" t="s">
        <v>485</v>
      </c>
      <c r="J125" t="s">
        <v>484</v>
      </c>
      <c r="K125">
        <v>48</v>
      </c>
      <c r="L125" t="s">
        <v>1081</v>
      </c>
      <c r="M125" t="s">
        <v>1235</v>
      </c>
      <c r="N125" t="s">
        <v>1235</v>
      </c>
    </row>
    <row r="126" spans="1:14">
      <c r="A126" t="s">
        <v>150</v>
      </c>
      <c r="B126" t="s">
        <v>495</v>
      </c>
      <c r="C126" t="s">
        <v>1209</v>
      </c>
      <c r="D126">
        <v>42862</v>
      </c>
      <c r="E126" t="s">
        <v>492</v>
      </c>
      <c r="F126" t="s">
        <v>481</v>
      </c>
      <c r="G126" t="s">
        <v>14</v>
      </c>
      <c r="H126" t="s">
        <v>482</v>
      </c>
      <c r="I126" t="s">
        <v>483</v>
      </c>
      <c r="J126" t="s">
        <v>484</v>
      </c>
      <c r="K126">
        <v>32</v>
      </c>
      <c r="L126" t="s">
        <v>1241</v>
      </c>
      <c r="M126" t="s">
        <v>1231</v>
      </c>
      <c r="N126" t="s">
        <v>1231</v>
      </c>
    </row>
    <row r="127" spans="1:14">
      <c r="A127" t="s">
        <v>150</v>
      </c>
      <c r="B127" t="s">
        <v>495</v>
      </c>
      <c r="C127" t="s">
        <v>1310</v>
      </c>
      <c r="D127">
        <v>42862</v>
      </c>
      <c r="E127" t="s">
        <v>480</v>
      </c>
      <c r="F127" t="s">
        <v>481</v>
      </c>
      <c r="G127" t="s">
        <v>14</v>
      </c>
      <c r="H127" t="s">
        <v>482</v>
      </c>
      <c r="I127" t="s">
        <v>483</v>
      </c>
      <c r="J127" t="s">
        <v>484</v>
      </c>
      <c r="K127">
        <v>48</v>
      </c>
      <c r="L127" t="s">
        <v>1081</v>
      </c>
      <c r="M127" t="s">
        <v>1235</v>
      </c>
      <c r="N127" t="s">
        <v>1235</v>
      </c>
    </row>
    <row r="128" spans="1:14">
      <c r="A128" t="s">
        <v>150</v>
      </c>
      <c r="B128" t="s">
        <v>495</v>
      </c>
      <c r="C128" t="s">
        <v>1179</v>
      </c>
      <c r="D128">
        <v>42862</v>
      </c>
      <c r="E128" t="s">
        <v>492</v>
      </c>
      <c r="F128" t="s">
        <v>481</v>
      </c>
      <c r="G128" t="s">
        <v>14</v>
      </c>
      <c r="H128" t="s">
        <v>482</v>
      </c>
      <c r="I128" t="s">
        <v>483</v>
      </c>
      <c r="J128" t="s">
        <v>484</v>
      </c>
      <c r="K128">
        <v>32</v>
      </c>
      <c r="L128" t="s">
        <v>1241</v>
      </c>
      <c r="M128" t="s">
        <v>1231</v>
      </c>
      <c r="N128" t="s">
        <v>1231</v>
      </c>
    </row>
    <row r="129" spans="1:14">
      <c r="A129" t="s">
        <v>150</v>
      </c>
      <c r="B129" t="s">
        <v>495</v>
      </c>
      <c r="C129" t="s">
        <v>1146</v>
      </c>
      <c r="D129">
        <v>42870</v>
      </c>
      <c r="E129" t="s">
        <v>480</v>
      </c>
      <c r="F129" t="s">
        <v>481</v>
      </c>
      <c r="G129" t="s">
        <v>14</v>
      </c>
      <c r="H129" t="s">
        <v>482</v>
      </c>
      <c r="I129" t="s">
        <v>483</v>
      </c>
      <c r="J129" t="s">
        <v>484</v>
      </c>
      <c r="K129">
        <v>48</v>
      </c>
      <c r="L129" t="s">
        <v>1081</v>
      </c>
      <c r="M129" t="s">
        <v>1235</v>
      </c>
      <c r="N129" t="s">
        <v>1235</v>
      </c>
    </row>
    <row r="130" spans="1:14">
      <c r="A130" t="s">
        <v>150</v>
      </c>
      <c r="B130" t="s">
        <v>495</v>
      </c>
      <c r="C130" t="s">
        <v>1311</v>
      </c>
      <c r="D130">
        <v>42881</v>
      </c>
      <c r="E130" t="s">
        <v>492</v>
      </c>
      <c r="F130" t="s">
        <v>481</v>
      </c>
      <c r="G130" t="s">
        <v>14</v>
      </c>
      <c r="H130" t="s">
        <v>482</v>
      </c>
      <c r="I130" t="s">
        <v>483</v>
      </c>
      <c r="J130" t="s">
        <v>484</v>
      </c>
      <c r="K130">
        <v>32</v>
      </c>
      <c r="L130" t="s">
        <v>1312</v>
      </c>
      <c r="M130" t="s">
        <v>1238</v>
      </c>
      <c r="N130" t="s">
        <v>1238</v>
      </c>
    </row>
    <row r="131" spans="1:14">
      <c r="A131" t="s">
        <v>150</v>
      </c>
      <c r="B131" t="s">
        <v>495</v>
      </c>
      <c r="C131" t="s">
        <v>1119</v>
      </c>
      <c r="D131">
        <v>42879</v>
      </c>
      <c r="E131" t="s">
        <v>492</v>
      </c>
      <c r="F131" t="s">
        <v>481</v>
      </c>
      <c r="G131" t="s">
        <v>14</v>
      </c>
      <c r="H131" t="s">
        <v>482</v>
      </c>
      <c r="I131" t="s">
        <v>483</v>
      </c>
      <c r="J131" t="s">
        <v>484</v>
      </c>
      <c r="K131">
        <v>32</v>
      </c>
      <c r="L131" t="s">
        <v>1312</v>
      </c>
      <c r="M131" t="s">
        <v>1238</v>
      </c>
      <c r="N131" t="s">
        <v>1238</v>
      </c>
    </row>
    <row r="132" spans="1:14">
      <c r="A132" t="s">
        <v>150</v>
      </c>
      <c r="B132" t="s">
        <v>495</v>
      </c>
      <c r="C132" t="s">
        <v>1313</v>
      </c>
      <c r="D132">
        <v>42862</v>
      </c>
      <c r="E132" t="s">
        <v>480</v>
      </c>
      <c r="F132" t="s">
        <v>481</v>
      </c>
      <c r="G132" t="s">
        <v>14</v>
      </c>
      <c r="H132" t="s">
        <v>482</v>
      </c>
      <c r="I132" t="s">
        <v>483</v>
      </c>
      <c r="J132" t="s">
        <v>484</v>
      </c>
      <c r="K132">
        <v>48</v>
      </c>
      <c r="L132" t="s">
        <v>1081</v>
      </c>
      <c r="M132" t="s">
        <v>1235</v>
      </c>
      <c r="N132" t="s">
        <v>1235</v>
      </c>
    </row>
    <row r="133" spans="1:14">
      <c r="A133" t="s">
        <v>150</v>
      </c>
      <c r="B133" t="s">
        <v>495</v>
      </c>
      <c r="C133" t="s">
        <v>1314</v>
      </c>
      <c r="D133">
        <v>42863</v>
      </c>
      <c r="E133" t="s">
        <v>480</v>
      </c>
      <c r="F133" t="s">
        <v>481</v>
      </c>
      <c r="G133" t="s">
        <v>14</v>
      </c>
      <c r="H133" t="s">
        <v>482</v>
      </c>
      <c r="I133" t="s">
        <v>483</v>
      </c>
      <c r="J133" t="s">
        <v>484</v>
      </c>
      <c r="K133">
        <v>48</v>
      </c>
      <c r="L133" t="s">
        <v>1081</v>
      </c>
      <c r="M133" t="s">
        <v>1235</v>
      </c>
      <c r="N133" t="s">
        <v>1235</v>
      </c>
    </row>
    <row r="134" spans="1:14">
      <c r="A134" t="s">
        <v>150</v>
      </c>
      <c r="B134" t="s">
        <v>495</v>
      </c>
      <c r="C134" t="s">
        <v>1132</v>
      </c>
      <c r="D134">
        <v>42863</v>
      </c>
      <c r="E134" t="s">
        <v>492</v>
      </c>
      <c r="F134" t="s">
        <v>481</v>
      </c>
      <c r="G134" t="s">
        <v>14</v>
      </c>
      <c r="H134" t="s">
        <v>482</v>
      </c>
      <c r="I134" t="s">
        <v>483</v>
      </c>
      <c r="J134" t="s">
        <v>484</v>
      </c>
      <c r="K134">
        <v>32</v>
      </c>
      <c r="L134" t="s">
        <v>1241</v>
      </c>
      <c r="M134" t="s">
        <v>1231</v>
      </c>
      <c r="N134" t="s">
        <v>1231</v>
      </c>
    </row>
    <row r="135" spans="1:14">
      <c r="A135" t="s">
        <v>150</v>
      </c>
      <c r="B135" t="s">
        <v>495</v>
      </c>
      <c r="C135" t="s">
        <v>1169</v>
      </c>
      <c r="D135">
        <v>42868</v>
      </c>
      <c r="E135" t="s">
        <v>492</v>
      </c>
      <c r="F135" t="s">
        <v>481</v>
      </c>
      <c r="G135" t="s">
        <v>14</v>
      </c>
      <c r="H135" t="s">
        <v>482</v>
      </c>
      <c r="I135" t="s">
        <v>483</v>
      </c>
      <c r="J135" t="s">
        <v>484</v>
      </c>
      <c r="K135">
        <v>32</v>
      </c>
      <c r="L135" t="s">
        <v>1241</v>
      </c>
      <c r="M135" t="s">
        <v>1231</v>
      </c>
      <c r="N135" t="s">
        <v>1231</v>
      </c>
    </row>
    <row r="136" spans="1:14">
      <c r="A136" t="s">
        <v>150</v>
      </c>
      <c r="B136" t="s">
        <v>495</v>
      </c>
      <c r="C136" t="s">
        <v>1047</v>
      </c>
      <c r="D136">
        <v>42862</v>
      </c>
      <c r="E136" t="s">
        <v>480</v>
      </c>
      <c r="F136" t="s">
        <v>481</v>
      </c>
      <c r="G136" t="s">
        <v>14</v>
      </c>
      <c r="H136" t="s">
        <v>482</v>
      </c>
      <c r="I136" t="s">
        <v>485</v>
      </c>
      <c r="J136" t="s">
        <v>484</v>
      </c>
      <c r="K136">
        <v>48</v>
      </c>
      <c r="L136" t="s">
        <v>1081</v>
      </c>
      <c r="M136" t="s">
        <v>1235</v>
      </c>
      <c r="N136" t="s">
        <v>1235</v>
      </c>
    </row>
    <row r="137" spans="1:14">
      <c r="A137" t="s">
        <v>150</v>
      </c>
      <c r="B137" t="s">
        <v>495</v>
      </c>
      <c r="C137" t="s">
        <v>970</v>
      </c>
      <c r="D137">
        <v>42861</v>
      </c>
      <c r="E137" t="s">
        <v>480</v>
      </c>
      <c r="F137" t="s">
        <v>481</v>
      </c>
      <c r="G137" t="s">
        <v>14</v>
      </c>
      <c r="H137" t="s">
        <v>482</v>
      </c>
      <c r="I137" t="s">
        <v>485</v>
      </c>
      <c r="J137" t="s">
        <v>484</v>
      </c>
      <c r="K137">
        <v>48</v>
      </c>
      <c r="L137" t="s">
        <v>1081</v>
      </c>
      <c r="M137" t="s">
        <v>1235</v>
      </c>
      <c r="N137" t="s">
        <v>1235</v>
      </c>
    </row>
    <row r="138" spans="1:14">
      <c r="A138" t="s">
        <v>150</v>
      </c>
      <c r="B138" t="s">
        <v>495</v>
      </c>
      <c r="C138" t="s">
        <v>1315</v>
      </c>
      <c r="D138">
        <v>42863</v>
      </c>
      <c r="E138" t="s">
        <v>492</v>
      </c>
      <c r="F138" t="s">
        <v>481</v>
      </c>
      <c r="G138" t="s">
        <v>14</v>
      </c>
      <c r="H138" t="s">
        <v>482</v>
      </c>
      <c r="I138" t="s">
        <v>483</v>
      </c>
      <c r="J138" t="s">
        <v>484</v>
      </c>
      <c r="K138">
        <v>32</v>
      </c>
      <c r="L138" t="s">
        <v>1241</v>
      </c>
      <c r="M138" t="s">
        <v>1231</v>
      </c>
      <c r="N138" t="s">
        <v>1231</v>
      </c>
    </row>
    <row r="139" spans="1:14">
      <c r="A139" t="s">
        <v>150</v>
      </c>
      <c r="B139" t="s">
        <v>495</v>
      </c>
      <c r="C139" t="s">
        <v>501</v>
      </c>
      <c r="D139">
        <v>42877</v>
      </c>
      <c r="E139" t="s">
        <v>480</v>
      </c>
      <c r="F139" t="s">
        <v>481</v>
      </c>
      <c r="G139" t="s">
        <v>14</v>
      </c>
      <c r="H139" t="s">
        <v>482</v>
      </c>
      <c r="I139" t="s">
        <v>485</v>
      </c>
      <c r="J139" t="s">
        <v>484</v>
      </c>
      <c r="K139">
        <v>48</v>
      </c>
      <c r="L139" t="s">
        <v>1081</v>
      </c>
      <c r="M139" t="s">
        <v>1235</v>
      </c>
      <c r="N139" t="s">
        <v>1235</v>
      </c>
    </row>
    <row r="140" spans="1:14">
      <c r="A140" t="s">
        <v>150</v>
      </c>
      <c r="B140" t="s">
        <v>495</v>
      </c>
      <c r="C140" t="s">
        <v>1100</v>
      </c>
      <c r="D140">
        <v>42862</v>
      </c>
      <c r="E140" t="s">
        <v>480</v>
      </c>
      <c r="F140" t="s">
        <v>481</v>
      </c>
      <c r="G140" t="s">
        <v>14</v>
      </c>
      <c r="H140" t="s">
        <v>482</v>
      </c>
      <c r="I140" t="s">
        <v>483</v>
      </c>
      <c r="J140" t="s">
        <v>484</v>
      </c>
      <c r="K140">
        <v>48</v>
      </c>
      <c r="L140" t="s">
        <v>1081</v>
      </c>
      <c r="M140" t="s">
        <v>1235</v>
      </c>
      <c r="N140" t="s">
        <v>1235</v>
      </c>
    </row>
    <row r="141" spans="1:14">
      <c r="A141" t="s">
        <v>150</v>
      </c>
      <c r="B141" t="s">
        <v>495</v>
      </c>
      <c r="C141" t="s">
        <v>1227</v>
      </c>
      <c r="D141">
        <v>42863</v>
      </c>
      <c r="E141" t="s">
        <v>480</v>
      </c>
      <c r="F141" t="s">
        <v>481</v>
      </c>
      <c r="G141" t="s">
        <v>14</v>
      </c>
      <c r="H141" t="s">
        <v>482</v>
      </c>
      <c r="I141" t="s">
        <v>483</v>
      </c>
      <c r="J141" t="s">
        <v>484</v>
      </c>
      <c r="K141">
        <v>48</v>
      </c>
      <c r="L141" t="s">
        <v>1081</v>
      </c>
      <c r="M141" t="s">
        <v>1235</v>
      </c>
      <c r="N141" t="s">
        <v>1235</v>
      </c>
    </row>
    <row r="142" spans="1:14">
      <c r="A142" t="s">
        <v>150</v>
      </c>
      <c r="B142" t="s">
        <v>495</v>
      </c>
      <c r="C142" t="s">
        <v>1159</v>
      </c>
      <c r="D142">
        <v>42864</v>
      </c>
      <c r="E142" t="s">
        <v>492</v>
      </c>
      <c r="F142" t="s">
        <v>481</v>
      </c>
      <c r="G142" t="s">
        <v>14</v>
      </c>
      <c r="H142" t="s">
        <v>482</v>
      </c>
      <c r="I142" t="s">
        <v>483</v>
      </c>
      <c r="J142" t="s">
        <v>484</v>
      </c>
      <c r="K142">
        <v>32</v>
      </c>
      <c r="L142" t="s">
        <v>1241</v>
      </c>
      <c r="M142" t="s">
        <v>1231</v>
      </c>
      <c r="N142" t="s">
        <v>1231</v>
      </c>
    </row>
    <row r="143" spans="1:14">
      <c r="A143" t="s">
        <v>150</v>
      </c>
      <c r="B143" t="s">
        <v>495</v>
      </c>
      <c r="C143" t="s">
        <v>992</v>
      </c>
      <c r="D143">
        <v>42861</v>
      </c>
      <c r="E143" t="s">
        <v>480</v>
      </c>
      <c r="F143" t="s">
        <v>481</v>
      </c>
      <c r="G143" t="s">
        <v>14</v>
      </c>
      <c r="H143" t="s">
        <v>482</v>
      </c>
      <c r="I143" t="s">
        <v>485</v>
      </c>
      <c r="J143" t="s">
        <v>484</v>
      </c>
      <c r="K143">
        <v>48</v>
      </c>
      <c r="L143" t="s">
        <v>1081</v>
      </c>
      <c r="M143" t="s">
        <v>1235</v>
      </c>
      <c r="N143" t="s">
        <v>1235</v>
      </c>
    </row>
    <row r="144" spans="1:14">
      <c r="A144" t="s">
        <v>150</v>
      </c>
      <c r="B144" t="s">
        <v>495</v>
      </c>
      <c r="C144" t="s">
        <v>1177</v>
      </c>
      <c r="D144">
        <v>42868</v>
      </c>
      <c r="E144" t="s">
        <v>492</v>
      </c>
      <c r="F144" t="s">
        <v>481</v>
      </c>
      <c r="G144" t="s">
        <v>14</v>
      </c>
      <c r="H144" t="s">
        <v>482</v>
      </c>
      <c r="I144" t="s">
        <v>483</v>
      </c>
      <c r="J144" t="s">
        <v>484</v>
      </c>
      <c r="K144">
        <v>32</v>
      </c>
      <c r="L144" t="s">
        <v>1241</v>
      </c>
      <c r="M144" t="s">
        <v>1231</v>
      </c>
      <c r="N144" t="s">
        <v>1231</v>
      </c>
    </row>
    <row r="145" spans="1:14">
      <c r="A145" t="s">
        <v>150</v>
      </c>
      <c r="B145" t="s">
        <v>495</v>
      </c>
      <c r="C145" t="s">
        <v>1183</v>
      </c>
      <c r="D145">
        <v>42862</v>
      </c>
      <c r="E145" t="s">
        <v>487</v>
      </c>
      <c r="F145" t="s">
        <v>481</v>
      </c>
      <c r="G145" t="s">
        <v>14</v>
      </c>
      <c r="H145" t="s">
        <v>482</v>
      </c>
      <c r="I145" t="s">
        <v>483</v>
      </c>
      <c r="J145" t="s">
        <v>484</v>
      </c>
      <c r="K145">
        <v>32</v>
      </c>
      <c r="L145" t="s">
        <v>1243</v>
      </c>
      <c r="M145" t="s">
        <v>1233</v>
      </c>
      <c r="N145" t="s">
        <v>1233</v>
      </c>
    </row>
    <row r="146" spans="1:14">
      <c r="A146" t="s">
        <v>150</v>
      </c>
      <c r="B146" t="s">
        <v>495</v>
      </c>
      <c r="C146" t="s">
        <v>499</v>
      </c>
      <c r="D146">
        <v>42861</v>
      </c>
      <c r="E146" t="s">
        <v>1305</v>
      </c>
      <c r="F146" t="s">
        <v>481</v>
      </c>
      <c r="G146" t="s">
        <v>14</v>
      </c>
      <c r="H146" t="s">
        <v>482</v>
      </c>
      <c r="I146" t="s">
        <v>485</v>
      </c>
      <c r="J146" t="s">
        <v>484</v>
      </c>
      <c r="K146">
        <v>1</v>
      </c>
      <c r="L146" t="s">
        <v>1316</v>
      </c>
      <c r="M146" t="s">
        <v>1316</v>
      </c>
      <c r="N146" t="s">
        <v>1316</v>
      </c>
    </row>
    <row r="147" spans="1:14">
      <c r="A147" t="s">
        <v>150</v>
      </c>
      <c r="B147" t="s">
        <v>495</v>
      </c>
      <c r="C147" t="s">
        <v>1042</v>
      </c>
      <c r="D147">
        <v>42863</v>
      </c>
      <c r="E147" t="s">
        <v>480</v>
      </c>
      <c r="F147" t="s">
        <v>481</v>
      </c>
      <c r="G147" t="s">
        <v>14</v>
      </c>
      <c r="H147" t="s">
        <v>482</v>
      </c>
      <c r="I147" t="s">
        <v>485</v>
      </c>
      <c r="J147" t="s">
        <v>484</v>
      </c>
      <c r="K147">
        <v>48</v>
      </c>
      <c r="L147" t="s">
        <v>1081</v>
      </c>
      <c r="M147" t="s">
        <v>1235</v>
      </c>
      <c r="N147" t="s">
        <v>1235</v>
      </c>
    </row>
    <row r="148" spans="1:14">
      <c r="A148" t="s">
        <v>150</v>
      </c>
      <c r="B148" t="s">
        <v>495</v>
      </c>
      <c r="C148" t="s">
        <v>496</v>
      </c>
      <c r="D148">
        <v>42861</v>
      </c>
      <c r="E148" t="s">
        <v>480</v>
      </c>
      <c r="F148" t="s">
        <v>481</v>
      </c>
      <c r="G148" t="s">
        <v>14</v>
      </c>
      <c r="H148" t="s">
        <v>482</v>
      </c>
      <c r="I148" t="s">
        <v>485</v>
      </c>
      <c r="J148" t="s">
        <v>484</v>
      </c>
      <c r="K148">
        <v>48</v>
      </c>
      <c r="L148" t="s">
        <v>1081</v>
      </c>
      <c r="M148" t="s">
        <v>1235</v>
      </c>
      <c r="N148" t="s">
        <v>1235</v>
      </c>
    </row>
    <row r="149" spans="1:14">
      <c r="A149" t="s">
        <v>150</v>
      </c>
      <c r="B149" t="s">
        <v>495</v>
      </c>
      <c r="C149" t="s">
        <v>999</v>
      </c>
      <c r="D149">
        <v>42868</v>
      </c>
      <c r="E149" t="s">
        <v>1317</v>
      </c>
      <c r="F149" t="s">
        <v>481</v>
      </c>
      <c r="G149" t="s">
        <v>14</v>
      </c>
      <c r="H149" t="s">
        <v>482</v>
      </c>
      <c r="I149" t="s">
        <v>485</v>
      </c>
      <c r="J149" t="s">
        <v>484</v>
      </c>
      <c r="K149">
        <v>1</v>
      </c>
      <c r="L149" t="s">
        <v>1318</v>
      </c>
      <c r="M149" t="s">
        <v>1318</v>
      </c>
      <c r="N149" t="s">
        <v>1318</v>
      </c>
    </row>
    <row r="150" spans="1:14">
      <c r="A150" t="s">
        <v>150</v>
      </c>
      <c r="B150" t="s">
        <v>495</v>
      </c>
      <c r="C150" t="s">
        <v>1121</v>
      </c>
      <c r="D150">
        <v>42864</v>
      </c>
      <c r="E150" t="s">
        <v>492</v>
      </c>
      <c r="F150" t="s">
        <v>481</v>
      </c>
      <c r="G150" t="s">
        <v>14</v>
      </c>
      <c r="H150" t="s">
        <v>482</v>
      </c>
      <c r="I150" t="s">
        <v>483</v>
      </c>
      <c r="J150" t="s">
        <v>484</v>
      </c>
      <c r="K150">
        <v>32</v>
      </c>
      <c r="L150" t="s">
        <v>1241</v>
      </c>
      <c r="M150" t="s">
        <v>1231</v>
      </c>
      <c r="N150" t="s">
        <v>1231</v>
      </c>
    </row>
    <row r="151" spans="1:14">
      <c r="A151" t="s">
        <v>150</v>
      </c>
      <c r="B151" t="s">
        <v>495</v>
      </c>
      <c r="C151" t="s">
        <v>1090</v>
      </c>
      <c r="D151">
        <v>42862</v>
      </c>
      <c r="E151" t="s">
        <v>480</v>
      </c>
      <c r="F151" t="s">
        <v>481</v>
      </c>
      <c r="G151" t="s">
        <v>14</v>
      </c>
      <c r="H151" t="s">
        <v>482</v>
      </c>
      <c r="I151" t="s">
        <v>483</v>
      </c>
      <c r="J151" t="s">
        <v>484</v>
      </c>
      <c r="K151">
        <v>48</v>
      </c>
      <c r="L151" t="s">
        <v>1081</v>
      </c>
      <c r="M151" t="s">
        <v>1235</v>
      </c>
      <c r="N151" t="s">
        <v>1235</v>
      </c>
    </row>
    <row r="152" spans="1:14">
      <c r="A152" t="s">
        <v>150</v>
      </c>
      <c r="B152" t="s">
        <v>495</v>
      </c>
      <c r="C152" t="s">
        <v>1319</v>
      </c>
      <c r="D152">
        <v>42863</v>
      </c>
      <c r="E152" t="s">
        <v>492</v>
      </c>
      <c r="F152" t="s">
        <v>481</v>
      </c>
      <c r="G152" t="s">
        <v>14</v>
      </c>
      <c r="H152" t="s">
        <v>482</v>
      </c>
      <c r="I152" t="s">
        <v>483</v>
      </c>
      <c r="J152" t="s">
        <v>484</v>
      </c>
      <c r="K152">
        <v>32</v>
      </c>
      <c r="L152" t="s">
        <v>1241</v>
      </c>
      <c r="M152" t="s">
        <v>1231</v>
      </c>
      <c r="N152" t="s">
        <v>1231</v>
      </c>
    </row>
    <row r="153" spans="1:14">
      <c r="A153" t="s">
        <v>150</v>
      </c>
      <c r="B153" t="s">
        <v>495</v>
      </c>
      <c r="C153" t="s">
        <v>1320</v>
      </c>
      <c r="D153">
        <v>42864</v>
      </c>
      <c r="E153" t="s">
        <v>492</v>
      </c>
      <c r="F153" t="s">
        <v>481</v>
      </c>
      <c r="G153" t="s">
        <v>14</v>
      </c>
      <c r="H153" t="s">
        <v>482</v>
      </c>
      <c r="I153" t="s">
        <v>483</v>
      </c>
      <c r="J153" t="s">
        <v>484</v>
      </c>
      <c r="K153">
        <v>32</v>
      </c>
      <c r="L153" t="s">
        <v>1241</v>
      </c>
      <c r="M153" t="s">
        <v>1231</v>
      </c>
      <c r="N153" t="s">
        <v>1231</v>
      </c>
    </row>
    <row r="154" spans="1:14">
      <c r="A154" t="s">
        <v>150</v>
      </c>
      <c r="B154" t="s">
        <v>495</v>
      </c>
      <c r="C154" t="s">
        <v>1114</v>
      </c>
      <c r="D154">
        <v>42864</v>
      </c>
      <c r="E154" t="s">
        <v>480</v>
      </c>
      <c r="F154" t="s">
        <v>481</v>
      </c>
      <c r="G154" t="s">
        <v>14</v>
      </c>
      <c r="H154" t="s">
        <v>482</v>
      </c>
      <c r="I154" t="s">
        <v>483</v>
      </c>
      <c r="J154" t="s">
        <v>484</v>
      </c>
      <c r="K154">
        <v>48</v>
      </c>
      <c r="L154" t="s">
        <v>1081</v>
      </c>
      <c r="M154" t="s">
        <v>1235</v>
      </c>
      <c r="N154" t="s">
        <v>1235</v>
      </c>
    </row>
    <row r="155" spans="1:14">
      <c r="A155" t="s">
        <v>150</v>
      </c>
      <c r="B155" t="s">
        <v>495</v>
      </c>
      <c r="C155" t="s">
        <v>1118</v>
      </c>
      <c r="D155">
        <v>42862</v>
      </c>
      <c r="E155" t="s">
        <v>480</v>
      </c>
      <c r="F155" t="s">
        <v>481</v>
      </c>
      <c r="G155" t="s">
        <v>14</v>
      </c>
      <c r="H155" t="s">
        <v>482</v>
      </c>
      <c r="I155" t="s">
        <v>483</v>
      </c>
      <c r="J155" t="s">
        <v>484</v>
      </c>
      <c r="K155">
        <v>48</v>
      </c>
      <c r="L155" t="s">
        <v>1081</v>
      </c>
      <c r="M155" t="s">
        <v>1235</v>
      </c>
      <c r="N155" t="s">
        <v>1235</v>
      </c>
    </row>
    <row r="156" spans="1:14">
      <c r="A156" t="s">
        <v>150</v>
      </c>
      <c r="B156" t="s">
        <v>495</v>
      </c>
      <c r="C156" t="s">
        <v>1321</v>
      </c>
      <c r="D156">
        <v>42863</v>
      </c>
      <c r="E156" t="s">
        <v>492</v>
      </c>
      <c r="F156" t="s">
        <v>481</v>
      </c>
      <c r="G156" t="s">
        <v>14</v>
      </c>
      <c r="H156" t="s">
        <v>482</v>
      </c>
      <c r="I156" t="s">
        <v>483</v>
      </c>
      <c r="J156" t="s">
        <v>484</v>
      </c>
      <c r="K156">
        <v>32</v>
      </c>
      <c r="L156" t="s">
        <v>1241</v>
      </c>
      <c r="M156" t="s">
        <v>1231</v>
      </c>
      <c r="N156" t="s">
        <v>1231</v>
      </c>
    </row>
    <row r="157" spans="1:14">
      <c r="A157" t="s">
        <v>150</v>
      </c>
      <c r="B157" t="s">
        <v>495</v>
      </c>
      <c r="C157" t="s">
        <v>1174</v>
      </c>
      <c r="D157">
        <v>42862</v>
      </c>
      <c r="E157" t="s">
        <v>492</v>
      </c>
      <c r="F157" t="s">
        <v>481</v>
      </c>
      <c r="G157" t="s">
        <v>14</v>
      </c>
      <c r="H157" t="s">
        <v>482</v>
      </c>
      <c r="I157" t="s">
        <v>483</v>
      </c>
      <c r="J157" t="s">
        <v>484</v>
      </c>
      <c r="K157">
        <v>32</v>
      </c>
      <c r="L157" t="s">
        <v>1241</v>
      </c>
      <c r="M157" t="s">
        <v>1231</v>
      </c>
      <c r="N157" t="s">
        <v>1231</v>
      </c>
    </row>
    <row r="158" spans="1:14">
      <c r="A158" t="s">
        <v>150</v>
      </c>
      <c r="B158" t="s">
        <v>495</v>
      </c>
      <c r="C158" t="s">
        <v>1206</v>
      </c>
      <c r="D158">
        <v>42863</v>
      </c>
      <c r="E158" t="s">
        <v>480</v>
      </c>
      <c r="F158" t="s">
        <v>481</v>
      </c>
      <c r="G158" t="s">
        <v>14</v>
      </c>
      <c r="H158" t="s">
        <v>482</v>
      </c>
      <c r="I158" t="s">
        <v>483</v>
      </c>
      <c r="J158" t="s">
        <v>484</v>
      </c>
      <c r="K158">
        <v>48</v>
      </c>
      <c r="L158" t="s">
        <v>1081</v>
      </c>
      <c r="M158" t="s">
        <v>1235</v>
      </c>
      <c r="N158" t="s">
        <v>1235</v>
      </c>
    </row>
    <row r="159" spans="1:14">
      <c r="A159" t="s">
        <v>150</v>
      </c>
      <c r="B159" t="s">
        <v>495</v>
      </c>
      <c r="C159" t="s">
        <v>1166</v>
      </c>
      <c r="D159">
        <v>42864</v>
      </c>
      <c r="E159" t="s">
        <v>480</v>
      </c>
      <c r="F159" t="s">
        <v>481</v>
      </c>
      <c r="G159" t="s">
        <v>14</v>
      </c>
      <c r="H159" t="s">
        <v>482</v>
      </c>
      <c r="I159" t="s">
        <v>483</v>
      </c>
      <c r="J159" t="s">
        <v>484</v>
      </c>
      <c r="K159">
        <v>0</v>
      </c>
      <c r="L159" t="s">
        <v>8</v>
      </c>
      <c r="M159" t="s">
        <v>8</v>
      </c>
      <c r="N159" t="s">
        <v>1322</v>
      </c>
    </row>
    <row r="160" spans="1:14">
      <c r="A160" t="s">
        <v>150</v>
      </c>
      <c r="B160" t="s">
        <v>495</v>
      </c>
      <c r="C160" t="s">
        <v>950</v>
      </c>
      <c r="D160">
        <v>42869</v>
      </c>
      <c r="E160" t="s">
        <v>480</v>
      </c>
      <c r="F160" t="s">
        <v>481</v>
      </c>
      <c r="G160" t="s">
        <v>14</v>
      </c>
      <c r="H160" t="s">
        <v>482</v>
      </c>
      <c r="I160" t="s">
        <v>485</v>
      </c>
      <c r="J160" t="s">
        <v>484</v>
      </c>
      <c r="K160">
        <v>48</v>
      </c>
      <c r="L160" t="s">
        <v>1081</v>
      </c>
      <c r="M160" t="s">
        <v>1235</v>
      </c>
      <c r="N160" t="s">
        <v>1235</v>
      </c>
    </row>
    <row r="161" spans="1:14">
      <c r="A161" t="s">
        <v>150</v>
      </c>
      <c r="B161" t="s">
        <v>495</v>
      </c>
      <c r="C161" t="s">
        <v>1323</v>
      </c>
      <c r="D161">
        <v>42862</v>
      </c>
      <c r="E161" t="s">
        <v>492</v>
      </c>
      <c r="F161" t="s">
        <v>481</v>
      </c>
      <c r="G161" t="s">
        <v>14</v>
      </c>
      <c r="H161" t="s">
        <v>482</v>
      </c>
      <c r="I161" t="s">
        <v>483</v>
      </c>
      <c r="J161" t="s">
        <v>484</v>
      </c>
      <c r="K161">
        <v>32</v>
      </c>
      <c r="L161" t="s">
        <v>1241</v>
      </c>
      <c r="M161" t="s">
        <v>1231</v>
      </c>
      <c r="N161" t="s">
        <v>1231</v>
      </c>
    </row>
    <row r="162" spans="1:14">
      <c r="A162" t="s">
        <v>150</v>
      </c>
      <c r="B162" t="s">
        <v>495</v>
      </c>
      <c r="C162" t="s">
        <v>1198</v>
      </c>
      <c r="D162">
        <v>42862</v>
      </c>
      <c r="E162" t="s">
        <v>480</v>
      </c>
      <c r="F162" t="s">
        <v>481</v>
      </c>
      <c r="G162" t="s">
        <v>14</v>
      </c>
      <c r="H162" t="s">
        <v>482</v>
      </c>
      <c r="I162" t="s">
        <v>483</v>
      </c>
      <c r="J162" t="s">
        <v>484</v>
      </c>
      <c r="K162">
        <v>48</v>
      </c>
      <c r="L162" t="s">
        <v>1081</v>
      </c>
      <c r="M162" t="s">
        <v>1235</v>
      </c>
      <c r="N162" t="s">
        <v>1235</v>
      </c>
    </row>
    <row r="163" spans="1:14">
      <c r="A163" t="s">
        <v>150</v>
      </c>
      <c r="B163" t="s">
        <v>495</v>
      </c>
      <c r="C163" t="s">
        <v>1116</v>
      </c>
      <c r="D163">
        <v>42864</v>
      </c>
      <c r="E163" t="s">
        <v>492</v>
      </c>
      <c r="F163" t="s">
        <v>481</v>
      </c>
      <c r="G163" t="s">
        <v>14</v>
      </c>
      <c r="H163" t="s">
        <v>482</v>
      </c>
      <c r="I163" t="s">
        <v>483</v>
      </c>
      <c r="J163" t="s">
        <v>484</v>
      </c>
      <c r="K163">
        <v>32</v>
      </c>
      <c r="L163" t="s">
        <v>1241</v>
      </c>
      <c r="M163" t="s">
        <v>1231</v>
      </c>
      <c r="N163" t="s">
        <v>1231</v>
      </c>
    </row>
    <row r="164" spans="1:14">
      <c r="A164" t="s">
        <v>150</v>
      </c>
      <c r="B164" t="s">
        <v>495</v>
      </c>
      <c r="C164" t="s">
        <v>1128</v>
      </c>
      <c r="D164">
        <v>42862</v>
      </c>
      <c r="E164" t="s">
        <v>492</v>
      </c>
      <c r="F164" t="s">
        <v>481</v>
      </c>
      <c r="G164" t="s">
        <v>14</v>
      </c>
      <c r="H164" t="s">
        <v>482</v>
      </c>
      <c r="I164" t="s">
        <v>483</v>
      </c>
      <c r="J164" t="s">
        <v>484</v>
      </c>
      <c r="K164">
        <v>32</v>
      </c>
      <c r="L164" t="s">
        <v>1241</v>
      </c>
      <c r="M164" t="s">
        <v>1231</v>
      </c>
      <c r="N164" t="s">
        <v>1231</v>
      </c>
    </row>
    <row r="165" spans="1:14">
      <c r="A165" t="s">
        <v>150</v>
      </c>
      <c r="B165" t="s">
        <v>495</v>
      </c>
      <c r="C165" t="s">
        <v>1102</v>
      </c>
      <c r="D165">
        <v>42863</v>
      </c>
      <c r="E165" t="s">
        <v>492</v>
      </c>
      <c r="F165" t="s">
        <v>481</v>
      </c>
      <c r="G165" t="s">
        <v>14</v>
      </c>
      <c r="H165" t="s">
        <v>482</v>
      </c>
      <c r="I165" t="s">
        <v>483</v>
      </c>
      <c r="J165" t="s">
        <v>484</v>
      </c>
      <c r="K165">
        <v>32</v>
      </c>
      <c r="L165" t="s">
        <v>1241</v>
      </c>
      <c r="M165" t="s">
        <v>1231</v>
      </c>
      <c r="N165" t="s">
        <v>1231</v>
      </c>
    </row>
    <row r="166" spans="1:14">
      <c r="A166" t="s">
        <v>150</v>
      </c>
      <c r="B166" t="s">
        <v>495</v>
      </c>
      <c r="C166" t="s">
        <v>1139</v>
      </c>
      <c r="D166">
        <v>42864</v>
      </c>
      <c r="E166" t="s">
        <v>480</v>
      </c>
      <c r="F166" t="s">
        <v>481</v>
      </c>
      <c r="G166" t="s">
        <v>14</v>
      </c>
      <c r="H166" t="s">
        <v>482</v>
      </c>
      <c r="I166" t="s">
        <v>483</v>
      </c>
      <c r="J166" t="s">
        <v>484</v>
      </c>
      <c r="K166">
        <v>48</v>
      </c>
      <c r="L166" t="s">
        <v>1081</v>
      </c>
      <c r="M166" t="s">
        <v>1235</v>
      </c>
      <c r="N166" t="s">
        <v>1235</v>
      </c>
    </row>
    <row r="167" spans="1:14">
      <c r="A167" t="s">
        <v>150</v>
      </c>
      <c r="B167" t="s">
        <v>495</v>
      </c>
      <c r="C167" t="s">
        <v>1211</v>
      </c>
      <c r="D167">
        <v>42864</v>
      </c>
      <c r="E167" t="s">
        <v>480</v>
      </c>
      <c r="F167" t="s">
        <v>481</v>
      </c>
      <c r="G167" t="s">
        <v>14</v>
      </c>
      <c r="H167" t="s">
        <v>482</v>
      </c>
      <c r="I167" t="s">
        <v>483</v>
      </c>
      <c r="J167" t="s">
        <v>484</v>
      </c>
      <c r="K167">
        <v>48</v>
      </c>
      <c r="L167" t="s">
        <v>1081</v>
      </c>
      <c r="M167" t="s">
        <v>1235</v>
      </c>
      <c r="N167" t="s">
        <v>1235</v>
      </c>
    </row>
    <row r="168" spans="1:14">
      <c r="A168" t="s">
        <v>150</v>
      </c>
      <c r="B168" t="s">
        <v>495</v>
      </c>
      <c r="C168" t="s">
        <v>1131</v>
      </c>
      <c r="D168">
        <v>42862</v>
      </c>
      <c r="E168" t="s">
        <v>480</v>
      </c>
      <c r="F168" t="s">
        <v>481</v>
      </c>
      <c r="G168" t="s">
        <v>14</v>
      </c>
      <c r="H168" t="s">
        <v>482</v>
      </c>
      <c r="I168" t="s">
        <v>483</v>
      </c>
      <c r="J168" t="s">
        <v>484</v>
      </c>
      <c r="K168">
        <v>48</v>
      </c>
      <c r="L168" t="s">
        <v>1081</v>
      </c>
      <c r="M168" t="s">
        <v>1235</v>
      </c>
      <c r="N168" t="s">
        <v>1235</v>
      </c>
    </row>
    <row r="169" spans="1:14">
      <c r="A169" t="s">
        <v>150</v>
      </c>
      <c r="B169" t="s">
        <v>495</v>
      </c>
      <c r="C169" t="s">
        <v>985</v>
      </c>
      <c r="D169">
        <v>42861</v>
      </c>
      <c r="E169" t="s">
        <v>492</v>
      </c>
      <c r="F169" t="s">
        <v>481</v>
      </c>
      <c r="G169" t="s">
        <v>14</v>
      </c>
      <c r="H169" t="s">
        <v>482</v>
      </c>
      <c r="I169" t="s">
        <v>485</v>
      </c>
      <c r="J169" t="s">
        <v>484</v>
      </c>
      <c r="K169">
        <v>16</v>
      </c>
      <c r="L169" t="s">
        <v>1078</v>
      </c>
      <c r="M169" t="s">
        <v>1324</v>
      </c>
      <c r="N169" t="s">
        <v>1324</v>
      </c>
    </row>
    <row r="170" spans="1:14">
      <c r="A170" t="s">
        <v>150</v>
      </c>
      <c r="B170" t="s">
        <v>495</v>
      </c>
      <c r="C170" t="s">
        <v>986</v>
      </c>
      <c r="D170">
        <v>42876</v>
      </c>
      <c r="E170" t="s">
        <v>480</v>
      </c>
      <c r="F170" t="s">
        <v>481</v>
      </c>
      <c r="G170" t="s">
        <v>14</v>
      </c>
      <c r="H170" t="s">
        <v>482</v>
      </c>
      <c r="I170" t="s">
        <v>485</v>
      </c>
      <c r="J170" t="s">
        <v>484</v>
      </c>
      <c r="K170">
        <v>48</v>
      </c>
      <c r="L170" t="s">
        <v>1081</v>
      </c>
      <c r="M170" t="s">
        <v>1235</v>
      </c>
      <c r="N170" t="s">
        <v>1235</v>
      </c>
    </row>
    <row r="171" spans="1:14">
      <c r="A171" t="s">
        <v>150</v>
      </c>
      <c r="B171" t="s">
        <v>495</v>
      </c>
      <c r="C171" t="s">
        <v>979</v>
      </c>
      <c r="D171">
        <v>42879</v>
      </c>
      <c r="E171" t="s">
        <v>480</v>
      </c>
      <c r="F171" t="s">
        <v>481</v>
      </c>
      <c r="G171" t="s">
        <v>14</v>
      </c>
      <c r="H171" t="s">
        <v>482</v>
      </c>
      <c r="I171" t="s">
        <v>485</v>
      </c>
      <c r="J171" t="s">
        <v>484</v>
      </c>
      <c r="K171">
        <v>48</v>
      </c>
      <c r="L171" t="s">
        <v>1081</v>
      </c>
      <c r="M171" t="s">
        <v>1235</v>
      </c>
      <c r="N171" t="s">
        <v>1235</v>
      </c>
    </row>
    <row r="172" spans="1:14">
      <c r="A172" t="s">
        <v>150</v>
      </c>
      <c r="B172" t="s">
        <v>495</v>
      </c>
      <c r="C172" t="s">
        <v>1325</v>
      </c>
      <c r="D172">
        <v>42868</v>
      </c>
      <c r="E172" t="s">
        <v>480</v>
      </c>
      <c r="F172" t="s">
        <v>481</v>
      </c>
      <c r="G172" t="s">
        <v>14</v>
      </c>
      <c r="H172" t="s">
        <v>482</v>
      </c>
      <c r="I172" t="s">
        <v>483</v>
      </c>
      <c r="J172" t="s">
        <v>484</v>
      </c>
      <c r="K172">
        <v>48</v>
      </c>
      <c r="L172" t="s">
        <v>1081</v>
      </c>
      <c r="M172" t="s">
        <v>1235</v>
      </c>
      <c r="N172" t="s">
        <v>1235</v>
      </c>
    </row>
    <row r="173" spans="1:14">
      <c r="A173" t="s">
        <v>150</v>
      </c>
      <c r="B173" t="s">
        <v>495</v>
      </c>
      <c r="C173" t="s">
        <v>1212</v>
      </c>
      <c r="D173">
        <v>42868</v>
      </c>
      <c r="E173" t="s">
        <v>492</v>
      </c>
      <c r="F173" t="s">
        <v>481</v>
      </c>
      <c r="G173" t="s">
        <v>14</v>
      </c>
      <c r="H173" t="s">
        <v>482</v>
      </c>
      <c r="I173" t="s">
        <v>483</v>
      </c>
      <c r="J173" t="s">
        <v>484</v>
      </c>
      <c r="K173">
        <v>32</v>
      </c>
      <c r="L173" t="s">
        <v>1241</v>
      </c>
      <c r="M173" t="s">
        <v>1231</v>
      </c>
      <c r="N173" t="s">
        <v>1231</v>
      </c>
    </row>
    <row r="174" spans="1:14">
      <c r="A174" t="s">
        <v>150</v>
      </c>
      <c r="B174" t="s">
        <v>495</v>
      </c>
      <c r="C174" t="s">
        <v>1043</v>
      </c>
      <c r="D174">
        <v>42876</v>
      </c>
      <c r="E174" t="s">
        <v>480</v>
      </c>
      <c r="F174" t="s">
        <v>481</v>
      </c>
      <c r="G174" t="s">
        <v>14</v>
      </c>
      <c r="H174" t="s">
        <v>482</v>
      </c>
      <c r="I174" t="s">
        <v>485</v>
      </c>
      <c r="J174" t="s">
        <v>484</v>
      </c>
      <c r="K174">
        <v>48</v>
      </c>
      <c r="L174" t="s">
        <v>1081</v>
      </c>
      <c r="M174" t="s">
        <v>1235</v>
      </c>
      <c r="N174" t="s">
        <v>1235</v>
      </c>
    </row>
    <row r="175" spans="1:14">
      <c r="A175" t="s">
        <v>150</v>
      </c>
      <c r="B175" t="s">
        <v>495</v>
      </c>
      <c r="C175" t="s">
        <v>499</v>
      </c>
      <c r="D175">
        <v>42861</v>
      </c>
      <c r="E175" t="s">
        <v>480</v>
      </c>
      <c r="F175" t="s">
        <v>481</v>
      </c>
      <c r="G175" t="s">
        <v>14</v>
      </c>
      <c r="H175" t="s">
        <v>482</v>
      </c>
      <c r="I175" t="s">
        <v>485</v>
      </c>
      <c r="J175" t="s">
        <v>484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150</v>
      </c>
      <c r="B176" t="s">
        <v>495</v>
      </c>
      <c r="C176" t="s">
        <v>1124</v>
      </c>
      <c r="D176">
        <v>42863</v>
      </c>
      <c r="E176" t="s">
        <v>480</v>
      </c>
      <c r="F176" t="s">
        <v>481</v>
      </c>
      <c r="G176" t="s">
        <v>14</v>
      </c>
      <c r="H176" t="s">
        <v>482</v>
      </c>
      <c r="I176" t="s">
        <v>483</v>
      </c>
      <c r="J176" t="s">
        <v>484</v>
      </c>
      <c r="K176">
        <v>48</v>
      </c>
      <c r="L176" t="s">
        <v>1081</v>
      </c>
      <c r="M176" t="s">
        <v>1235</v>
      </c>
      <c r="N176" t="s">
        <v>1235</v>
      </c>
    </row>
    <row r="177" spans="1:14">
      <c r="A177" t="s">
        <v>150</v>
      </c>
      <c r="B177" t="s">
        <v>495</v>
      </c>
      <c r="C177" t="s">
        <v>1053</v>
      </c>
      <c r="D177">
        <v>42886</v>
      </c>
      <c r="E177" t="s">
        <v>480</v>
      </c>
      <c r="F177" t="s">
        <v>481</v>
      </c>
      <c r="G177" t="s">
        <v>14</v>
      </c>
      <c r="H177" t="s">
        <v>482</v>
      </c>
      <c r="I177" t="s">
        <v>483</v>
      </c>
      <c r="J177" t="s">
        <v>1010</v>
      </c>
      <c r="K177">
        <v>-60</v>
      </c>
      <c r="L177" t="s">
        <v>1051</v>
      </c>
      <c r="M177" t="s">
        <v>1326</v>
      </c>
      <c r="N177" t="s">
        <v>1327</v>
      </c>
    </row>
    <row r="178" spans="1:14">
      <c r="A178" t="s">
        <v>150</v>
      </c>
      <c r="B178" t="s">
        <v>495</v>
      </c>
      <c r="C178" t="s">
        <v>1223</v>
      </c>
      <c r="D178">
        <v>42862</v>
      </c>
      <c r="E178" t="s">
        <v>480</v>
      </c>
      <c r="F178" t="s">
        <v>481</v>
      </c>
      <c r="G178" t="s">
        <v>14</v>
      </c>
      <c r="H178" t="s">
        <v>482</v>
      </c>
      <c r="I178" t="s">
        <v>483</v>
      </c>
      <c r="J178" t="s">
        <v>484</v>
      </c>
      <c r="K178">
        <v>48</v>
      </c>
      <c r="L178" t="s">
        <v>1081</v>
      </c>
      <c r="M178" t="s">
        <v>1235</v>
      </c>
      <c r="N178" t="s">
        <v>1235</v>
      </c>
    </row>
    <row r="179" spans="1:14">
      <c r="A179" t="s">
        <v>150</v>
      </c>
      <c r="B179" t="s">
        <v>495</v>
      </c>
      <c r="C179" t="s">
        <v>965</v>
      </c>
      <c r="D179">
        <v>42862</v>
      </c>
      <c r="E179" t="s">
        <v>480</v>
      </c>
      <c r="F179" t="s">
        <v>481</v>
      </c>
      <c r="G179" t="s">
        <v>14</v>
      </c>
      <c r="H179" t="s">
        <v>482</v>
      </c>
      <c r="I179" t="s">
        <v>485</v>
      </c>
      <c r="J179" t="s">
        <v>484</v>
      </c>
      <c r="K179">
        <v>48</v>
      </c>
      <c r="L179" t="s">
        <v>1081</v>
      </c>
      <c r="M179" t="s">
        <v>1235</v>
      </c>
      <c r="N179" t="s">
        <v>1235</v>
      </c>
    </row>
    <row r="180" spans="1:14">
      <c r="A180" t="s">
        <v>150</v>
      </c>
      <c r="B180" t="s">
        <v>495</v>
      </c>
      <c r="C180" t="s">
        <v>9</v>
      </c>
      <c r="D180">
        <v>42861</v>
      </c>
      <c r="E180" t="s">
        <v>480</v>
      </c>
      <c r="F180" t="s">
        <v>481</v>
      </c>
      <c r="G180" t="s">
        <v>14</v>
      </c>
      <c r="H180" t="s">
        <v>482</v>
      </c>
      <c r="I180" t="s">
        <v>485</v>
      </c>
      <c r="J180" t="s">
        <v>484</v>
      </c>
      <c r="K180">
        <v>48</v>
      </c>
      <c r="L180" t="s">
        <v>1081</v>
      </c>
      <c r="M180" t="s">
        <v>1235</v>
      </c>
      <c r="N180" t="s">
        <v>1235</v>
      </c>
    </row>
    <row r="181" spans="1:14">
      <c r="A181" t="s">
        <v>150</v>
      </c>
      <c r="B181" t="s">
        <v>495</v>
      </c>
      <c r="C181" t="s">
        <v>1160</v>
      </c>
      <c r="D181">
        <v>42862</v>
      </c>
      <c r="E181" t="s">
        <v>492</v>
      </c>
      <c r="F181" t="s">
        <v>481</v>
      </c>
      <c r="G181" t="s">
        <v>14</v>
      </c>
      <c r="H181" t="s">
        <v>482</v>
      </c>
      <c r="I181" t="s">
        <v>483</v>
      </c>
      <c r="J181" t="s">
        <v>484</v>
      </c>
      <c r="K181">
        <v>32</v>
      </c>
      <c r="L181" t="s">
        <v>1241</v>
      </c>
      <c r="M181" t="s">
        <v>1231</v>
      </c>
      <c r="N181" t="s">
        <v>1231</v>
      </c>
    </row>
    <row r="182" spans="1:14">
      <c r="A182" t="s">
        <v>150</v>
      </c>
      <c r="B182" t="s">
        <v>495</v>
      </c>
      <c r="C182" t="s">
        <v>977</v>
      </c>
      <c r="D182">
        <v>42877</v>
      </c>
      <c r="E182" t="s">
        <v>480</v>
      </c>
      <c r="F182" t="s">
        <v>481</v>
      </c>
      <c r="G182" t="s">
        <v>14</v>
      </c>
      <c r="H182" t="s">
        <v>482</v>
      </c>
      <c r="I182" t="s">
        <v>485</v>
      </c>
      <c r="J182" t="s">
        <v>484</v>
      </c>
      <c r="K182">
        <v>48</v>
      </c>
      <c r="L182" t="s">
        <v>1081</v>
      </c>
      <c r="M182" t="s">
        <v>1235</v>
      </c>
      <c r="N182" t="s">
        <v>1235</v>
      </c>
    </row>
    <row r="183" spans="1:14">
      <c r="A183" t="s">
        <v>150</v>
      </c>
      <c r="B183" t="s">
        <v>495</v>
      </c>
      <c r="C183" t="s">
        <v>1228</v>
      </c>
      <c r="D183">
        <v>42864</v>
      </c>
      <c r="E183" t="s">
        <v>480</v>
      </c>
      <c r="F183" t="s">
        <v>481</v>
      </c>
      <c r="G183" t="s">
        <v>14</v>
      </c>
      <c r="H183" t="s">
        <v>482</v>
      </c>
      <c r="I183" t="s">
        <v>483</v>
      </c>
      <c r="J183" t="s">
        <v>484</v>
      </c>
      <c r="K183">
        <v>48</v>
      </c>
      <c r="L183" t="s">
        <v>1081</v>
      </c>
      <c r="M183" t="s">
        <v>1235</v>
      </c>
      <c r="N183" t="s">
        <v>1235</v>
      </c>
    </row>
    <row r="184" spans="1:14">
      <c r="A184" t="s">
        <v>150</v>
      </c>
      <c r="B184" t="s">
        <v>495</v>
      </c>
      <c r="C184" t="s">
        <v>1328</v>
      </c>
      <c r="D184">
        <v>42863</v>
      </c>
      <c r="E184" t="s">
        <v>480</v>
      </c>
      <c r="F184" t="s">
        <v>481</v>
      </c>
      <c r="G184" t="s">
        <v>14</v>
      </c>
      <c r="H184" t="s">
        <v>482</v>
      </c>
      <c r="I184" t="s">
        <v>483</v>
      </c>
      <c r="J184" t="s">
        <v>484</v>
      </c>
      <c r="K184">
        <v>48</v>
      </c>
      <c r="L184" t="s">
        <v>1081</v>
      </c>
      <c r="M184" t="s">
        <v>1235</v>
      </c>
      <c r="N184" t="s">
        <v>1235</v>
      </c>
    </row>
    <row r="185" spans="1:14">
      <c r="A185" t="s">
        <v>150</v>
      </c>
      <c r="B185" t="s">
        <v>495</v>
      </c>
      <c r="C185" t="s">
        <v>933</v>
      </c>
      <c r="D185">
        <v>42861</v>
      </c>
      <c r="E185" t="s">
        <v>1305</v>
      </c>
      <c r="F185" t="s">
        <v>481</v>
      </c>
      <c r="G185" t="s">
        <v>14</v>
      </c>
      <c r="H185" t="s">
        <v>482</v>
      </c>
      <c r="I185" t="s">
        <v>485</v>
      </c>
      <c r="J185" t="s">
        <v>484</v>
      </c>
      <c r="K185">
        <v>1</v>
      </c>
      <c r="L185" t="s">
        <v>1329</v>
      </c>
      <c r="M185" t="s">
        <v>1329</v>
      </c>
      <c r="N185" t="s">
        <v>1329</v>
      </c>
    </row>
    <row r="186" spans="1:14">
      <c r="A186" t="s">
        <v>150</v>
      </c>
      <c r="B186" t="s">
        <v>495</v>
      </c>
      <c r="C186" t="s">
        <v>1330</v>
      </c>
      <c r="D186">
        <v>42862</v>
      </c>
      <c r="E186" t="s">
        <v>480</v>
      </c>
      <c r="F186" t="s">
        <v>481</v>
      </c>
      <c r="G186" t="s">
        <v>14</v>
      </c>
      <c r="H186" t="s">
        <v>482</v>
      </c>
      <c r="I186" t="s">
        <v>483</v>
      </c>
      <c r="J186" t="s">
        <v>484</v>
      </c>
      <c r="K186">
        <v>48</v>
      </c>
      <c r="L186" t="s">
        <v>1081</v>
      </c>
      <c r="M186" t="s">
        <v>1235</v>
      </c>
      <c r="N186" t="s">
        <v>1235</v>
      </c>
    </row>
    <row r="187" spans="1:14">
      <c r="A187" t="s">
        <v>150</v>
      </c>
      <c r="B187" t="s">
        <v>495</v>
      </c>
      <c r="C187" t="s">
        <v>998</v>
      </c>
      <c r="D187">
        <v>42875</v>
      </c>
      <c r="E187" t="s">
        <v>1317</v>
      </c>
      <c r="F187" t="s">
        <v>481</v>
      </c>
      <c r="G187" t="s">
        <v>14</v>
      </c>
      <c r="H187" t="s">
        <v>482</v>
      </c>
      <c r="I187" t="s">
        <v>485</v>
      </c>
      <c r="J187" t="s">
        <v>484</v>
      </c>
      <c r="K187">
        <v>1</v>
      </c>
      <c r="L187" t="s">
        <v>1318</v>
      </c>
      <c r="M187" t="s">
        <v>1318</v>
      </c>
      <c r="N187" t="s">
        <v>1318</v>
      </c>
    </row>
    <row r="188" spans="1:14">
      <c r="A188" t="s">
        <v>150</v>
      </c>
      <c r="B188" t="s">
        <v>495</v>
      </c>
      <c r="C188" t="s">
        <v>933</v>
      </c>
      <c r="D188">
        <v>42861</v>
      </c>
      <c r="E188" t="s">
        <v>480</v>
      </c>
      <c r="F188" t="s">
        <v>481</v>
      </c>
      <c r="G188" t="s">
        <v>14</v>
      </c>
      <c r="H188" t="s">
        <v>482</v>
      </c>
      <c r="I188" t="s">
        <v>483</v>
      </c>
      <c r="J188" t="s">
        <v>490</v>
      </c>
      <c r="K188">
        <v>-111</v>
      </c>
      <c r="L188" t="s">
        <v>11</v>
      </c>
      <c r="M188" t="s">
        <v>1331</v>
      </c>
      <c r="N188" t="s">
        <v>1331</v>
      </c>
    </row>
    <row r="189" spans="1:14">
      <c r="A189" t="s">
        <v>150</v>
      </c>
      <c r="B189" t="s">
        <v>495</v>
      </c>
      <c r="C189" t="s">
        <v>1226</v>
      </c>
      <c r="D189">
        <v>42862</v>
      </c>
      <c r="E189" t="s">
        <v>480</v>
      </c>
      <c r="F189" t="s">
        <v>481</v>
      </c>
      <c r="G189" t="s">
        <v>14</v>
      </c>
      <c r="H189" t="s">
        <v>482</v>
      </c>
      <c r="I189" t="s">
        <v>483</v>
      </c>
      <c r="J189" t="s">
        <v>484</v>
      </c>
      <c r="K189">
        <v>48</v>
      </c>
      <c r="L189" t="s">
        <v>1081</v>
      </c>
      <c r="M189" t="s">
        <v>1235</v>
      </c>
      <c r="N189" t="s">
        <v>1235</v>
      </c>
    </row>
    <row r="190" spans="1:14">
      <c r="A190" t="s">
        <v>150</v>
      </c>
      <c r="B190" t="s">
        <v>495</v>
      </c>
      <c r="C190" t="s">
        <v>1221</v>
      </c>
      <c r="D190">
        <v>42862</v>
      </c>
      <c r="E190" t="s">
        <v>480</v>
      </c>
      <c r="F190" t="s">
        <v>481</v>
      </c>
      <c r="G190" t="s">
        <v>14</v>
      </c>
      <c r="H190" t="s">
        <v>482</v>
      </c>
      <c r="I190" t="s">
        <v>483</v>
      </c>
      <c r="J190" t="s">
        <v>484</v>
      </c>
      <c r="K190">
        <v>48</v>
      </c>
      <c r="L190" t="s">
        <v>1081</v>
      </c>
      <c r="M190" t="s">
        <v>1235</v>
      </c>
      <c r="N190" t="s">
        <v>1235</v>
      </c>
    </row>
    <row r="191" spans="1:14">
      <c r="A191" t="s">
        <v>150</v>
      </c>
      <c r="B191" t="s">
        <v>495</v>
      </c>
      <c r="C191" t="s">
        <v>1184</v>
      </c>
      <c r="D191">
        <v>42863</v>
      </c>
      <c r="E191" t="s">
        <v>492</v>
      </c>
      <c r="F191" t="s">
        <v>481</v>
      </c>
      <c r="G191" t="s">
        <v>14</v>
      </c>
      <c r="H191" t="s">
        <v>482</v>
      </c>
      <c r="I191" t="s">
        <v>483</v>
      </c>
      <c r="J191" t="s">
        <v>484</v>
      </c>
      <c r="K191">
        <v>32</v>
      </c>
      <c r="L191" t="s">
        <v>1241</v>
      </c>
      <c r="M191" t="s">
        <v>1231</v>
      </c>
      <c r="N191" t="s">
        <v>1231</v>
      </c>
    </row>
    <row r="192" spans="1:14">
      <c r="A192" t="s">
        <v>150</v>
      </c>
      <c r="B192" t="s">
        <v>495</v>
      </c>
      <c r="C192" t="s">
        <v>940</v>
      </c>
      <c r="D192">
        <v>42862</v>
      </c>
      <c r="E192" t="s">
        <v>480</v>
      </c>
      <c r="F192" t="s">
        <v>481</v>
      </c>
      <c r="G192" t="s">
        <v>14</v>
      </c>
      <c r="H192" t="s">
        <v>482</v>
      </c>
      <c r="I192" t="s">
        <v>485</v>
      </c>
      <c r="J192" t="s">
        <v>484</v>
      </c>
      <c r="K192">
        <v>48</v>
      </c>
      <c r="L192" t="s">
        <v>1081</v>
      </c>
      <c r="M192" t="s">
        <v>1235</v>
      </c>
      <c r="N192" t="s">
        <v>1235</v>
      </c>
    </row>
    <row r="193" spans="1:14">
      <c r="A193" t="s">
        <v>150</v>
      </c>
      <c r="B193" t="s">
        <v>495</v>
      </c>
      <c r="C193" t="s">
        <v>1157</v>
      </c>
      <c r="D193">
        <v>42868</v>
      </c>
      <c r="E193" t="s">
        <v>492</v>
      </c>
      <c r="F193" t="s">
        <v>481</v>
      </c>
      <c r="G193" t="s">
        <v>14</v>
      </c>
      <c r="H193" t="s">
        <v>482</v>
      </c>
      <c r="I193" t="s">
        <v>483</v>
      </c>
      <c r="J193" t="s">
        <v>484</v>
      </c>
      <c r="K193">
        <v>32</v>
      </c>
      <c r="L193" t="s">
        <v>1241</v>
      </c>
      <c r="M193" t="s">
        <v>1231</v>
      </c>
      <c r="N193" t="s">
        <v>1231</v>
      </c>
    </row>
    <row r="194" spans="1:14">
      <c r="A194" t="s">
        <v>150</v>
      </c>
      <c r="B194" t="s">
        <v>495</v>
      </c>
      <c r="C194" t="s">
        <v>1332</v>
      </c>
      <c r="D194">
        <v>42862</v>
      </c>
      <c r="E194" t="s">
        <v>480</v>
      </c>
      <c r="F194" t="s">
        <v>481</v>
      </c>
      <c r="G194" t="s">
        <v>14</v>
      </c>
      <c r="H194" t="s">
        <v>482</v>
      </c>
      <c r="I194" t="s">
        <v>483</v>
      </c>
      <c r="J194" t="s">
        <v>484</v>
      </c>
      <c r="K194">
        <v>48</v>
      </c>
      <c r="L194" t="s">
        <v>1081</v>
      </c>
      <c r="M194" t="s">
        <v>1235</v>
      </c>
      <c r="N194" t="s">
        <v>1235</v>
      </c>
    </row>
    <row r="195" spans="1:14">
      <c r="A195" t="s">
        <v>150</v>
      </c>
      <c r="B195" t="s">
        <v>495</v>
      </c>
      <c r="C195" t="s">
        <v>1106</v>
      </c>
      <c r="D195">
        <v>42868</v>
      </c>
      <c r="E195" t="s">
        <v>492</v>
      </c>
      <c r="F195" t="s">
        <v>481</v>
      </c>
      <c r="G195" t="s">
        <v>14</v>
      </c>
      <c r="H195" t="s">
        <v>482</v>
      </c>
      <c r="I195" t="s">
        <v>483</v>
      </c>
      <c r="J195" t="s">
        <v>484</v>
      </c>
      <c r="K195">
        <v>32</v>
      </c>
      <c r="L195" t="s">
        <v>1241</v>
      </c>
      <c r="M195" t="s">
        <v>1231</v>
      </c>
      <c r="N195" t="s">
        <v>1231</v>
      </c>
    </row>
    <row r="196" spans="1:14">
      <c r="A196" t="s">
        <v>150</v>
      </c>
      <c r="B196" t="s">
        <v>495</v>
      </c>
      <c r="C196" t="s">
        <v>971</v>
      </c>
      <c r="D196">
        <v>42875</v>
      </c>
      <c r="E196" t="s">
        <v>480</v>
      </c>
      <c r="F196" t="s">
        <v>481</v>
      </c>
      <c r="G196" t="s">
        <v>14</v>
      </c>
      <c r="H196" t="s">
        <v>482</v>
      </c>
      <c r="I196" t="s">
        <v>485</v>
      </c>
      <c r="J196" t="s">
        <v>484</v>
      </c>
      <c r="K196">
        <v>48</v>
      </c>
      <c r="L196" t="s">
        <v>1081</v>
      </c>
      <c r="M196" t="s">
        <v>1235</v>
      </c>
      <c r="N196" t="s">
        <v>1235</v>
      </c>
    </row>
    <row r="197" spans="1:14">
      <c r="A197" t="s">
        <v>150</v>
      </c>
      <c r="B197" t="s">
        <v>495</v>
      </c>
      <c r="C197" t="s">
        <v>1149</v>
      </c>
      <c r="D197">
        <v>42864</v>
      </c>
      <c r="E197" t="s">
        <v>492</v>
      </c>
      <c r="F197" t="s">
        <v>481</v>
      </c>
      <c r="G197" t="s">
        <v>14</v>
      </c>
      <c r="H197" t="s">
        <v>482</v>
      </c>
      <c r="I197" t="s">
        <v>483</v>
      </c>
      <c r="J197" t="s">
        <v>484</v>
      </c>
      <c r="K197">
        <v>32</v>
      </c>
      <c r="L197" t="s">
        <v>1241</v>
      </c>
      <c r="M197" t="s">
        <v>1231</v>
      </c>
      <c r="N197" t="s">
        <v>1231</v>
      </c>
    </row>
    <row r="198" spans="1:14">
      <c r="A198" t="s">
        <v>150</v>
      </c>
      <c r="B198" t="s">
        <v>495</v>
      </c>
      <c r="C198" t="s">
        <v>1333</v>
      </c>
      <c r="D198">
        <v>42862</v>
      </c>
      <c r="E198" t="s">
        <v>480</v>
      </c>
      <c r="F198" t="s">
        <v>481</v>
      </c>
      <c r="G198" t="s">
        <v>14</v>
      </c>
      <c r="H198" t="s">
        <v>482</v>
      </c>
      <c r="I198" t="s">
        <v>483</v>
      </c>
      <c r="J198" t="s">
        <v>484</v>
      </c>
      <c r="K198">
        <v>48</v>
      </c>
      <c r="L198" t="s">
        <v>1081</v>
      </c>
      <c r="M198" t="s">
        <v>1235</v>
      </c>
      <c r="N198" t="s">
        <v>1235</v>
      </c>
    </row>
    <row r="199" spans="1:14">
      <c r="A199" t="s">
        <v>150</v>
      </c>
      <c r="B199" t="s">
        <v>495</v>
      </c>
      <c r="C199" t="s">
        <v>935</v>
      </c>
      <c r="D199">
        <v>42862</v>
      </c>
      <c r="E199" t="s">
        <v>480</v>
      </c>
      <c r="F199" t="s">
        <v>481</v>
      </c>
      <c r="G199" t="s">
        <v>14</v>
      </c>
      <c r="H199" t="s">
        <v>482</v>
      </c>
      <c r="I199" t="s">
        <v>485</v>
      </c>
      <c r="J199" t="s">
        <v>484</v>
      </c>
      <c r="K199">
        <v>48</v>
      </c>
      <c r="L199" t="s">
        <v>1081</v>
      </c>
      <c r="M199" t="s">
        <v>1235</v>
      </c>
      <c r="N199" t="s">
        <v>1235</v>
      </c>
    </row>
    <row r="200" spans="1:14">
      <c r="A200" t="s">
        <v>150</v>
      </c>
      <c r="B200" t="s">
        <v>495</v>
      </c>
      <c r="C200" t="s">
        <v>1120</v>
      </c>
      <c r="D200">
        <v>42863</v>
      </c>
      <c r="E200" t="s">
        <v>480</v>
      </c>
      <c r="F200" t="s">
        <v>481</v>
      </c>
      <c r="G200" t="s">
        <v>14</v>
      </c>
      <c r="H200" t="s">
        <v>482</v>
      </c>
      <c r="I200" t="s">
        <v>483</v>
      </c>
      <c r="J200" t="s">
        <v>484</v>
      </c>
      <c r="K200">
        <v>48</v>
      </c>
      <c r="L200" t="s">
        <v>1081</v>
      </c>
      <c r="M200" t="s">
        <v>1235</v>
      </c>
      <c r="N200" t="s">
        <v>1235</v>
      </c>
    </row>
    <row r="201" spans="1:14">
      <c r="A201" t="s">
        <v>150</v>
      </c>
      <c r="B201" t="s">
        <v>495</v>
      </c>
      <c r="C201" t="s">
        <v>1190</v>
      </c>
      <c r="D201">
        <v>42864</v>
      </c>
      <c r="E201" t="s">
        <v>480</v>
      </c>
      <c r="F201" t="s">
        <v>481</v>
      </c>
      <c r="G201" t="s">
        <v>14</v>
      </c>
      <c r="H201" t="s">
        <v>482</v>
      </c>
      <c r="I201" t="s">
        <v>483</v>
      </c>
      <c r="J201" t="s">
        <v>484</v>
      </c>
      <c r="K201">
        <v>48</v>
      </c>
      <c r="L201" t="s">
        <v>1081</v>
      </c>
      <c r="M201" t="s">
        <v>1235</v>
      </c>
      <c r="N201" t="s">
        <v>1235</v>
      </c>
    </row>
    <row r="202" spans="1:14">
      <c r="A202" t="s">
        <v>150</v>
      </c>
      <c r="B202" t="s">
        <v>495</v>
      </c>
      <c r="C202" t="s">
        <v>1172</v>
      </c>
      <c r="D202">
        <v>42862</v>
      </c>
      <c r="E202" t="s">
        <v>480</v>
      </c>
      <c r="F202" t="s">
        <v>481</v>
      </c>
      <c r="G202" t="s">
        <v>14</v>
      </c>
      <c r="H202" t="s">
        <v>482</v>
      </c>
      <c r="I202" t="s">
        <v>483</v>
      </c>
      <c r="J202" t="s">
        <v>484</v>
      </c>
      <c r="K202">
        <v>48</v>
      </c>
      <c r="L202" t="s">
        <v>1081</v>
      </c>
      <c r="M202" t="s">
        <v>1235</v>
      </c>
      <c r="N202" t="s">
        <v>1235</v>
      </c>
    </row>
    <row r="203" spans="1:14">
      <c r="A203" t="s">
        <v>150</v>
      </c>
      <c r="B203" t="s">
        <v>495</v>
      </c>
      <c r="C203" t="s">
        <v>1207</v>
      </c>
      <c r="D203">
        <v>42863</v>
      </c>
      <c r="E203" t="s">
        <v>480</v>
      </c>
      <c r="F203" t="s">
        <v>481</v>
      </c>
      <c r="G203" t="s">
        <v>14</v>
      </c>
      <c r="H203" t="s">
        <v>482</v>
      </c>
      <c r="I203" t="s">
        <v>483</v>
      </c>
      <c r="J203" t="s">
        <v>484</v>
      </c>
      <c r="K203">
        <v>48</v>
      </c>
      <c r="L203" t="s">
        <v>1081</v>
      </c>
      <c r="M203" t="s">
        <v>1235</v>
      </c>
      <c r="N203" t="s">
        <v>1235</v>
      </c>
    </row>
    <row r="204" spans="1:14">
      <c r="A204" t="s">
        <v>150</v>
      </c>
      <c r="B204" t="s">
        <v>495</v>
      </c>
      <c r="C204" t="s">
        <v>1127</v>
      </c>
      <c r="D204">
        <v>42862</v>
      </c>
      <c r="E204" t="s">
        <v>480</v>
      </c>
      <c r="F204" t="s">
        <v>481</v>
      </c>
      <c r="G204" t="s">
        <v>14</v>
      </c>
      <c r="H204" t="s">
        <v>482</v>
      </c>
      <c r="I204" t="s">
        <v>483</v>
      </c>
      <c r="J204" t="s">
        <v>484</v>
      </c>
      <c r="K204">
        <v>48</v>
      </c>
      <c r="L204" t="s">
        <v>1081</v>
      </c>
      <c r="M204" t="s">
        <v>1235</v>
      </c>
      <c r="N204" t="s">
        <v>1235</v>
      </c>
    </row>
    <row r="205" spans="1:14">
      <c r="A205" t="s">
        <v>150</v>
      </c>
      <c r="B205" t="s">
        <v>495</v>
      </c>
      <c r="C205" t="s">
        <v>1194</v>
      </c>
      <c r="D205">
        <v>42868</v>
      </c>
      <c r="E205" t="s">
        <v>480</v>
      </c>
      <c r="F205" t="s">
        <v>481</v>
      </c>
      <c r="G205" t="s">
        <v>14</v>
      </c>
      <c r="H205" t="s">
        <v>482</v>
      </c>
      <c r="I205" t="s">
        <v>483</v>
      </c>
      <c r="J205" t="s">
        <v>484</v>
      </c>
      <c r="K205">
        <v>48</v>
      </c>
      <c r="L205" t="s">
        <v>1081</v>
      </c>
      <c r="M205" t="s">
        <v>1235</v>
      </c>
      <c r="N205" t="s">
        <v>1235</v>
      </c>
    </row>
    <row r="206" spans="1:14">
      <c r="A206" t="s">
        <v>150</v>
      </c>
      <c r="B206" t="s">
        <v>495</v>
      </c>
      <c r="C206" t="s">
        <v>1218</v>
      </c>
      <c r="D206">
        <v>42862</v>
      </c>
      <c r="E206" t="s">
        <v>480</v>
      </c>
      <c r="F206" t="s">
        <v>481</v>
      </c>
      <c r="G206" t="s">
        <v>14</v>
      </c>
      <c r="H206" t="s">
        <v>482</v>
      </c>
      <c r="I206" t="s">
        <v>483</v>
      </c>
      <c r="J206" t="s">
        <v>484</v>
      </c>
      <c r="K206">
        <v>48</v>
      </c>
      <c r="L206" t="s">
        <v>1081</v>
      </c>
      <c r="M206" t="s">
        <v>1235</v>
      </c>
      <c r="N206" t="s">
        <v>1235</v>
      </c>
    </row>
    <row r="207" spans="1:14">
      <c r="A207" t="s">
        <v>150</v>
      </c>
      <c r="B207" t="s">
        <v>495</v>
      </c>
      <c r="C207" t="s">
        <v>1334</v>
      </c>
      <c r="D207">
        <v>42862</v>
      </c>
      <c r="E207" t="s">
        <v>480</v>
      </c>
      <c r="F207" t="s">
        <v>481</v>
      </c>
      <c r="G207" t="s">
        <v>14</v>
      </c>
      <c r="H207" t="s">
        <v>482</v>
      </c>
      <c r="I207" t="s">
        <v>483</v>
      </c>
      <c r="J207" t="s">
        <v>484</v>
      </c>
      <c r="K207">
        <v>48</v>
      </c>
      <c r="L207" t="s">
        <v>1081</v>
      </c>
      <c r="M207" t="s">
        <v>1235</v>
      </c>
      <c r="N207" t="s">
        <v>1235</v>
      </c>
    </row>
    <row r="208" spans="1:14">
      <c r="A208" t="s">
        <v>150</v>
      </c>
      <c r="B208" t="s">
        <v>495</v>
      </c>
      <c r="C208" t="s">
        <v>1191</v>
      </c>
      <c r="D208">
        <v>42862</v>
      </c>
      <c r="E208" t="s">
        <v>480</v>
      </c>
      <c r="F208" t="s">
        <v>481</v>
      </c>
      <c r="G208" t="s">
        <v>14</v>
      </c>
      <c r="H208" t="s">
        <v>482</v>
      </c>
      <c r="I208" t="s">
        <v>483</v>
      </c>
      <c r="J208" t="s">
        <v>484</v>
      </c>
      <c r="K208">
        <v>48</v>
      </c>
      <c r="L208" t="s">
        <v>1081</v>
      </c>
      <c r="M208" t="s">
        <v>1235</v>
      </c>
      <c r="N208" t="s">
        <v>1235</v>
      </c>
    </row>
    <row r="209" spans="1:14">
      <c r="A209" t="s">
        <v>150</v>
      </c>
      <c r="B209" t="s">
        <v>495</v>
      </c>
      <c r="C209" t="s">
        <v>1203</v>
      </c>
      <c r="D209">
        <v>42863</v>
      </c>
      <c r="E209" t="s">
        <v>492</v>
      </c>
      <c r="F209" t="s">
        <v>481</v>
      </c>
      <c r="G209" t="s">
        <v>14</v>
      </c>
      <c r="H209" t="s">
        <v>482</v>
      </c>
      <c r="I209" t="s">
        <v>483</v>
      </c>
      <c r="J209" t="s">
        <v>484</v>
      </c>
      <c r="K209">
        <v>32</v>
      </c>
      <c r="L209" t="s">
        <v>1241</v>
      </c>
      <c r="M209" t="s">
        <v>1231</v>
      </c>
      <c r="N209" t="s">
        <v>1231</v>
      </c>
    </row>
    <row r="210" spans="1:14">
      <c r="A210" t="s">
        <v>150</v>
      </c>
      <c r="B210" t="s">
        <v>495</v>
      </c>
      <c r="C210" t="s">
        <v>1335</v>
      </c>
      <c r="D210">
        <v>42863</v>
      </c>
      <c r="E210" t="s">
        <v>492</v>
      </c>
      <c r="F210" t="s">
        <v>481</v>
      </c>
      <c r="G210" t="s">
        <v>14</v>
      </c>
      <c r="H210" t="s">
        <v>482</v>
      </c>
      <c r="I210" t="s">
        <v>483</v>
      </c>
      <c r="J210" t="s">
        <v>484</v>
      </c>
      <c r="K210">
        <v>32</v>
      </c>
      <c r="L210" t="s">
        <v>1241</v>
      </c>
      <c r="M210" t="s">
        <v>1231</v>
      </c>
      <c r="N210" t="s">
        <v>1231</v>
      </c>
    </row>
    <row r="211" spans="1:14">
      <c r="A211" t="s">
        <v>150</v>
      </c>
      <c r="B211" t="s">
        <v>495</v>
      </c>
      <c r="C211" t="s">
        <v>1336</v>
      </c>
      <c r="D211">
        <v>42862</v>
      </c>
      <c r="E211" t="s">
        <v>480</v>
      </c>
      <c r="F211" t="s">
        <v>481</v>
      </c>
      <c r="G211" t="s">
        <v>14</v>
      </c>
      <c r="H211" t="s">
        <v>482</v>
      </c>
      <c r="I211" t="s">
        <v>483</v>
      </c>
      <c r="J211" t="s">
        <v>484</v>
      </c>
      <c r="K211">
        <v>48</v>
      </c>
      <c r="L211" t="s">
        <v>1081</v>
      </c>
      <c r="M211" t="s">
        <v>1235</v>
      </c>
      <c r="N211" t="s">
        <v>1235</v>
      </c>
    </row>
    <row r="212" spans="1:14">
      <c r="A212" t="s">
        <v>150</v>
      </c>
      <c r="B212" t="s">
        <v>495</v>
      </c>
      <c r="C212" t="s">
        <v>499</v>
      </c>
      <c r="D212">
        <v>42861</v>
      </c>
      <c r="E212" t="s">
        <v>480</v>
      </c>
      <c r="F212" t="s">
        <v>481</v>
      </c>
      <c r="G212" t="s">
        <v>14</v>
      </c>
      <c r="H212" t="s">
        <v>482</v>
      </c>
      <c r="I212" t="s">
        <v>485</v>
      </c>
      <c r="J212" t="s">
        <v>490</v>
      </c>
      <c r="K212">
        <v>-108</v>
      </c>
      <c r="L212" t="s">
        <v>11</v>
      </c>
      <c r="M212" t="s">
        <v>1337</v>
      </c>
      <c r="N212" t="s">
        <v>1337</v>
      </c>
    </row>
    <row r="213" spans="1:14">
      <c r="A213" t="s">
        <v>150</v>
      </c>
      <c r="B213" t="s">
        <v>495</v>
      </c>
      <c r="C213" t="s">
        <v>1338</v>
      </c>
      <c r="D213">
        <v>42863</v>
      </c>
      <c r="E213" t="s">
        <v>480</v>
      </c>
      <c r="F213" t="s">
        <v>481</v>
      </c>
      <c r="G213" t="s">
        <v>14</v>
      </c>
      <c r="H213" t="s">
        <v>482</v>
      </c>
      <c r="I213" t="s">
        <v>483</v>
      </c>
      <c r="J213" t="s">
        <v>484</v>
      </c>
      <c r="K213">
        <v>48</v>
      </c>
      <c r="L213" t="s">
        <v>1081</v>
      </c>
      <c r="M213" t="s">
        <v>1235</v>
      </c>
      <c r="N213" t="s">
        <v>1235</v>
      </c>
    </row>
    <row r="214" spans="1:14">
      <c r="A214" t="s">
        <v>150</v>
      </c>
      <c r="B214" t="s">
        <v>495</v>
      </c>
      <c r="C214" t="s">
        <v>1044</v>
      </c>
      <c r="D214">
        <v>42861</v>
      </c>
      <c r="E214" t="s">
        <v>480</v>
      </c>
      <c r="F214" t="s">
        <v>481</v>
      </c>
      <c r="G214" t="s">
        <v>14</v>
      </c>
      <c r="H214" t="s">
        <v>482</v>
      </c>
      <c r="I214" t="s">
        <v>485</v>
      </c>
      <c r="J214" t="s">
        <v>484</v>
      </c>
      <c r="K214">
        <v>48</v>
      </c>
      <c r="L214" t="s">
        <v>1081</v>
      </c>
      <c r="M214" t="s">
        <v>1235</v>
      </c>
      <c r="N214" t="s">
        <v>1235</v>
      </c>
    </row>
    <row r="215" spans="1:14">
      <c r="A215" t="s">
        <v>150</v>
      </c>
      <c r="B215" t="s">
        <v>495</v>
      </c>
      <c r="C215" t="s">
        <v>1230</v>
      </c>
      <c r="D215">
        <v>42862</v>
      </c>
      <c r="E215" t="s">
        <v>480</v>
      </c>
      <c r="F215" t="s">
        <v>481</v>
      </c>
      <c r="G215" t="s">
        <v>14</v>
      </c>
      <c r="H215" t="s">
        <v>482</v>
      </c>
      <c r="I215" t="s">
        <v>483</v>
      </c>
      <c r="J215" t="s">
        <v>484</v>
      </c>
      <c r="K215">
        <v>48</v>
      </c>
      <c r="L215" t="s">
        <v>1081</v>
      </c>
      <c r="M215" t="s">
        <v>1235</v>
      </c>
      <c r="N215" t="s">
        <v>1235</v>
      </c>
    </row>
    <row r="216" spans="1:14">
      <c r="A216" t="s">
        <v>150</v>
      </c>
      <c r="B216" t="s">
        <v>495</v>
      </c>
      <c r="C216" t="s">
        <v>506</v>
      </c>
      <c r="D216">
        <v>42861</v>
      </c>
      <c r="E216" t="s">
        <v>480</v>
      </c>
      <c r="F216" t="s">
        <v>481</v>
      </c>
      <c r="G216" t="s">
        <v>14</v>
      </c>
      <c r="H216" t="s">
        <v>482</v>
      </c>
      <c r="I216" t="s">
        <v>485</v>
      </c>
      <c r="J216" t="s">
        <v>484</v>
      </c>
      <c r="K216">
        <v>48</v>
      </c>
      <c r="L216" t="s">
        <v>1081</v>
      </c>
      <c r="M216" t="s">
        <v>1235</v>
      </c>
      <c r="N216" t="s">
        <v>1235</v>
      </c>
    </row>
    <row r="217" spans="1:14">
      <c r="A217" t="s">
        <v>150</v>
      </c>
      <c r="B217" t="s">
        <v>495</v>
      </c>
      <c r="C217" t="s">
        <v>1012</v>
      </c>
      <c r="D217">
        <v>42876</v>
      </c>
      <c r="E217" t="s">
        <v>480</v>
      </c>
      <c r="F217" t="s">
        <v>481</v>
      </c>
      <c r="G217" t="s">
        <v>14</v>
      </c>
      <c r="H217" t="s">
        <v>482</v>
      </c>
      <c r="I217" t="s">
        <v>485</v>
      </c>
      <c r="J217" t="s">
        <v>484</v>
      </c>
      <c r="K217">
        <v>48</v>
      </c>
      <c r="L217" t="s">
        <v>1081</v>
      </c>
      <c r="M217" t="s">
        <v>1235</v>
      </c>
      <c r="N217" t="s">
        <v>1235</v>
      </c>
    </row>
    <row r="218" spans="1:14">
      <c r="A218" t="s">
        <v>150</v>
      </c>
      <c r="B218" t="s">
        <v>495</v>
      </c>
      <c r="C218" t="s">
        <v>1339</v>
      </c>
      <c r="D218">
        <v>42863</v>
      </c>
      <c r="E218" t="s">
        <v>492</v>
      </c>
      <c r="F218" t="s">
        <v>481</v>
      </c>
      <c r="G218" t="s">
        <v>14</v>
      </c>
      <c r="H218" t="s">
        <v>482</v>
      </c>
      <c r="I218" t="s">
        <v>483</v>
      </c>
      <c r="J218" t="s">
        <v>484</v>
      </c>
      <c r="K218">
        <v>32</v>
      </c>
      <c r="L218" t="s">
        <v>1241</v>
      </c>
      <c r="M218" t="s">
        <v>1231</v>
      </c>
      <c r="N218" t="s">
        <v>1231</v>
      </c>
    </row>
    <row r="219" spans="1:14">
      <c r="A219" t="s">
        <v>150</v>
      </c>
      <c r="B219" t="s">
        <v>495</v>
      </c>
      <c r="C219" t="s">
        <v>1340</v>
      </c>
      <c r="D219">
        <v>42863</v>
      </c>
      <c r="E219" t="s">
        <v>492</v>
      </c>
      <c r="F219" t="s">
        <v>481</v>
      </c>
      <c r="G219" t="s">
        <v>14</v>
      </c>
      <c r="H219" t="s">
        <v>482</v>
      </c>
      <c r="I219" t="s">
        <v>483</v>
      </c>
      <c r="J219" t="s">
        <v>484</v>
      </c>
      <c r="K219">
        <v>32</v>
      </c>
      <c r="L219" t="s">
        <v>1241</v>
      </c>
      <c r="M219" t="s">
        <v>1231</v>
      </c>
      <c r="N219" t="s">
        <v>1231</v>
      </c>
    </row>
    <row r="220" spans="1:14">
      <c r="A220" t="s">
        <v>150</v>
      </c>
      <c r="B220" t="s">
        <v>495</v>
      </c>
      <c r="C220" t="s">
        <v>1205</v>
      </c>
      <c r="D220">
        <v>42881</v>
      </c>
      <c r="E220" t="s">
        <v>492</v>
      </c>
      <c r="F220" t="s">
        <v>481</v>
      </c>
      <c r="G220" t="s">
        <v>14</v>
      </c>
      <c r="H220" t="s">
        <v>482</v>
      </c>
      <c r="I220" t="s">
        <v>483</v>
      </c>
      <c r="J220" t="s">
        <v>484</v>
      </c>
      <c r="K220">
        <v>32</v>
      </c>
      <c r="L220" t="s">
        <v>1312</v>
      </c>
      <c r="M220" t="s">
        <v>1238</v>
      </c>
      <c r="N220" t="s">
        <v>1238</v>
      </c>
    </row>
    <row r="221" spans="1:14">
      <c r="A221" t="s">
        <v>150</v>
      </c>
      <c r="B221" t="s">
        <v>495</v>
      </c>
      <c r="C221" t="s">
        <v>1133</v>
      </c>
      <c r="D221">
        <v>42880</v>
      </c>
      <c r="E221" t="s">
        <v>492</v>
      </c>
      <c r="F221" t="s">
        <v>481</v>
      </c>
      <c r="G221" t="s">
        <v>14</v>
      </c>
      <c r="H221" t="s">
        <v>482</v>
      </c>
      <c r="I221" t="s">
        <v>483</v>
      </c>
      <c r="J221" t="s">
        <v>484</v>
      </c>
      <c r="K221">
        <v>32</v>
      </c>
      <c r="L221" t="s">
        <v>1312</v>
      </c>
      <c r="M221" t="s">
        <v>1238</v>
      </c>
      <c r="N221" t="s">
        <v>1238</v>
      </c>
    </row>
    <row r="222" spans="1:14">
      <c r="A222" t="s">
        <v>150</v>
      </c>
      <c r="B222" t="s">
        <v>495</v>
      </c>
      <c r="C222" t="s">
        <v>1341</v>
      </c>
      <c r="D222">
        <v>42862</v>
      </c>
      <c r="E222" t="s">
        <v>492</v>
      </c>
      <c r="F222" t="s">
        <v>481</v>
      </c>
      <c r="G222" t="s">
        <v>14</v>
      </c>
      <c r="H222" t="s">
        <v>482</v>
      </c>
      <c r="I222" t="s">
        <v>483</v>
      </c>
      <c r="J222" t="s">
        <v>484</v>
      </c>
      <c r="K222">
        <v>32</v>
      </c>
      <c r="L222" t="s">
        <v>1241</v>
      </c>
      <c r="M222" t="s">
        <v>1231</v>
      </c>
      <c r="N222" t="s">
        <v>1231</v>
      </c>
    </row>
    <row r="223" spans="1:14">
      <c r="A223" t="s">
        <v>150</v>
      </c>
      <c r="B223" t="s">
        <v>495</v>
      </c>
      <c r="C223" t="s">
        <v>1342</v>
      </c>
      <c r="D223">
        <v>42863</v>
      </c>
      <c r="E223" t="s">
        <v>480</v>
      </c>
      <c r="F223" t="s">
        <v>481</v>
      </c>
      <c r="G223" t="s">
        <v>14</v>
      </c>
      <c r="H223" t="s">
        <v>482</v>
      </c>
      <c r="I223" t="s">
        <v>483</v>
      </c>
      <c r="J223" t="s">
        <v>484</v>
      </c>
      <c r="K223">
        <v>48</v>
      </c>
      <c r="L223" t="s">
        <v>1081</v>
      </c>
      <c r="M223" t="s">
        <v>1235</v>
      </c>
      <c r="N223" t="s">
        <v>1235</v>
      </c>
    </row>
    <row r="224" spans="1:14">
      <c r="A224" t="s">
        <v>150</v>
      </c>
      <c r="B224" t="s">
        <v>495</v>
      </c>
      <c r="C224" t="s">
        <v>1144</v>
      </c>
      <c r="D224">
        <v>42862</v>
      </c>
      <c r="E224" t="s">
        <v>480</v>
      </c>
      <c r="F224" t="s">
        <v>481</v>
      </c>
      <c r="G224" t="s">
        <v>14</v>
      </c>
      <c r="H224" t="s">
        <v>482</v>
      </c>
      <c r="I224" t="s">
        <v>483</v>
      </c>
      <c r="J224" t="s">
        <v>484</v>
      </c>
      <c r="K224">
        <v>48</v>
      </c>
      <c r="L224" t="s">
        <v>1081</v>
      </c>
      <c r="M224" t="s">
        <v>1235</v>
      </c>
      <c r="N224" t="s">
        <v>1235</v>
      </c>
    </row>
    <row r="225" spans="1:14">
      <c r="A225" t="s">
        <v>150</v>
      </c>
      <c r="B225" t="s">
        <v>495</v>
      </c>
      <c r="C225" t="s">
        <v>1166</v>
      </c>
      <c r="D225">
        <v>42863</v>
      </c>
      <c r="E225" t="s">
        <v>480</v>
      </c>
      <c r="F225" t="s">
        <v>481</v>
      </c>
      <c r="G225" t="s">
        <v>14</v>
      </c>
      <c r="H225" t="s">
        <v>482</v>
      </c>
      <c r="I225" t="s">
        <v>483</v>
      </c>
      <c r="J225" t="s">
        <v>484</v>
      </c>
      <c r="K225">
        <v>48</v>
      </c>
      <c r="L225" t="s">
        <v>1081</v>
      </c>
      <c r="M225" t="s">
        <v>1235</v>
      </c>
      <c r="N225" t="s">
        <v>1343</v>
      </c>
    </row>
    <row r="226" spans="1:14">
      <c r="A226" t="s">
        <v>150</v>
      </c>
      <c r="B226" t="s">
        <v>495</v>
      </c>
      <c r="C226" t="s">
        <v>1141</v>
      </c>
      <c r="D226">
        <v>42864</v>
      </c>
      <c r="E226" t="s">
        <v>492</v>
      </c>
      <c r="F226" t="s">
        <v>481</v>
      </c>
      <c r="G226" t="s">
        <v>14</v>
      </c>
      <c r="H226" t="s">
        <v>482</v>
      </c>
      <c r="I226" t="s">
        <v>483</v>
      </c>
      <c r="J226" t="s">
        <v>484</v>
      </c>
      <c r="K226">
        <v>32</v>
      </c>
      <c r="L226" t="s">
        <v>1241</v>
      </c>
      <c r="M226" t="s">
        <v>1231</v>
      </c>
      <c r="N226" t="s">
        <v>1231</v>
      </c>
    </row>
    <row r="227" spans="1:14">
      <c r="A227" t="s">
        <v>150</v>
      </c>
      <c r="B227" t="s">
        <v>495</v>
      </c>
      <c r="C227" t="s">
        <v>1208</v>
      </c>
      <c r="D227">
        <v>42868</v>
      </c>
      <c r="E227" t="s">
        <v>492</v>
      </c>
      <c r="F227" t="s">
        <v>481</v>
      </c>
      <c r="G227" t="s">
        <v>14</v>
      </c>
      <c r="H227" t="s">
        <v>482</v>
      </c>
      <c r="I227" t="s">
        <v>483</v>
      </c>
      <c r="J227" t="s">
        <v>484</v>
      </c>
      <c r="K227">
        <v>32</v>
      </c>
      <c r="L227" t="s">
        <v>1241</v>
      </c>
      <c r="M227" t="s">
        <v>1231</v>
      </c>
      <c r="N227" t="s">
        <v>1231</v>
      </c>
    </row>
    <row r="228" spans="1:14">
      <c r="A228" t="s">
        <v>150</v>
      </c>
      <c r="B228" t="s">
        <v>495</v>
      </c>
      <c r="C228" t="s">
        <v>1195</v>
      </c>
      <c r="D228">
        <v>42863</v>
      </c>
      <c r="E228" t="s">
        <v>480</v>
      </c>
      <c r="F228" t="s">
        <v>481</v>
      </c>
      <c r="G228" t="s">
        <v>14</v>
      </c>
      <c r="H228" t="s">
        <v>482</v>
      </c>
      <c r="I228" t="s">
        <v>483</v>
      </c>
      <c r="J228" t="s">
        <v>484</v>
      </c>
      <c r="K228">
        <v>48</v>
      </c>
      <c r="L228" t="s">
        <v>1081</v>
      </c>
      <c r="M228" t="s">
        <v>1235</v>
      </c>
      <c r="N228" t="s">
        <v>1235</v>
      </c>
    </row>
    <row r="229" spans="1:14">
      <c r="A229" t="s">
        <v>150</v>
      </c>
      <c r="B229" t="s">
        <v>495</v>
      </c>
      <c r="C229" t="s">
        <v>958</v>
      </c>
      <c r="D229">
        <v>42861</v>
      </c>
      <c r="E229" t="s">
        <v>480</v>
      </c>
      <c r="F229" t="s">
        <v>481</v>
      </c>
      <c r="G229" t="s">
        <v>14</v>
      </c>
      <c r="H229" t="s">
        <v>482</v>
      </c>
      <c r="I229" t="s">
        <v>485</v>
      </c>
      <c r="J229" t="s">
        <v>484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150</v>
      </c>
      <c r="B230" t="s">
        <v>495</v>
      </c>
      <c r="C230" t="s">
        <v>1130</v>
      </c>
      <c r="D230">
        <v>42863</v>
      </c>
      <c r="E230" t="s">
        <v>480</v>
      </c>
      <c r="F230" t="s">
        <v>481</v>
      </c>
      <c r="G230" t="s">
        <v>14</v>
      </c>
      <c r="H230" t="s">
        <v>482</v>
      </c>
      <c r="I230" t="s">
        <v>483</v>
      </c>
      <c r="J230" t="s">
        <v>484</v>
      </c>
      <c r="K230">
        <v>48</v>
      </c>
      <c r="L230" t="s">
        <v>1081</v>
      </c>
      <c r="M230" t="s">
        <v>1235</v>
      </c>
      <c r="N230" t="s">
        <v>1235</v>
      </c>
    </row>
    <row r="231" spans="1:14">
      <c r="A231" t="s">
        <v>150</v>
      </c>
      <c r="B231" t="s">
        <v>495</v>
      </c>
      <c r="C231" t="s">
        <v>1344</v>
      </c>
      <c r="D231">
        <v>42868</v>
      </c>
      <c r="E231" t="s">
        <v>480</v>
      </c>
      <c r="F231" t="s">
        <v>481</v>
      </c>
      <c r="G231" t="s">
        <v>14</v>
      </c>
      <c r="H231" t="s">
        <v>482</v>
      </c>
      <c r="I231" t="s">
        <v>483</v>
      </c>
      <c r="J231" t="s">
        <v>484</v>
      </c>
      <c r="K231">
        <v>48</v>
      </c>
      <c r="L231" t="s">
        <v>1081</v>
      </c>
      <c r="M231" t="s">
        <v>1235</v>
      </c>
      <c r="N231" t="s">
        <v>1235</v>
      </c>
    </row>
    <row r="232" spans="1:14">
      <c r="A232" t="s">
        <v>150</v>
      </c>
      <c r="B232" t="s">
        <v>495</v>
      </c>
      <c r="C232" t="s">
        <v>1345</v>
      </c>
      <c r="D232">
        <v>42879</v>
      </c>
      <c r="E232" t="s">
        <v>492</v>
      </c>
      <c r="F232" t="s">
        <v>481</v>
      </c>
      <c r="G232" t="s">
        <v>14</v>
      </c>
      <c r="H232" t="s">
        <v>482</v>
      </c>
      <c r="I232" t="s">
        <v>483</v>
      </c>
      <c r="J232" t="s">
        <v>484</v>
      </c>
      <c r="K232">
        <v>32</v>
      </c>
      <c r="L232" t="s">
        <v>1312</v>
      </c>
      <c r="M232" t="s">
        <v>1238</v>
      </c>
      <c r="N232" t="s">
        <v>1238</v>
      </c>
    </row>
    <row r="233" spans="1:14">
      <c r="A233" t="s">
        <v>151</v>
      </c>
      <c r="B233" t="s">
        <v>503</v>
      </c>
      <c r="C233" t="s">
        <v>964</v>
      </c>
      <c r="D233">
        <v>42862</v>
      </c>
      <c r="E233" t="s">
        <v>480</v>
      </c>
      <c r="F233" t="s">
        <v>481</v>
      </c>
      <c r="G233" t="s">
        <v>14</v>
      </c>
      <c r="H233" t="s">
        <v>482</v>
      </c>
      <c r="I233" t="s">
        <v>485</v>
      </c>
      <c r="J233" t="s">
        <v>484</v>
      </c>
      <c r="K233">
        <v>48</v>
      </c>
      <c r="L233" t="s">
        <v>1081</v>
      </c>
      <c r="M233" t="s">
        <v>1235</v>
      </c>
      <c r="N233" t="s">
        <v>1235</v>
      </c>
    </row>
    <row r="234" spans="1:14">
      <c r="A234" t="s">
        <v>151</v>
      </c>
      <c r="B234" t="s">
        <v>503</v>
      </c>
      <c r="C234" t="s">
        <v>1097</v>
      </c>
      <c r="D234">
        <v>42865</v>
      </c>
      <c r="E234" t="s">
        <v>480</v>
      </c>
      <c r="F234" t="s">
        <v>481</v>
      </c>
      <c r="G234" t="s">
        <v>14</v>
      </c>
      <c r="H234" t="s">
        <v>482</v>
      </c>
      <c r="I234" t="s">
        <v>483</v>
      </c>
      <c r="J234" t="s">
        <v>484</v>
      </c>
      <c r="K234">
        <v>48</v>
      </c>
      <c r="L234" t="s">
        <v>1081</v>
      </c>
      <c r="M234" t="s">
        <v>1235</v>
      </c>
      <c r="N234" t="s">
        <v>1235</v>
      </c>
    </row>
    <row r="235" spans="1:14">
      <c r="A235" t="s">
        <v>151</v>
      </c>
      <c r="B235" t="s">
        <v>503</v>
      </c>
      <c r="C235" t="s">
        <v>955</v>
      </c>
      <c r="D235">
        <v>42862</v>
      </c>
      <c r="E235" t="s">
        <v>1305</v>
      </c>
      <c r="F235" t="s">
        <v>481</v>
      </c>
      <c r="G235" t="s">
        <v>14</v>
      </c>
      <c r="H235" t="s">
        <v>482</v>
      </c>
      <c r="I235" t="s">
        <v>485</v>
      </c>
      <c r="J235" t="s">
        <v>484</v>
      </c>
      <c r="K235">
        <v>1</v>
      </c>
      <c r="L235" t="s">
        <v>1346</v>
      </c>
      <c r="M235" t="s">
        <v>1346</v>
      </c>
      <c r="N235" t="s">
        <v>1346</v>
      </c>
    </row>
    <row r="236" spans="1:14">
      <c r="A236" t="s">
        <v>151</v>
      </c>
      <c r="B236" t="s">
        <v>503</v>
      </c>
      <c r="C236" t="s">
        <v>1347</v>
      </c>
      <c r="D236">
        <v>42862</v>
      </c>
      <c r="E236" t="s">
        <v>492</v>
      </c>
      <c r="F236" t="s">
        <v>481</v>
      </c>
      <c r="G236" t="s">
        <v>14</v>
      </c>
      <c r="H236" t="s">
        <v>482</v>
      </c>
      <c r="I236" t="s">
        <v>483</v>
      </c>
      <c r="J236" t="s">
        <v>484</v>
      </c>
      <c r="K236">
        <v>32</v>
      </c>
      <c r="L236" t="s">
        <v>1241</v>
      </c>
      <c r="M236" t="s">
        <v>1231</v>
      </c>
      <c r="N236" t="s">
        <v>1231</v>
      </c>
    </row>
    <row r="237" spans="1:14">
      <c r="A237" t="s">
        <v>151</v>
      </c>
      <c r="B237" t="s">
        <v>503</v>
      </c>
      <c r="C237" t="s">
        <v>991</v>
      </c>
      <c r="D237">
        <v>42862</v>
      </c>
      <c r="E237" t="s">
        <v>480</v>
      </c>
      <c r="F237" t="s">
        <v>481</v>
      </c>
      <c r="G237" t="s">
        <v>14</v>
      </c>
      <c r="H237" t="s">
        <v>482</v>
      </c>
      <c r="I237" t="s">
        <v>485</v>
      </c>
      <c r="J237" t="s">
        <v>490</v>
      </c>
      <c r="K237">
        <v>-93</v>
      </c>
      <c r="L237" t="s">
        <v>1348</v>
      </c>
      <c r="M237" t="s">
        <v>1349</v>
      </c>
      <c r="N237" t="s">
        <v>1349</v>
      </c>
    </row>
    <row r="238" spans="1:14">
      <c r="A238" t="s">
        <v>151</v>
      </c>
      <c r="B238" t="s">
        <v>503</v>
      </c>
      <c r="C238" t="s">
        <v>968</v>
      </c>
      <c r="D238">
        <v>42862</v>
      </c>
      <c r="E238" t="s">
        <v>480</v>
      </c>
      <c r="F238" t="s">
        <v>481</v>
      </c>
      <c r="G238" t="s">
        <v>14</v>
      </c>
      <c r="H238" t="s">
        <v>482</v>
      </c>
      <c r="I238" t="s">
        <v>485</v>
      </c>
      <c r="J238" t="s">
        <v>484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151</v>
      </c>
      <c r="B239" t="s">
        <v>503</v>
      </c>
      <c r="C239" t="s">
        <v>966</v>
      </c>
      <c r="D239">
        <v>42862</v>
      </c>
      <c r="E239" t="s">
        <v>480</v>
      </c>
      <c r="F239" t="s">
        <v>481</v>
      </c>
      <c r="G239" t="s">
        <v>14</v>
      </c>
      <c r="H239" t="s">
        <v>482</v>
      </c>
      <c r="I239" t="s">
        <v>485</v>
      </c>
      <c r="J239" t="s">
        <v>484</v>
      </c>
      <c r="K239">
        <v>48</v>
      </c>
      <c r="L239" t="s">
        <v>1081</v>
      </c>
      <c r="M239" t="s">
        <v>1235</v>
      </c>
      <c r="N239" t="s">
        <v>1235</v>
      </c>
    </row>
    <row r="240" spans="1:14">
      <c r="A240" t="s">
        <v>151</v>
      </c>
      <c r="B240" t="s">
        <v>503</v>
      </c>
      <c r="C240" t="s">
        <v>939</v>
      </c>
      <c r="D240">
        <v>42861</v>
      </c>
      <c r="E240" t="s">
        <v>480</v>
      </c>
      <c r="F240" t="s">
        <v>481</v>
      </c>
      <c r="G240" t="s">
        <v>14</v>
      </c>
      <c r="H240" t="s">
        <v>482</v>
      </c>
      <c r="I240" t="s">
        <v>485</v>
      </c>
      <c r="J240" t="s">
        <v>484</v>
      </c>
      <c r="K240">
        <v>48</v>
      </c>
      <c r="L240" t="s">
        <v>1081</v>
      </c>
      <c r="M240" t="s">
        <v>1235</v>
      </c>
      <c r="N240" t="s">
        <v>1235</v>
      </c>
    </row>
    <row r="241" spans="1:14">
      <c r="A241" t="s">
        <v>151</v>
      </c>
      <c r="B241" t="s">
        <v>503</v>
      </c>
      <c r="C241" t="s">
        <v>955</v>
      </c>
      <c r="D241">
        <v>42862</v>
      </c>
      <c r="E241" t="s">
        <v>480</v>
      </c>
      <c r="F241" t="s">
        <v>481</v>
      </c>
      <c r="G241" t="s">
        <v>14</v>
      </c>
      <c r="H241" t="s">
        <v>482</v>
      </c>
      <c r="I241" t="s">
        <v>485</v>
      </c>
      <c r="J241" t="s">
        <v>484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151</v>
      </c>
      <c r="B242" t="s">
        <v>503</v>
      </c>
      <c r="C242" t="s">
        <v>1162</v>
      </c>
      <c r="D242">
        <v>42863</v>
      </c>
      <c r="E242" t="s">
        <v>492</v>
      </c>
      <c r="F242" t="s">
        <v>481</v>
      </c>
      <c r="G242" t="s">
        <v>14</v>
      </c>
      <c r="H242" t="s">
        <v>482</v>
      </c>
      <c r="I242" t="s">
        <v>483</v>
      </c>
      <c r="J242" t="s">
        <v>484</v>
      </c>
      <c r="K242">
        <v>32</v>
      </c>
      <c r="L242" t="s">
        <v>1241</v>
      </c>
      <c r="M242" t="s">
        <v>1231</v>
      </c>
      <c r="N242" t="s">
        <v>1231</v>
      </c>
    </row>
    <row r="243" spans="1:14">
      <c r="A243" t="s">
        <v>151</v>
      </c>
      <c r="B243" t="s">
        <v>503</v>
      </c>
      <c r="C243" t="s">
        <v>957</v>
      </c>
      <c r="D243">
        <v>42883</v>
      </c>
      <c r="E243" t="s">
        <v>1350</v>
      </c>
      <c r="F243" t="s">
        <v>481</v>
      </c>
      <c r="G243" t="s">
        <v>14</v>
      </c>
      <c r="H243" t="s">
        <v>482</v>
      </c>
      <c r="I243" t="s">
        <v>485</v>
      </c>
      <c r="J243" t="s">
        <v>484</v>
      </c>
      <c r="K243">
        <v>1</v>
      </c>
      <c r="L243" t="s">
        <v>1351</v>
      </c>
      <c r="M243" t="s">
        <v>1351</v>
      </c>
      <c r="N243" t="s">
        <v>1351</v>
      </c>
    </row>
    <row r="244" spans="1:14">
      <c r="A244" t="s">
        <v>151</v>
      </c>
      <c r="B244" t="s">
        <v>503</v>
      </c>
      <c r="C244" t="s">
        <v>1096</v>
      </c>
      <c r="D244">
        <v>42862</v>
      </c>
      <c r="E244" t="s">
        <v>489</v>
      </c>
      <c r="F244" t="s">
        <v>481</v>
      </c>
      <c r="G244" t="s">
        <v>14</v>
      </c>
      <c r="H244" t="s">
        <v>482</v>
      </c>
      <c r="I244" t="s">
        <v>483</v>
      </c>
      <c r="J244" t="s">
        <v>484</v>
      </c>
      <c r="K244">
        <v>48</v>
      </c>
      <c r="L244" t="s">
        <v>1081</v>
      </c>
      <c r="M244" t="s">
        <v>1235</v>
      </c>
      <c r="N244" t="s">
        <v>1235</v>
      </c>
    </row>
    <row r="245" spans="1:14">
      <c r="A245" t="s">
        <v>151</v>
      </c>
      <c r="B245" t="s">
        <v>503</v>
      </c>
      <c r="C245" t="s">
        <v>1352</v>
      </c>
      <c r="D245">
        <v>42862</v>
      </c>
      <c r="E245" t="s">
        <v>480</v>
      </c>
      <c r="F245" t="s">
        <v>481</v>
      </c>
      <c r="G245" t="s">
        <v>14</v>
      </c>
      <c r="H245" t="s">
        <v>482</v>
      </c>
      <c r="I245" t="s">
        <v>483</v>
      </c>
      <c r="J245" t="s">
        <v>484</v>
      </c>
      <c r="K245">
        <v>48</v>
      </c>
      <c r="L245" t="s">
        <v>1081</v>
      </c>
      <c r="M245" t="s">
        <v>1235</v>
      </c>
      <c r="N245" t="s">
        <v>1235</v>
      </c>
    </row>
    <row r="246" spans="1:14">
      <c r="A246" t="s">
        <v>151</v>
      </c>
      <c r="B246" t="s">
        <v>503</v>
      </c>
      <c r="C246" t="s">
        <v>973</v>
      </c>
      <c r="D246">
        <v>42861</v>
      </c>
      <c r="E246" t="s">
        <v>480</v>
      </c>
      <c r="F246" t="s">
        <v>481</v>
      </c>
      <c r="G246" t="s">
        <v>14</v>
      </c>
      <c r="H246" t="s">
        <v>482</v>
      </c>
      <c r="I246" t="s">
        <v>485</v>
      </c>
      <c r="J246" t="s">
        <v>484</v>
      </c>
      <c r="K246">
        <v>48</v>
      </c>
      <c r="L246" t="s">
        <v>1081</v>
      </c>
      <c r="M246" t="s">
        <v>1235</v>
      </c>
      <c r="N246" t="s">
        <v>1235</v>
      </c>
    </row>
    <row r="247" spans="1:14">
      <c r="A247" t="s">
        <v>151</v>
      </c>
      <c r="B247" t="s">
        <v>503</v>
      </c>
      <c r="C247" t="s">
        <v>1134</v>
      </c>
      <c r="D247">
        <v>42863</v>
      </c>
      <c r="E247" t="s">
        <v>492</v>
      </c>
      <c r="F247" t="s">
        <v>481</v>
      </c>
      <c r="G247" t="s">
        <v>14</v>
      </c>
      <c r="H247" t="s">
        <v>482</v>
      </c>
      <c r="I247" t="s">
        <v>483</v>
      </c>
      <c r="J247" t="s">
        <v>484</v>
      </c>
      <c r="K247">
        <v>32</v>
      </c>
      <c r="L247" t="s">
        <v>1241</v>
      </c>
      <c r="M247" t="s">
        <v>1231</v>
      </c>
      <c r="N247" t="s">
        <v>1231</v>
      </c>
    </row>
    <row r="248" spans="1:14">
      <c r="A248" t="s">
        <v>151</v>
      </c>
      <c r="B248" t="s">
        <v>503</v>
      </c>
      <c r="C248" t="s">
        <v>1112</v>
      </c>
      <c r="D248">
        <v>42863</v>
      </c>
      <c r="E248" t="s">
        <v>492</v>
      </c>
      <c r="F248" t="s">
        <v>481</v>
      </c>
      <c r="G248" t="s">
        <v>14</v>
      </c>
      <c r="H248" t="s">
        <v>482</v>
      </c>
      <c r="I248" t="s">
        <v>483</v>
      </c>
      <c r="J248" t="s">
        <v>484</v>
      </c>
      <c r="K248">
        <v>32</v>
      </c>
      <c r="L248" t="s">
        <v>1241</v>
      </c>
      <c r="M248" t="s">
        <v>1231</v>
      </c>
      <c r="N248" t="s">
        <v>1231</v>
      </c>
    </row>
    <row r="249" spans="1:14">
      <c r="A249" t="s">
        <v>151</v>
      </c>
      <c r="B249" t="s">
        <v>503</v>
      </c>
      <c r="C249" t="s">
        <v>1125</v>
      </c>
      <c r="D249">
        <v>42862</v>
      </c>
      <c r="E249" t="s">
        <v>487</v>
      </c>
      <c r="F249" t="s">
        <v>481</v>
      </c>
      <c r="G249" t="s">
        <v>14</v>
      </c>
      <c r="H249" t="s">
        <v>482</v>
      </c>
      <c r="I249" t="s">
        <v>483</v>
      </c>
      <c r="J249" t="s">
        <v>484</v>
      </c>
      <c r="K249">
        <v>32</v>
      </c>
      <c r="L249" t="s">
        <v>1243</v>
      </c>
      <c r="M249" t="s">
        <v>1233</v>
      </c>
      <c r="N249" t="s">
        <v>1233</v>
      </c>
    </row>
    <row r="250" spans="1:14">
      <c r="A250" t="s">
        <v>151</v>
      </c>
      <c r="B250" t="s">
        <v>503</v>
      </c>
      <c r="C250" t="s">
        <v>1084</v>
      </c>
      <c r="D250">
        <v>42864</v>
      </c>
      <c r="E250" t="s">
        <v>489</v>
      </c>
      <c r="F250" t="s">
        <v>481</v>
      </c>
      <c r="G250" t="s">
        <v>14</v>
      </c>
      <c r="H250" t="s">
        <v>482</v>
      </c>
      <c r="I250" t="s">
        <v>483</v>
      </c>
      <c r="J250" t="s">
        <v>484</v>
      </c>
      <c r="K250">
        <v>48</v>
      </c>
      <c r="L250" t="s">
        <v>1081</v>
      </c>
      <c r="M250" t="s">
        <v>1235</v>
      </c>
      <c r="N250" t="s">
        <v>1235</v>
      </c>
    </row>
    <row r="251" spans="1:14">
      <c r="A251" t="s">
        <v>151</v>
      </c>
      <c r="B251" t="s">
        <v>503</v>
      </c>
      <c r="C251" t="s">
        <v>1189</v>
      </c>
      <c r="D251">
        <v>42863</v>
      </c>
      <c r="E251" t="s">
        <v>492</v>
      </c>
      <c r="F251" t="s">
        <v>481</v>
      </c>
      <c r="G251" t="s">
        <v>14</v>
      </c>
      <c r="H251" t="s">
        <v>482</v>
      </c>
      <c r="I251" t="s">
        <v>483</v>
      </c>
      <c r="J251" t="s">
        <v>484</v>
      </c>
      <c r="K251">
        <v>32</v>
      </c>
      <c r="L251" t="s">
        <v>1241</v>
      </c>
      <c r="M251" t="s">
        <v>1231</v>
      </c>
      <c r="N251" t="s">
        <v>1231</v>
      </c>
    </row>
    <row r="252" spans="1:14">
      <c r="A252" t="s">
        <v>151</v>
      </c>
      <c r="B252" t="s">
        <v>503</v>
      </c>
      <c r="C252" t="s">
        <v>968</v>
      </c>
      <c r="D252">
        <v>42862</v>
      </c>
      <c r="E252" t="s">
        <v>480</v>
      </c>
      <c r="F252" t="s">
        <v>481</v>
      </c>
      <c r="G252" t="s">
        <v>14</v>
      </c>
      <c r="H252" t="s">
        <v>482</v>
      </c>
      <c r="I252" t="s">
        <v>485</v>
      </c>
      <c r="J252" t="s">
        <v>490</v>
      </c>
      <c r="K252">
        <v>-93</v>
      </c>
      <c r="L252" t="s">
        <v>1348</v>
      </c>
      <c r="M252" t="s">
        <v>1349</v>
      </c>
      <c r="N252" t="s">
        <v>1349</v>
      </c>
    </row>
    <row r="253" spans="1:14">
      <c r="A253" t="s">
        <v>151</v>
      </c>
      <c r="B253" t="s">
        <v>503</v>
      </c>
      <c r="C253" t="s">
        <v>1129</v>
      </c>
      <c r="D253">
        <v>42862</v>
      </c>
      <c r="E253" t="s">
        <v>480</v>
      </c>
      <c r="F253" t="s">
        <v>481</v>
      </c>
      <c r="G253" t="s">
        <v>14</v>
      </c>
      <c r="H253" t="s">
        <v>482</v>
      </c>
      <c r="I253" t="s">
        <v>483</v>
      </c>
      <c r="J253" t="s">
        <v>484</v>
      </c>
      <c r="K253">
        <v>48</v>
      </c>
      <c r="L253" t="s">
        <v>1081</v>
      </c>
      <c r="M253" t="s">
        <v>1235</v>
      </c>
      <c r="N253" t="s">
        <v>1235</v>
      </c>
    </row>
    <row r="254" spans="1:14">
      <c r="A254" t="s">
        <v>151</v>
      </c>
      <c r="B254" t="s">
        <v>503</v>
      </c>
      <c r="C254" t="s">
        <v>1181</v>
      </c>
      <c r="D254">
        <v>42863</v>
      </c>
      <c r="E254" t="s">
        <v>480</v>
      </c>
      <c r="F254" t="s">
        <v>481</v>
      </c>
      <c r="G254" t="s">
        <v>14</v>
      </c>
      <c r="H254" t="s">
        <v>482</v>
      </c>
      <c r="I254" t="s">
        <v>483</v>
      </c>
      <c r="J254" t="s">
        <v>484</v>
      </c>
      <c r="K254">
        <v>48</v>
      </c>
      <c r="L254" t="s">
        <v>1081</v>
      </c>
      <c r="M254" t="s">
        <v>1235</v>
      </c>
      <c r="N254" t="s">
        <v>1235</v>
      </c>
    </row>
    <row r="255" spans="1:14">
      <c r="A255" t="s">
        <v>151</v>
      </c>
      <c r="B255" t="s">
        <v>503</v>
      </c>
      <c r="C255" t="s">
        <v>989</v>
      </c>
      <c r="D255">
        <v>42862</v>
      </c>
      <c r="E255" t="s">
        <v>480</v>
      </c>
      <c r="F255" t="s">
        <v>481</v>
      </c>
      <c r="G255" t="s">
        <v>14</v>
      </c>
      <c r="H255" t="s">
        <v>482</v>
      </c>
      <c r="I255" t="s">
        <v>485</v>
      </c>
      <c r="J255" t="s">
        <v>484</v>
      </c>
      <c r="K255">
        <v>48</v>
      </c>
      <c r="L255" t="s">
        <v>1081</v>
      </c>
      <c r="M255" t="s">
        <v>1235</v>
      </c>
      <c r="N255" t="s">
        <v>1235</v>
      </c>
    </row>
    <row r="256" spans="1:14">
      <c r="A256" t="s">
        <v>151</v>
      </c>
      <c r="B256" t="s">
        <v>503</v>
      </c>
      <c r="C256" t="s">
        <v>1137</v>
      </c>
      <c r="D256">
        <v>42865</v>
      </c>
      <c r="E256" t="s">
        <v>492</v>
      </c>
      <c r="F256" t="s">
        <v>481</v>
      </c>
      <c r="G256" t="s">
        <v>14</v>
      </c>
      <c r="H256" t="s">
        <v>482</v>
      </c>
      <c r="I256" t="s">
        <v>483</v>
      </c>
      <c r="J256" t="s">
        <v>484</v>
      </c>
      <c r="K256">
        <v>32</v>
      </c>
      <c r="L256" t="s">
        <v>1241</v>
      </c>
      <c r="M256" t="s">
        <v>1231</v>
      </c>
      <c r="N256" t="s">
        <v>1231</v>
      </c>
    </row>
    <row r="257" spans="1:14">
      <c r="A257" t="s">
        <v>151</v>
      </c>
      <c r="B257" t="s">
        <v>503</v>
      </c>
      <c r="C257" t="s">
        <v>1353</v>
      </c>
      <c r="D257">
        <v>42865</v>
      </c>
      <c r="E257" t="s">
        <v>492</v>
      </c>
      <c r="F257" t="s">
        <v>481</v>
      </c>
      <c r="G257" t="s">
        <v>14</v>
      </c>
      <c r="H257" t="s">
        <v>482</v>
      </c>
      <c r="I257" t="s">
        <v>483</v>
      </c>
      <c r="J257" t="s">
        <v>484</v>
      </c>
      <c r="K257">
        <v>32</v>
      </c>
      <c r="L257" t="s">
        <v>1241</v>
      </c>
      <c r="M257" t="s">
        <v>1231</v>
      </c>
      <c r="N257" t="s">
        <v>1231</v>
      </c>
    </row>
    <row r="258" spans="1:14">
      <c r="A258" t="s">
        <v>151</v>
      </c>
      <c r="B258" t="s">
        <v>503</v>
      </c>
      <c r="C258" t="s">
        <v>968</v>
      </c>
      <c r="D258">
        <v>42862</v>
      </c>
      <c r="E258" t="s">
        <v>1305</v>
      </c>
      <c r="F258" t="s">
        <v>481</v>
      </c>
      <c r="G258" t="s">
        <v>14</v>
      </c>
      <c r="H258" t="s">
        <v>482</v>
      </c>
      <c r="I258" t="s">
        <v>485</v>
      </c>
      <c r="J258" t="s">
        <v>484</v>
      </c>
      <c r="K258">
        <v>1</v>
      </c>
      <c r="L258" t="s">
        <v>1354</v>
      </c>
      <c r="M258" t="s">
        <v>1354</v>
      </c>
      <c r="N258" t="s">
        <v>1354</v>
      </c>
    </row>
    <row r="259" spans="1:14">
      <c r="A259" t="s">
        <v>151</v>
      </c>
      <c r="B259" t="s">
        <v>503</v>
      </c>
      <c r="C259" t="s">
        <v>945</v>
      </c>
      <c r="D259">
        <v>42862</v>
      </c>
      <c r="E259" t="s">
        <v>480</v>
      </c>
      <c r="F259" t="s">
        <v>481</v>
      </c>
      <c r="G259" t="s">
        <v>14</v>
      </c>
      <c r="H259" t="s">
        <v>482</v>
      </c>
      <c r="I259" t="s">
        <v>485</v>
      </c>
      <c r="J259" t="s">
        <v>484</v>
      </c>
      <c r="K259">
        <v>48</v>
      </c>
      <c r="L259" t="s">
        <v>1081</v>
      </c>
      <c r="M259" t="s">
        <v>1235</v>
      </c>
      <c r="N259" t="s">
        <v>1235</v>
      </c>
    </row>
    <row r="260" spans="1:14">
      <c r="A260" t="s">
        <v>151</v>
      </c>
      <c r="B260" t="s">
        <v>503</v>
      </c>
      <c r="C260" t="s">
        <v>991</v>
      </c>
      <c r="D260">
        <v>42862</v>
      </c>
      <c r="E260" t="s">
        <v>480</v>
      </c>
      <c r="F260" t="s">
        <v>481</v>
      </c>
      <c r="G260" t="s">
        <v>14</v>
      </c>
      <c r="H260" t="s">
        <v>482</v>
      </c>
      <c r="I260" t="s">
        <v>485</v>
      </c>
      <c r="J260" t="s">
        <v>484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151</v>
      </c>
      <c r="B261" t="s">
        <v>503</v>
      </c>
      <c r="C261" t="s">
        <v>1355</v>
      </c>
      <c r="D261">
        <v>42862</v>
      </c>
      <c r="E261" t="s">
        <v>480</v>
      </c>
      <c r="F261" t="s">
        <v>481</v>
      </c>
      <c r="G261" t="s">
        <v>14</v>
      </c>
      <c r="H261" t="s">
        <v>482</v>
      </c>
      <c r="I261" t="s">
        <v>483</v>
      </c>
      <c r="J261" t="s">
        <v>484</v>
      </c>
      <c r="K261">
        <v>48</v>
      </c>
      <c r="L261" t="s">
        <v>1081</v>
      </c>
      <c r="M261" t="s">
        <v>1235</v>
      </c>
      <c r="N261" t="s">
        <v>1235</v>
      </c>
    </row>
    <row r="262" spans="1:14">
      <c r="A262" t="s">
        <v>151</v>
      </c>
      <c r="B262" t="s">
        <v>503</v>
      </c>
      <c r="C262" t="s">
        <v>975</v>
      </c>
      <c r="D262">
        <v>42862</v>
      </c>
      <c r="E262" t="s">
        <v>480</v>
      </c>
      <c r="F262" t="s">
        <v>481</v>
      </c>
      <c r="G262" t="s">
        <v>14</v>
      </c>
      <c r="H262" t="s">
        <v>482</v>
      </c>
      <c r="I262" t="s">
        <v>485</v>
      </c>
      <c r="J262" t="s">
        <v>484</v>
      </c>
      <c r="K262">
        <v>48</v>
      </c>
      <c r="L262" t="s">
        <v>1081</v>
      </c>
      <c r="M262" t="s">
        <v>1235</v>
      </c>
      <c r="N262" t="s">
        <v>1235</v>
      </c>
    </row>
    <row r="263" spans="1:14">
      <c r="A263" t="s">
        <v>151</v>
      </c>
      <c r="B263" t="s">
        <v>503</v>
      </c>
      <c r="C263" t="s">
        <v>1136</v>
      </c>
      <c r="D263">
        <v>42862</v>
      </c>
      <c r="E263" t="s">
        <v>492</v>
      </c>
      <c r="F263" t="s">
        <v>481</v>
      </c>
      <c r="G263" t="s">
        <v>14</v>
      </c>
      <c r="H263" t="s">
        <v>482</v>
      </c>
      <c r="I263" t="s">
        <v>483</v>
      </c>
      <c r="J263" t="s">
        <v>484</v>
      </c>
      <c r="K263">
        <v>32</v>
      </c>
      <c r="L263" t="s">
        <v>1241</v>
      </c>
      <c r="M263" t="s">
        <v>1231</v>
      </c>
      <c r="N263" t="s">
        <v>1231</v>
      </c>
    </row>
    <row r="264" spans="1:14">
      <c r="A264" t="s">
        <v>151</v>
      </c>
      <c r="B264" t="s">
        <v>503</v>
      </c>
      <c r="C264" t="s">
        <v>991</v>
      </c>
      <c r="D264">
        <v>42862</v>
      </c>
      <c r="E264" t="s">
        <v>1305</v>
      </c>
      <c r="F264" t="s">
        <v>481</v>
      </c>
      <c r="G264" t="s">
        <v>14</v>
      </c>
      <c r="H264" t="s">
        <v>482</v>
      </c>
      <c r="I264" t="s">
        <v>485</v>
      </c>
      <c r="J264" t="s">
        <v>484</v>
      </c>
      <c r="K264">
        <v>1</v>
      </c>
      <c r="L264" t="s">
        <v>1354</v>
      </c>
      <c r="M264" t="s">
        <v>1354</v>
      </c>
      <c r="N264" t="s">
        <v>1354</v>
      </c>
    </row>
    <row r="265" spans="1:14">
      <c r="A265" t="s">
        <v>151</v>
      </c>
      <c r="B265" t="s">
        <v>503</v>
      </c>
      <c r="C265" t="s">
        <v>1202</v>
      </c>
      <c r="D265">
        <v>42862</v>
      </c>
      <c r="E265" t="s">
        <v>480</v>
      </c>
      <c r="F265" t="s">
        <v>481</v>
      </c>
      <c r="G265" t="s">
        <v>14</v>
      </c>
      <c r="H265" t="s">
        <v>482</v>
      </c>
      <c r="I265" t="s">
        <v>485</v>
      </c>
      <c r="J265" t="s">
        <v>484</v>
      </c>
      <c r="K265">
        <v>48</v>
      </c>
      <c r="L265" t="s">
        <v>1081</v>
      </c>
      <c r="M265" t="s">
        <v>1235</v>
      </c>
      <c r="N265" t="s">
        <v>1235</v>
      </c>
    </row>
    <row r="266" spans="1:14">
      <c r="A266" t="s">
        <v>151</v>
      </c>
      <c r="B266" t="s">
        <v>503</v>
      </c>
      <c r="C266" t="s">
        <v>983</v>
      </c>
      <c r="D266">
        <v>42861</v>
      </c>
      <c r="E266" t="s">
        <v>480</v>
      </c>
      <c r="F266" t="s">
        <v>481</v>
      </c>
      <c r="G266" t="s">
        <v>14</v>
      </c>
      <c r="H266" t="s">
        <v>482</v>
      </c>
      <c r="I266" t="s">
        <v>485</v>
      </c>
      <c r="J266" t="s">
        <v>484</v>
      </c>
      <c r="K266">
        <v>48</v>
      </c>
      <c r="L266" t="s">
        <v>1081</v>
      </c>
      <c r="M266" t="s">
        <v>1235</v>
      </c>
      <c r="N266" t="s">
        <v>1235</v>
      </c>
    </row>
    <row r="267" spans="1:14">
      <c r="A267" t="s">
        <v>151</v>
      </c>
      <c r="B267" t="s">
        <v>503</v>
      </c>
      <c r="C267" t="s">
        <v>1057</v>
      </c>
      <c r="D267">
        <v>42875</v>
      </c>
      <c r="E267" t="s">
        <v>480</v>
      </c>
      <c r="F267" t="s">
        <v>481</v>
      </c>
      <c r="G267" t="s">
        <v>14</v>
      </c>
      <c r="H267" t="s">
        <v>482</v>
      </c>
      <c r="I267" t="s">
        <v>485</v>
      </c>
      <c r="J267" t="s">
        <v>484</v>
      </c>
      <c r="K267">
        <v>48</v>
      </c>
      <c r="L267" t="s">
        <v>1081</v>
      </c>
      <c r="M267" t="s">
        <v>1235</v>
      </c>
      <c r="N267" t="s">
        <v>1235</v>
      </c>
    </row>
    <row r="268" spans="1:14">
      <c r="A268" t="s">
        <v>151</v>
      </c>
      <c r="B268" t="s">
        <v>503</v>
      </c>
      <c r="C268" t="s">
        <v>1155</v>
      </c>
      <c r="D268">
        <v>42864</v>
      </c>
      <c r="E268" t="s">
        <v>492</v>
      </c>
      <c r="F268" t="s">
        <v>481</v>
      </c>
      <c r="G268" t="s">
        <v>14</v>
      </c>
      <c r="H268" t="s">
        <v>482</v>
      </c>
      <c r="I268" t="s">
        <v>483</v>
      </c>
      <c r="J268" t="s">
        <v>484</v>
      </c>
      <c r="K268">
        <v>32</v>
      </c>
      <c r="L268" t="s">
        <v>1241</v>
      </c>
      <c r="M268" t="s">
        <v>1231</v>
      </c>
      <c r="N268" t="s">
        <v>1231</v>
      </c>
    </row>
    <row r="269" spans="1:14">
      <c r="A269" t="s">
        <v>151</v>
      </c>
      <c r="B269" t="s">
        <v>503</v>
      </c>
      <c r="C269" t="s">
        <v>1178</v>
      </c>
      <c r="D269">
        <v>42863</v>
      </c>
      <c r="E269" t="s">
        <v>480</v>
      </c>
      <c r="F269" t="s">
        <v>481</v>
      </c>
      <c r="G269" t="s">
        <v>14</v>
      </c>
      <c r="H269" t="s">
        <v>482</v>
      </c>
      <c r="I269" t="s">
        <v>483</v>
      </c>
      <c r="J269" t="s">
        <v>484</v>
      </c>
      <c r="K269">
        <v>48</v>
      </c>
      <c r="L269" t="s">
        <v>1081</v>
      </c>
      <c r="M269" t="s">
        <v>1235</v>
      </c>
      <c r="N269" t="s">
        <v>1235</v>
      </c>
    </row>
    <row r="270" spans="1:14">
      <c r="A270" t="s">
        <v>151</v>
      </c>
      <c r="B270" t="s">
        <v>503</v>
      </c>
      <c r="C270" t="s">
        <v>1202</v>
      </c>
      <c r="D270">
        <v>42862</v>
      </c>
      <c r="E270" t="s">
        <v>492</v>
      </c>
      <c r="F270" t="s">
        <v>481</v>
      </c>
      <c r="G270" t="s">
        <v>14</v>
      </c>
      <c r="H270" t="s">
        <v>482</v>
      </c>
      <c r="I270" t="s">
        <v>483</v>
      </c>
      <c r="J270" t="s">
        <v>484</v>
      </c>
      <c r="K270">
        <v>32</v>
      </c>
      <c r="L270" t="s">
        <v>1078</v>
      </c>
      <c r="M270" t="s">
        <v>1067</v>
      </c>
      <c r="N270" t="s">
        <v>1067</v>
      </c>
    </row>
    <row r="271" spans="1:14">
      <c r="A271" t="s">
        <v>1356</v>
      </c>
      <c r="B271" t="s">
        <v>943</v>
      </c>
      <c r="C271" t="s">
        <v>984</v>
      </c>
      <c r="D271">
        <v>42861</v>
      </c>
      <c r="E271" t="s">
        <v>480</v>
      </c>
      <c r="F271" t="s">
        <v>481</v>
      </c>
      <c r="G271" t="s">
        <v>14</v>
      </c>
      <c r="H271" t="s">
        <v>482</v>
      </c>
      <c r="I271" t="s">
        <v>485</v>
      </c>
      <c r="J271" t="s">
        <v>484</v>
      </c>
      <c r="K271">
        <v>48</v>
      </c>
      <c r="L271" t="s">
        <v>1081</v>
      </c>
      <c r="M271" t="s">
        <v>1235</v>
      </c>
      <c r="N271" t="s">
        <v>1235</v>
      </c>
    </row>
    <row r="272" spans="1:14">
      <c r="A272" t="s">
        <v>1356</v>
      </c>
      <c r="B272" t="s">
        <v>943</v>
      </c>
      <c r="C272" t="s">
        <v>953</v>
      </c>
      <c r="D272">
        <v>42861</v>
      </c>
      <c r="E272" t="s">
        <v>480</v>
      </c>
      <c r="F272" t="s">
        <v>481</v>
      </c>
      <c r="G272" t="s">
        <v>14</v>
      </c>
      <c r="H272" t="s">
        <v>482</v>
      </c>
      <c r="I272" t="s">
        <v>485</v>
      </c>
      <c r="J272" t="s">
        <v>484</v>
      </c>
      <c r="K272">
        <v>48</v>
      </c>
      <c r="L272" t="s">
        <v>1081</v>
      </c>
      <c r="M272" t="s">
        <v>1235</v>
      </c>
      <c r="N272" t="s">
        <v>1235</v>
      </c>
    </row>
    <row r="273" spans="1:14">
      <c r="A273" t="s">
        <v>1356</v>
      </c>
      <c r="B273" t="s">
        <v>943</v>
      </c>
      <c r="C273" t="s">
        <v>976</v>
      </c>
      <c r="D273">
        <v>42862</v>
      </c>
      <c r="E273" t="s">
        <v>480</v>
      </c>
      <c r="F273" t="s">
        <v>481</v>
      </c>
      <c r="G273" t="s">
        <v>14</v>
      </c>
      <c r="H273" t="s">
        <v>482</v>
      </c>
      <c r="I273" t="s">
        <v>485</v>
      </c>
      <c r="J273" t="s">
        <v>484</v>
      </c>
      <c r="K273">
        <v>48</v>
      </c>
      <c r="L273" t="s">
        <v>1081</v>
      </c>
      <c r="M273" t="s">
        <v>1235</v>
      </c>
      <c r="N273" t="s">
        <v>1235</v>
      </c>
    </row>
    <row r="274" spans="1:14">
      <c r="A274" t="s">
        <v>1357</v>
      </c>
      <c r="B274" t="s">
        <v>502</v>
      </c>
      <c r="C274" t="s">
        <v>936</v>
      </c>
      <c r="D274">
        <v>42861</v>
      </c>
      <c r="E274" t="s">
        <v>480</v>
      </c>
      <c r="F274" t="s">
        <v>481</v>
      </c>
      <c r="G274" t="s">
        <v>14</v>
      </c>
      <c r="H274" t="s">
        <v>482</v>
      </c>
      <c r="I274" t="s">
        <v>485</v>
      </c>
      <c r="J274" t="s">
        <v>484</v>
      </c>
      <c r="K274">
        <v>48</v>
      </c>
      <c r="L274" t="s">
        <v>1081</v>
      </c>
      <c r="M274" t="s">
        <v>1235</v>
      </c>
      <c r="N274" t="s">
        <v>1235</v>
      </c>
    </row>
    <row r="275" spans="1:14">
      <c r="A275" t="s">
        <v>1357</v>
      </c>
      <c r="B275" t="s">
        <v>502</v>
      </c>
      <c r="C275" t="s">
        <v>500</v>
      </c>
      <c r="D275">
        <v>42861</v>
      </c>
      <c r="E275" t="s">
        <v>480</v>
      </c>
      <c r="F275" t="s">
        <v>481</v>
      </c>
      <c r="G275" t="s">
        <v>14</v>
      </c>
      <c r="H275" t="s">
        <v>482</v>
      </c>
      <c r="I275" t="s">
        <v>485</v>
      </c>
      <c r="J275" t="s">
        <v>484</v>
      </c>
      <c r="K275">
        <v>48</v>
      </c>
      <c r="L275" t="s">
        <v>1081</v>
      </c>
      <c r="M275" t="s">
        <v>1235</v>
      </c>
      <c r="N275" t="s">
        <v>1235</v>
      </c>
    </row>
    <row r="276" spans="1:14">
      <c r="A276" t="s">
        <v>1357</v>
      </c>
      <c r="B276" t="s">
        <v>502</v>
      </c>
      <c r="C276" t="s">
        <v>962</v>
      </c>
      <c r="D276">
        <v>42861</v>
      </c>
      <c r="E276" t="s">
        <v>480</v>
      </c>
      <c r="F276" t="s">
        <v>481</v>
      </c>
      <c r="G276" t="s">
        <v>14</v>
      </c>
      <c r="H276" t="s">
        <v>482</v>
      </c>
      <c r="I276" t="s">
        <v>485</v>
      </c>
      <c r="J276" t="s">
        <v>484</v>
      </c>
      <c r="K276">
        <v>48</v>
      </c>
      <c r="L276" t="s">
        <v>1081</v>
      </c>
      <c r="M276" t="s">
        <v>1235</v>
      </c>
      <c r="N276" t="s">
        <v>1235</v>
      </c>
    </row>
    <row r="277" spans="1:14">
      <c r="A277" t="s">
        <v>1357</v>
      </c>
      <c r="B277" t="s">
        <v>502</v>
      </c>
      <c r="C277" t="s">
        <v>932</v>
      </c>
      <c r="D277">
        <v>42861</v>
      </c>
      <c r="E277" t="s">
        <v>480</v>
      </c>
      <c r="F277" t="s">
        <v>481</v>
      </c>
      <c r="G277" t="s">
        <v>14</v>
      </c>
      <c r="H277" t="s">
        <v>482</v>
      </c>
      <c r="I277" t="s">
        <v>485</v>
      </c>
      <c r="J277" t="s">
        <v>484</v>
      </c>
      <c r="K277">
        <v>48</v>
      </c>
      <c r="L277" t="s">
        <v>1081</v>
      </c>
      <c r="M277" t="s">
        <v>1235</v>
      </c>
      <c r="N277" t="s">
        <v>1235</v>
      </c>
    </row>
    <row r="278" spans="1:14">
      <c r="A278" t="s">
        <v>1357</v>
      </c>
      <c r="B278" t="s">
        <v>502</v>
      </c>
      <c r="C278" t="s">
        <v>934</v>
      </c>
      <c r="D278">
        <v>42861</v>
      </c>
      <c r="E278" t="s">
        <v>480</v>
      </c>
      <c r="F278" t="s">
        <v>481</v>
      </c>
      <c r="G278" t="s">
        <v>14</v>
      </c>
      <c r="H278" t="s">
        <v>482</v>
      </c>
      <c r="I278" t="s">
        <v>485</v>
      </c>
      <c r="J278" t="s">
        <v>484</v>
      </c>
      <c r="K278">
        <v>48</v>
      </c>
      <c r="L278" t="s">
        <v>1081</v>
      </c>
      <c r="M278" t="s">
        <v>1235</v>
      </c>
      <c r="N278" t="s">
        <v>1235</v>
      </c>
    </row>
    <row r="279" spans="1:14">
      <c r="A279" t="s">
        <v>1357</v>
      </c>
      <c r="B279" t="s">
        <v>502</v>
      </c>
      <c r="C279" t="s">
        <v>938</v>
      </c>
      <c r="D279">
        <v>42862</v>
      </c>
      <c r="E279" t="s">
        <v>480</v>
      </c>
      <c r="F279" t="s">
        <v>481</v>
      </c>
      <c r="G279" t="s">
        <v>14</v>
      </c>
      <c r="H279" t="s">
        <v>482</v>
      </c>
      <c r="I279" t="s">
        <v>485</v>
      </c>
      <c r="J279" t="s">
        <v>484</v>
      </c>
      <c r="K279">
        <v>48</v>
      </c>
      <c r="L279" t="s">
        <v>1081</v>
      </c>
      <c r="M279" t="s">
        <v>1235</v>
      </c>
      <c r="N279" t="s">
        <v>1235</v>
      </c>
    </row>
    <row r="280" spans="1:14">
      <c r="A280" t="s">
        <v>1357</v>
      </c>
      <c r="B280" t="s">
        <v>502</v>
      </c>
      <c r="C280" t="s">
        <v>949</v>
      </c>
      <c r="D280">
        <v>42861</v>
      </c>
      <c r="E280" t="s">
        <v>480</v>
      </c>
      <c r="F280" t="s">
        <v>481</v>
      </c>
      <c r="G280" t="s">
        <v>14</v>
      </c>
      <c r="H280" t="s">
        <v>482</v>
      </c>
      <c r="I280" t="s">
        <v>485</v>
      </c>
      <c r="J280" t="s">
        <v>484</v>
      </c>
      <c r="K280">
        <v>48</v>
      </c>
      <c r="L280" t="s">
        <v>1081</v>
      </c>
      <c r="M280" t="s">
        <v>1235</v>
      </c>
      <c r="N280" t="s">
        <v>1235</v>
      </c>
    </row>
    <row r="281" spans="1:14">
      <c r="A281" t="s">
        <v>1357</v>
      </c>
      <c r="B281" t="s">
        <v>502</v>
      </c>
      <c r="C281" t="s">
        <v>930</v>
      </c>
      <c r="D281">
        <v>42861</v>
      </c>
      <c r="E281" t="s">
        <v>480</v>
      </c>
      <c r="F281" t="s">
        <v>481</v>
      </c>
      <c r="G281" t="s">
        <v>14</v>
      </c>
      <c r="H281" t="s">
        <v>482</v>
      </c>
      <c r="I281" t="s">
        <v>485</v>
      </c>
      <c r="J281" t="s">
        <v>484</v>
      </c>
      <c r="K281">
        <v>48</v>
      </c>
      <c r="L281" t="s">
        <v>1081</v>
      </c>
      <c r="M281" t="s">
        <v>1235</v>
      </c>
      <c r="N281" t="s">
        <v>1235</v>
      </c>
    </row>
    <row r="282" spans="1:14">
      <c r="A282" t="s">
        <v>1357</v>
      </c>
      <c r="B282" t="s">
        <v>502</v>
      </c>
      <c r="C282" t="s">
        <v>988</v>
      </c>
      <c r="D282">
        <v>42862</v>
      </c>
      <c r="E282" t="s">
        <v>480</v>
      </c>
      <c r="F282" t="s">
        <v>481</v>
      </c>
      <c r="G282" t="s">
        <v>14</v>
      </c>
      <c r="H282" t="s">
        <v>482</v>
      </c>
      <c r="I282" t="s">
        <v>485</v>
      </c>
      <c r="J282" t="s">
        <v>484</v>
      </c>
      <c r="K282">
        <v>48</v>
      </c>
      <c r="L282" t="s">
        <v>1081</v>
      </c>
      <c r="M282" t="s">
        <v>1235</v>
      </c>
      <c r="N282" t="s">
        <v>1235</v>
      </c>
    </row>
    <row r="283" spans="1:14">
      <c r="A283" t="s">
        <v>1357</v>
      </c>
      <c r="B283" t="s">
        <v>502</v>
      </c>
      <c r="C283" t="s">
        <v>981</v>
      </c>
      <c r="D283">
        <v>42861</v>
      </c>
      <c r="E283" t="s">
        <v>480</v>
      </c>
      <c r="F283" t="s">
        <v>481</v>
      </c>
      <c r="G283" t="s">
        <v>14</v>
      </c>
      <c r="H283" t="s">
        <v>482</v>
      </c>
      <c r="I283" t="s">
        <v>485</v>
      </c>
      <c r="J283" t="s">
        <v>484</v>
      </c>
      <c r="K283">
        <v>48</v>
      </c>
      <c r="L283" t="s">
        <v>1081</v>
      </c>
      <c r="M283" t="s">
        <v>1235</v>
      </c>
      <c r="N283" t="s">
        <v>1235</v>
      </c>
    </row>
    <row r="284" spans="1:14">
      <c r="A284" t="s">
        <v>1015</v>
      </c>
      <c r="B284" t="s">
        <v>72</v>
      </c>
      <c r="C284" t="s">
        <v>1167</v>
      </c>
      <c r="D284">
        <v>42861</v>
      </c>
      <c r="E284" t="s">
        <v>487</v>
      </c>
      <c r="F284" t="s">
        <v>481</v>
      </c>
      <c r="G284" t="s">
        <v>14</v>
      </c>
      <c r="H284" t="s">
        <v>482</v>
      </c>
      <c r="I284" t="s">
        <v>483</v>
      </c>
      <c r="J284" t="s">
        <v>484</v>
      </c>
      <c r="K284">
        <v>21</v>
      </c>
      <c r="L284" t="s">
        <v>1014</v>
      </c>
      <c r="M284" t="s">
        <v>1358</v>
      </c>
      <c r="N284" t="s">
        <v>1358</v>
      </c>
    </row>
    <row r="285" spans="1:14">
      <c r="A285" t="s">
        <v>1015</v>
      </c>
      <c r="B285" t="s">
        <v>72</v>
      </c>
      <c r="C285" t="s">
        <v>1193</v>
      </c>
      <c r="D285">
        <v>42860</v>
      </c>
      <c r="E285" t="s">
        <v>487</v>
      </c>
      <c r="F285" t="s">
        <v>481</v>
      </c>
      <c r="G285" t="s">
        <v>14</v>
      </c>
      <c r="H285" t="s">
        <v>482</v>
      </c>
      <c r="I285" t="s">
        <v>483</v>
      </c>
      <c r="J285" t="s">
        <v>484</v>
      </c>
      <c r="K285">
        <v>32</v>
      </c>
      <c r="L285" t="s">
        <v>1039</v>
      </c>
      <c r="M285" t="s">
        <v>1358</v>
      </c>
      <c r="N285" t="s">
        <v>1358</v>
      </c>
    </row>
    <row r="286" spans="1:14">
      <c r="A286" t="s">
        <v>1015</v>
      </c>
      <c r="B286" t="s">
        <v>72</v>
      </c>
      <c r="C286" t="s">
        <v>1225</v>
      </c>
      <c r="D286">
        <v>42862</v>
      </c>
      <c r="E286" t="s">
        <v>480</v>
      </c>
      <c r="F286" t="s">
        <v>481</v>
      </c>
      <c r="G286" t="s">
        <v>14</v>
      </c>
      <c r="H286" t="s">
        <v>482</v>
      </c>
      <c r="I286" t="s">
        <v>483</v>
      </c>
      <c r="J286" t="s">
        <v>484</v>
      </c>
      <c r="K286">
        <v>48</v>
      </c>
      <c r="L286" t="s">
        <v>1081</v>
      </c>
      <c r="M286" t="s">
        <v>1235</v>
      </c>
      <c r="N286" t="s">
        <v>1235</v>
      </c>
    </row>
    <row r="287" spans="1:14">
      <c r="A287" t="s">
        <v>1015</v>
      </c>
      <c r="B287" t="s">
        <v>72</v>
      </c>
      <c r="C287" t="s">
        <v>1113</v>
      </c>
      <c r="D287">
        <v>42862</v>
      </c>
      <c r="E287" t="s">
        <v>487</v>
      </c>
      <c r="F287" t="s">
        <v>481</v>
      </c>
      <c r="G287" t="s">
        <v>14</v>
      </c>
      <c r="H287" t="s">
        <v>482</v>
      </c>
      <c r="I287" t="s">
        <v>483</v>
      </c>
      <c r="J287" t="s">
        <v>484</v>
      </c>
      <c r="K287">
        <v>32</v>
      </c>
      <c r="L287" t="s">
        <v>1243</v>
      </c>
      <c r="M287" t="s">
        <v>1233</v>
      </c>
      <c r="N287" t="s">
        <v>1233</v>
      </c>
    </row>
    <row r="288" spans="1:14">
      <c r="A288" t="s">
        <v>1015</v>
      </c>
      <c r="B288" t="s">
        <v>72</v>
      </c>
      <c r="C288" t="s">
        <v>1229</v>
      </c>
      <c r="D288">
        <v>42862</v>
      </c>
      <c r="E288" t="s">
        <v>487</v>
      </c>
      <c r="F288" t="s">
        <v>481</v>
      </c>
      <c r="G288" t="s">
        <v>14</v>
      </c>
      <c r="H288" t="s">
        <v>482</v>
      </c>
      <c r="I288" t="s">
        <v>483</v>
      </c>
      <c r="J288" t="s">
        <v>484</v>
      </c>
      <c r="K288">
        <v>32</v>
      </c>
      <c r="L288" t="s">
        <v>1243</v>
      </c>
      <c r="M288" t="s">
        <v>1233</v>
      </c>
      <c r="N288" t="s">
        <v>1233</v>
      </c>
    </row>
    <row r="289" spans="1:14">
      <c r="A289" t="s">
        <v>1015</v>
      </c>
      <c r="B289" t="s">
        <v>72</v>
      </c>
      <c r="C289" t="s">
        <v>1092</v>
      </c>
      <c r="D289">
        <v>42862</v>
      </c>
      <c r="E289" t="s">
        <v>480</v>
      </c>
      <c r="F289" t="s">
        <v>481</v>
      </c>
      <c r="G289" t="s">
        <v>14</v>
      </c>
      <c r="H289" t="s">
        <v>482</v>
      </c>
      <c r="I289" t="s">
        <v>483</v>
      </c>
      <c r="J289" t="s">
        <v>484</v>
      </c>
      <c r="K289">
        <v>48</v>
      </c>
      <c r="L289" t="s">
        <v>1081</v>
      </c>
      <c r="M289" t="s">
        <v>1235</v>
      </c>
      <c r="N289" t="s">
        <v>1235</v>
      </c>
    </row>
    <row r="290" spans="1:14">
      <c r="A290" t="s">
        <v>1015</v>
      </c>
      <c r="B290" t="s">
        <v>72</v>
      </c>
      <c r="C290" t="s">
        <v>1359</v>
      </c>
      <c r="D290">
        <v>42862</v>
      </c>
      <c r="E290" t="s">
        <v>492</v>
      </c>
      <c r="F290" t="s">
        <v>481</v>
      </c>
      <c r="G290" t="s">
        <v>14</v>
      </c>
      <c r="H290" t="s">
        <v>482</v>
      </c>
      <c r="I290" t="s">
        <v>483</v>
      </c>
      <c r="J290" t="s">
        <v>484</v>
      </c>
      <c r="K290">
        <v>32</v>
      </c>
      <c r="L290" t="s">
        <v>1241</v>
      </c>
      <c r="M290" t="s">
        <v>1231</v>
      </c>
      <c r="N290" t="s">
        <v>1231</v>
      </c>
    </row>
    <row r="291" spans="1:14">
      <c r="A291" t="s">
        <v>1015</v>
      </c>
      <c r="B291" t="s">
        <v>72</v>
      </c>
      <c r="C291" t="s">
        <v>498</v>
      </c>
      <c r="D291">
        <v>42861</v>
      </c>
      <c r="E291" t="s">
        <v>480</v>
      </c>
      <c r="F291" t="s">
        <v>481</v>
      </c>
      <c r="G291" t="s">
        <v>14</v>
      </c>
      <c r="H291" t="s">
        <v>482</v>
      </c>
      <c r="I291" t="s">
        <v>485</v>
      </c>
      <c r="J291" t="s">
        <v>484</v>
      </c>
      <c r="K291">
        <v>48</v>
      </c>
      <c r="L291" t="s">
        <v>1081</v>
      </c>
      <c r="M291" t="s">
        <v>1235</v>
      </c>
      <c r="N291" t="s">
        <v>1235</v>
      </c>
    </row>
    <row r="292" spans="1:14">
      <c r="A292" t="s">
        <v>1015</v>
      </c>
      <c r="B292" t="s">
        <v>72</v>
      </c>
      <c r="C292" t="s">
        <v>1099</v>
      </c>
      <c r="D292">
        <v>42862</v>
      </c>
      <c r="E292" t="s">
        <v>480</v>
      </c>
      <c r="F292" t="s">
        <v>481</v>
      </c>
      <c r="G292" t="s">
        <v>14</v>
      </c>
      <c r="H292" t="s">
        <v>482</v>
      </c>
      <c r="I292" t="s">
        <v>483</v>
      </c>
      <c r="J292" t="s">
        <v>484</v>
      </c>
      <c r="K292">
        <v>48</v>
      </c>
      <c r="L292" t="s">
        <v>1081</v>
      </c>
      <c r="M292" t="s">
        <v>1235</v>
      </c>
      <c r="N292" t="s">
        <v>1235</v>
      </c>
    </row>
    <row r="293" spans="1:14">
      <c r="A293" t="s">
        <v>1015</v>
      </c>
      <c r="B293" t="s">
        <v>72</v>
      </c>
      <c r="C293" t="s">
        <v>1188</v>
      </c>
      <c r="D293">
        <v>42862</v>
      </c>
      <c r="E293" t="s">
        <v>487</v>
      </c>
      <c r="F293" t="s">
        <v>481</v>
      </c>
      <c r="G293" t="s">
        <v>14</v>
      </c>
      <c r="H293" t="s">
        <v>482</v>
      </c>
      <c r="I293" t="s">
        <v>483</v>
      </c>
      <c r="J293" t="s">
        <v>484</v>
      </c>
      <c r="K293">
        <v>32</v>
      </c>
      <c r="L293" t="s">
        <v>1243</v>
      </c>
      <c r="M293" t="s">
        <v>1233</v>
      </c>
      <c r="N293" t="s">
        <v>1233</v>
      </c>
    </row>
    <row r="294" spans="1:14">
      <c r="A294" t="s">
        <v>1015</v>
      </c>
      <c r="B294" t="s">
        <v>72</v>
      </c>
      <c r="C294" t="s">
        <v>1213</v>
      </c>
      <c r="D294">
        <v>42876</v>
      </c>
      <c r="E294" t="s">
        <v>480</v>
      </c>
      <c r="F294" t="s">
        <v>481</v>
      </c>
      <c r="G294" t="s">
        <v>14</v>
      </c>
      <c r="H294" t="s">
        <v>482</v>
      </c>
      <c r="I294" t="s">
        <v>483</v>
      </c>
      <c r="J294" t="s">
        <v>484</v>
      </c>
      <c r="K294">
        <v>48</v>
      </c>
      <c r="L294" t="s">
        <v>1081</v>
      </c>
      <c r="M294" t="s">
        <v>1235</v>
      </c>
      <c r="N294" t="s">
        <v>1235</v>
      </c>
    </row>
    <row r="295" spans="1:14">
      <c r="A295" t="s">
        <v>1015</v>
      </c>
      <c r="B295" t="s">
        <v>72</v>
      </c>
      <c r="C295" t="s">
        <v>1164</v>
      </c>
      <c r="D295">
        <v>42860</v>
      </c>
      <c r="E295" t="s">
        <v>487</v>
      </c>
      <c r="F295" t="s">
        <v>481</v>
      </c>
      <c r="G295" t="s">
        <v>14</v>
      </c>
      <c r="H295" t="s">
        <v>482</v>
      </c>
      <c r="I295" t="s">
        <v>483</v>
      </c>
      <c r="J295" t="s">
        <v>484</v>
      </c>
      <c r="K295">
        <v>32</v>
      </c>
      <c r="L295" t="s">
        <v>1039</v>
      </c>
      <c r="M295" t="s">
        <v>1358</v>
      </c>
      <c r="N295" t="s">
        <v>1358</v>
      </c>
    </row>
    <row r="296" spans="1:14">
      <c r="A296" t="s">
        <v>1015</v>
      </c>
      <c r="B296" t="s">
        <v>72</v>
      </c>
      <c r="C296" t="s">
        <v>1360</v>
      </c>
      <c r="D296">
        <v>42862</v>
      </c>
      <c r="E296" t="s">
        <v>487</v>
      </c>
      <c r="F296" t="s">
        <v>481</v>
      </c>
      <c r="G296" t="s">
        <v>14</v>
      </c>
      <c r="H296" t="s">
        <v>482</v>
      </c>
      <c r="I296" t="s">
        <v>483</v>
      </c>
      <c r="J296" t="s">
        <v>484</v>
      </c>
      <c r="K296">
        <v>760</v>
      </c>
      <c r="L296" t="s">
        <v>1256</v>
      </c>
      <c r="M296" t="s">
        <v>1233</v>
      </c>
      <c r="N296" t="s">
        <v>1233</v>
      </c>
    </row>
    <row r="297" spans="1:14">
      <c r="A297" t="s">
        <v>1015</v>
      </c>
      <c r="B297" t="s">
        <v>72</v>
      </c>
      <c r="C297" t="s">
        <v>1052</v>
      </c>
      <c r="D297">
        <v>42862</v>
      </c>
      <c r="E297" t="s">
        <v>480</v>
      </c>
      <c r="F297" t="s">
        <v>481</v>
      </c>
      <c r="G297" t="s">
        <v>14</v>
      </c>
      <c r="H297" t="s">
        <v>482</v>
      </c>
      <c r="I297" t="s">
        <v>485</v>
      </c>
      <c r="J297" t="s">
        <v>484</v>
      </c>
      <c r="K297">
        <v>48</v>
      </c>
      <c r="L297" t="s">
        <v>1081</v>
      </c>
      <c r="M297" t="s">
        <v>1235</v>
      </c>
      <c r="N297" t="s">
        <v>1235</v>
      </c>
    </row>
    <row r="298" spans="1:14">
      <c r="A298" t="s">
        <v>1015</v>
      </c>
      <c r="B298" t="s">
        <v>72</v>
      </c>
      <c r="C298" t="s">
        <v>1361</v>
      </c>
      <c r="D298">
        <v>42862</v>
      </c>
      <c r="E298" t="s">
        <v>492</v>
      </c>
      <c r="F298" t="s">
        <v>481</v>
      </c>
      <c r="G298" t="s">
        <v>14</v>
      </c>
      <c r="H298" t="s">
        <v>482</v>
      </c>
      <c r="I298" t="s">
        <v>483</v>
      </c>
      <c r="J298" t="s">
        <v>484</v>
      </c>
      <c r="K298">
        <v>48</v>
      </c>
      <c r="L298" t="s">
        <v>1362</v>
      </c>
      <c r="M298" t="s">
        <v>1231</v>
      </c>
      <c r="N298" t="s">
        <v>1231</v>
      </c>
    </row>
    <row r="299" spans="1:14">
      <c r="A299" t="s">
        <v>1015</v>
      </c>
      <c r="B299" t="s">
        <v>72</v>
      </c>
      <c r="C299" t="s">
        <v>1210</v>
      </c>
      <c r="D299">
        <v>42859</v>
      </c>
      <c r="E299" t="s">
        <v>487</v>
      </c>
      <c r="F299" t="s">
        <v>481</v>
      </c>
      <c r="G299" t="s">
        <v>14</v>
      </c>
      <c r="H299" t="s">
        <v>482</v>
      </c>
      <c r="I299" t="s">
        <v>483</v>
      </c>
      <c r="J299" t="s">
        <v>484</v>
      </c>
      <c r="K299">
        <v>32</v>
      </c>
      <c r="L299" t="s">
        <v>1363</v>
      </c>
      <c r="M299" t="s">
        <v>1364</v>
      </c>
      <c r="N299" t="s">
        <v>1364</v>
      </c>
    </row>
    <row r="300" spans="1:14">
      <c r="A300" t="s">
        <v>1015</v>
      </c>
      <c r="B300" t="s">
        <v>72</v>
      </c>
      <c r="C300" t="s">
        <v>1193</v>
      </c>
      <c r="D300">
        <v>42862</v>
      </c>
      <c r="E300" t="s">
        <v>487</v>
      </c>
      <c r="F300" t="s">
        <v>481</v>
      </c>
      <c r="G300" t="s">
        <v>14</v>
      </c>
      <c r="H300" t="s">
        <v>482</v>
      </c>
      <c r="I300" t="s">
        <v>485</v>
      </c>
      <c r="J300" t="s">
        <v>484</v>
      </c>
      <c r="K300">
        <v>32</v>
      </c>
      <c r="L300" t="s">
        <v>1243</v>
      </c>
      <c r="M300" t="s">
        <v>1233</v>
      </c>
      <c r="N300" t="s">
        <v>1233</v>
      </c>
    </row>
    <row r="301" spans="1:14">
      <c r="A301" t="s">
        <v>1015</v>
      </c>
      <c r="B301" t="s">
        <v>72</v>
      </c>
      <c r="C301" t="s">
        <v>1088</v>
      </c>
      <c r="D301">
        <v>42862</v>
      </c>
      <c r="E301" t="s">
        <v>480</v>
      </c>
      <c r="F301" t="s">
        <v>481</v>
      </c>
      <c r="G301" t="s">
        <v>14</v>
      </c>
      <c r="H301" t="s">
        <v>482</v>
      </c>
      <c r="I301" t="s">
        <v>483</v>
      </c>
      <c r="J301" t="s">
        <v>484</v>
      </c>
      <c r="K301">
        <v>48</v>
      </c>
      <c r="L301" t="s">
        <v>1081</v>
      </c>
      <c r="M301" t="s">
        <v>1235</v>
      </c>
      <c r="N301" t="s">
        <v>1235</v>
      </c>
    </row>
    <row r="302" spans="1:14">
      <c r="A302" t="s">
        <v>1015</v>
      </c>
      <c r="B302" t="s">
        <v>72</v>
      </c>
      <c r="C302" t="s">
        <v>1058</v>
      </c>
      <c r="D302">
        <v>42861</v>
      </c>
      <c r="E302" t="s">
        <v>480</v>
      </c>
      <c r="F302" t="s">
        <v>481</v>
      </c>
      <c r="G302" t="s">
        <v>14</v>
      </c>
      <c r="H302" t="s">
        <v>482</v>
      </c>
      <c r="I302" t="s">
        <v>485</v>
      </c>
      <c r="J302" t="s">
        <v>484</v>
      </c>
      <c r="K302">
        <v>48</v>
      </c>
      <c r="L302" t="s">
        <v>1081</v>
      </c>
      <c r="M302" t="s">
        <v>1235</v>
      </c>
      <c r="N302" t="s">
        <v>1235</v>
      </c>
    </row>
    <row r="303" spans="1:14">
      <c r="A303" t="s">
        <v>1015</v>
      </c>
      <c r="B303" t="s">
        <v>72</v>
      </c>
      <c r="C303" t="s">
        <v>1165</v>
      </c>
      <c r="D303">
        <v>42862</v>
      </c>
      <c r="E303" t="s">
        <v>487</v>
      </c>
      <c r="F303" t="s">
        <v>481</v>
      </c>
      <c r="G303" t="s">
        <v>14</v>
      </c>
      <c r="H303" t="s">
        <v>482</v>
      </c>
      <c r="I303" t="s">
        <v>483</v>
      </c>
      <c r="J303" t="s">
        <v>484</v>
      </c>
      <c r="K303">
        <v>32</v>
      </c>
      <c r="L303" t="s">
        <v>1243</v>
      </c>
      <c r="M303" t="s">
        <v>1233</v>
      </c>
      <c r="N303" t="s">
        <v>1233</v>
      </c>
    </row>
    <row r="304" spans="1:14">
      <c r="A304" t="s">
        <v>1015</v>
      </c>
      <c r="B304" t="s">
        <v>72</v>
      </c>
      <c r="C304" t="s">
        <v>1365</v>
      </c>
      <c r="D304">
        <v>42862</v>
      </c>
      <c r="E304" t="s">
        <v>492</v>
      </c>
      <c r="F304" t="s">
        <v>481</v>
      </c>
      <c r="G304" t="s">
        <v>14</v>
      </c>
      <c r="H304" t="s">
        <v>482</v>
      </c>
      <c r="I304" t="s">
        <v>483</v>
      </c>
      <c r="J304" t="s">
        <v>484</v>
      </c>
      <c r="K304">
        <v>32</v>
      </c>
      <c r="L304" t="s">
        <v>1241</v>
      </c>
      <c r="M304" t="s">
        <v>1231</v>
      </c>
      <c r="N304" t="s">
        <v>1231</v>
      </c>
    </row>
    <row r="305" spans="1:14">
      <c r="A305" t="s">
        <v>1015</v>
      </c>
      <c r="B305" t="s">
        <v>72</v>
      </c>
      <c r="C305" t="s">
        <v>1045</v>
      </c>
      <c r="D305">
        <v>42861</v>
      </c>
      <c r="E305" t="s">
        <v>480</v>
      </c>
      <c r="F305" t="s">
        <v>481</v>
      </c>
      <c r="G305" t="s">
        <v>14</v>
      </c>
      <c r="H305" t="s">
        <v>482</v>
      </c>
      <c r="I305" t="s">
        <v>485</v>
      </c>
      <c r="J305" t="s">
        <v>484</v>
      </c>
      <c r="K305">
        <v>48</v>
      </c>
      <c r="L305" t="s">
        <v>1081</v>
      </c>
      <c r="M305" t="s">
        <v>1235</v>
      </c>
      <c r="N305" t="s">
        <v>1235</v>
      </c>
    </row>
    <row r="306" spans="1:14">
      <c r="A306" t="s">
        <v>1015</v>
      </c>
      <c r="B306" t="s">
        <v>72</v>
      </c>
      <c r="C306" t="s">
        <v>497</v>
      </c>
      <c r="D306">
        <v>42862</v>
      </c>
      <c r="E306" t="s">
        <v>480</v>
      </c>
      <c r="F306" t="s">
        <v>481</v>
      </c>
      <c r="G306" t="s">
        <v>14</v>
      </c>
      <c r="H306" t="s">
        <v>482</v>
      </c>
      <c r="I306" t="s">
        <v>485</v>
      </c>
      <c r="J306" t="s">
        <v>484</v>
      </c>
      <c r="K306">
        <v>48</v>
      </c>
      <c r="L306" t="s">
        <v>1081</v>
      </c>
      <c r="M306" t="s">
        <v>1235</v>
      </c>
      <c r="N306" t="s">
        <v>1235</v>
      </c>
    </row>
    <row r="307" spans="1:14">
      <c r="A307" t="s">
        <v>1015</v>
      </c>
      <c r="B307" t="s">
        <v>72</v>
      </c>
      <c r="C307" t="s">
        <v>1052</v>
      </c>
      <c r="D307">
        <v>42883</v>
      </c>
      <c r="E307" t="s">
        <v>1317</v>
      </c>
      <c r="F307" t="s">
        <v>481</v>
      </c>
      <c r="G307" t="s">
        <v>14</v>
      </c>
      <c r="H307" t="s">
        <v>482</v>
      </c>
      <c r="I307" t="s">
        <v>485</v>
      </c>
      <c r="J307" t="s">
        <v>484</v>
      </c>
      <c r="K307">
        <v>1</v>
      </c>
      <c r="L307" t="s">
        <v>1318</v>
      </c>
      <c r="M307" t="s">
        <v>1318</v>
      </c>
      <c r="N307" t="s">
        <v>1318</v>
      </c>
    </row>
    <row r="308" spans="1:14">
      <c r="A308" t="s">
        <v>1015</v>
      </c>
      <c r="B308" t="s">
        <v>72</v>
      </c>
      <c r="C308" t="s">
        <v>1187</v>
      </c>
      <c r="D308">
        <v>42862</v>
      </c>
      <c r="E308" t="s">
        <v>492</v>
      </c>
      <c r="F308" t="s">
        <v>481</v>
      </c>
      <c r="G308" t="s">
        <v>14</v>
      </c>
      <c r="H308" t="s">
        <v>482</v>
      </c>
      <c r="I308" t="s">
        <v>483</v>
      </c>
      <c r="J308" t="s">
        <v>484</v>
      </c>
      <c r="K308">
        <v>32</v>
      </c>
      <c r="L308" t="s">
        <v>1241</v>
      </c>
      <c r="M308" t="s">
        <v>1231</v>
      </c>
      <c r="N308" t="s">
        <v>1231</v>
      </c>
    </row>
    <row r="309" spans="1:14">
      <c r="A309" t="s">
        <v>1015</v>
      </c>
      <c r="B309" t="s">
        <v>72</v>
      </c>
      <c r="C309" t="s">
        <v>1145</v>
      </c>
      <c r="D309">
        <v>42862</v>
      </c>
      <c r="E309" t="s">
        <v>480</v>
      </c>
      <c r="F309" t="s">
        <v>481</v>
      </c>
      <c r="G309" t="s">
        <v>14</v>
      </c>
      <c r="H309" t="s">
        <v>482</v>
      </c>
      <c r="I309" t="s">
        <v>483</v>
      </c>
      <c r="J309" t="s">
        <v>484</v>
      </c>
      <c r="K309">
        <v>48</v>
      </c>
      <c r="L309" t="s">
        <v>1081</v>
      </c>
      <c r="M309" t="s">
        <v>1235</v>
      </c>
      <c r="N309" t="s">
        <v>1235</v>
      </c>
    </row>
    <row r="310" spans="1:14">
      <c r="A310" t="s">
        <v>1015</v>
      </c>
      <c r="B310" t="s">
        <v>72</v>
      </c>
      <c r="C310" t="s">
        <v>1158</v>
      </c>
      <c r="D310">
        <v>42862</v>
      </c>
      <c r="E310" t="s">
        <v>487</v>
      </c>
      <c r="F310" t="s">
        <v>481</v>
      </c>
      <c r="G310" t="s">
        <v>14</v>
      </c>
      <c r="H310" t="s">
        <v>482</v>
      </c>
      <c r="I310" t="s">
        <v>483</v>
      </c>
      <c r="J310" t="s">
        <v>484</v>
      </c>
      <c r="K310">
        <v>32</v>
      </c>
      <c r="L310" t="s">
        <v>1243</v>
      </c>
      <c r="M310" t="s">
        <v>1233</v>
      </c>
      <c r="N310" t="s">
        <v>1233</v>
      </c>
    </row>
    <row r="311" spans="1:14">
      <c r="A311" t="s">
        <v>1015</v>
      </c>
      <c r="B311" t="s">
        <v>72</v>
      </c>
      <c r="C311" t="s">
        <v>1087</v>
      </c>
      <c r="D311">
        <v>42862</v>
      </c>
      <c r="E311" t="s">
        <v>480</v>
      </c>
      <c r="F311" t="s">
        <v>481</v>
      </c>
      <c r="G311" t="s">
        <v>14</v>
      </c>
      <c r="H311" t="s">
        <v>482</v>
      </c>
      <c r="I311" t="s">
        <v>483</v>
      </c>
      <c r="J311" t="s">
        <v>484</v>
      </c>
      <c r="K311">
        <v>48</v>
      </c>
      <c r="L311" t="s">
        <v>1081</v>
      </c>
      <c r="M311" t="s">
        <v>1235</v>
      </c>
      <c r="N311" t="s">
        <v>1235</v>
      </c>
    </row>
    <row r="312" spans="1:14">
      <c r="A312" t="s">
        <v>1015</v>
      </c>
      <c r="B312" t="s">
        <v>72</v>
      </c>
      <c r="C312" t="s">
        <v>1229</v>
      </c>
      <c r="D312">
        <v>42879</v>
      </c>
      <c r="E312" t="s">
        <v>487</v>
      </c>
      <c r="F312" t="s">
        <v>481</v>
      </c>
      <c r="G312" t="s">
        <v>14</v>
      </c>
      <c r="H312" t="s">
        <v>482</v>
      </c>
      <c r="I312" t="s">
        <v>483</v>
      </c>
      <c r="J312" t="s">
        <v>1010</v>
      </c>
      <c r="K312">
        <v>-32</v>
      </c>
      <c r="L312" t="s">
        <v>1243</v>
      </c>
      <c r="M312" t="s">
        <v>1366</v>
      </c>
      <c r="N312" t="s">
        <v>1366</v>
      </c>
    </row>
    <row r="313" spans="1:14">
      <c r="A313" t="s">
        <v>1015</v>
      </c>
      <c r="B313" t="s">
        <v>72</v>
      </c>
      <c r="C313" t="s">
        <v>1101</v>
      </c>
      <c r="D313">
        <v>42862</v>
      </c>
      <c r="E313" t="s">
        <v>480</v>
      </c>
      <c r="F313" t="s">
        <v>481</v>
      </c>
      <c r="G313" t="s">
        <v>14</v>
      </c>
      <c r="H313" t="s">
        <v>482</v>
      </c>
      <c r="I313" t="s">
        <v>483</v>
      </c>
      <c r="J313" t="s">
        <v>484</v>
      </c>
      <c r="K313">
        <v>48</v>
      </c>
      <c r="L313" t="s">
        <v>1081</v>
      </c>
      <c r="M313" t="s">
        <v>1235</v>
      </c>
      <c r="N313" t="s">
        <v>1235</v>
      </c>
    </row>
    <row r="314" spans="1:14">
      <c r="A314" t="s">
        <v>1015</v>
      </c>
      <c r="B314" t="s">
        <v>72</v>
      </c>
      <c r="C314" t="s">
        <v>1142</v>
      </c>
      <c r="D314">
        <v>42862</v>
      </c>
      <c r="E314" t="s">
        <v>487</v>
      </c>
      <c r="F314" t="s">
        <v>481</v>
      </c>
      <c r="G314" t="s">
        <v>14</v>
      </c>
      <c r="H314" t="s">
        <v>482</v>
      </c>
      <c r="I314" t="s">
        <v>483</v>
      </c>
      <c r="J314" t="s">
        <v>484</v>
      </c>
      <c r="K314">
        <v>32</v>
      </c>
      <c r="L314" t="s">
        <v>1243</v>
      </c>
      <c r="M314" t="s">
        <v>1233</v>
      </c>
      <c r="N314" t="s">
        <v>1233</v>
      </c>
    </row>
    <row r="315" spans="1:14">
      <c r="A315" t="s">
        <v>1015</v>
      </c>
      <c r="B315" t="s">
        <v>72</v>
      </c>
      <c r="C315" t="s">
        <v>1192</v>
      </c>
      <c r="D315">
        <v>42862</v>
      </c>
      <c r="E315" t="s">
        <v>480</v>
      </c>
      <c r="F315" t="s">
        <v>481</v>
      </c>
      <c r="G315" t="s">
        <v>14</v>
      </c>
      <c r="H315" t="s">
        <v>482</v>
      </c>
      <c r="I315" t="s">
        <v>483</v>
      </c>
      <c r="J315" t="s">
        <v>484</v>
      </c>
      <c r="K315">
        <v>48</v>
      </c>
      <c r="L315" t="s">
        <v>1081</v>
      </c>
      <c r="M315" t="s">
        <v>1235</v>
      </c>
      <c r="N315" t="s">
        <v>1235</v>
      </c>
    </row>
    <row r="316" spans="1:14">
      <c r="A316" t="s">
        <v>1015</v>
      </c>
      <c r="B316" t="s">
        <v>72</v>
      </c>
      <c r="C316" t="s">
        <v>1048</v>
      </c>
      <c r="D316">
        <v>42861</v>
      </c>
      <c r="E316" t="s">
        <v>487</v>
      </c>
      <c r="F316" t="s">
        <v>481</v>
      </c>
      <c r="G316" t="s">
        <v>14</v>
      </c>
      <c r="H316" t="s">
        <v>482</v>
      </c>
      <c r="I316" t="s">
        <v>485</v>
      </c>
      <c r="J316" t="s">
        <v>484</v>
      </c>
      <c r="K316">
        <v>32</v>
      </c>
      <c r="L316" t="s">
        <v>1243</v>
      </c>
      <c r="M316" t="s">
        <v>1233</v>
      </c>
      <c r="N316" t="s">
        <v>1233</v>
      </c>
    </row>
    <row r="317" spans="1:14">
      <c r="A317" t="s">
        <v>1015</v>
      </c>
      <c r="B317" t="s">
        <v>72</v>
      </c>
      <c r="C317" t="s">
        <v>1186</v>
      </c>
      <c r="D317">
        <v>42862</v>
      </c>
      <c r="E317" t="s">
        <v>492</v>
      </c>
      <c r="F317" t="s">
        <v>481</v>
      </c>
      <c r="G317" t="s">
        <v>14</v>
      </c>
      <c r="H317" t="s">
        <v>482</v>
      </c>
      <c r="I317" t="s">
        <v>483</v>
      </c>
      <c r="J317" t="s">
        <v>484</v>
      </c>
      <c r="K317">
        <v>32</v>
      </c>
      <c r="L317" t="s">
        <v>1241</v>
      </c>
      <c r="M317" t="s">
        <v>1231</v>
      </c>
      <c r="N317" t="s">
        <v>1231</v>
      </c>
    </row>
    <row r="318" spans="1:14">
      <c r="A318" t="s">
        <v>1015</v>
      </c>
      <c r="B318" t="s">
        <v>72</v>
      </c>
      <c r="C318" t="s">
        <v>1082</v>
      </c>
      <c r="D318">
        <v>42862</v>
      </c>
      <c r="E318" t="s">
        <v>480</v>
      </c>
      <c r="F318" t="s">
        <v>481</v>
      </c>
      <c r="G318" t="s">
        <v>14</v>
      </c>
      <c r="H318" t="s">
        <v>482</v>
      </c>
      <c r="I318" t="s">
        <v>483</v>
      </c>
      <c r="J318" t="s">
        <v>484</v>
      </c>
      <c r="K318">
        <v>48</v>
      </c>
      <c r="L318" t="s">
        <v>1081</v>
      </c>
      <c r="M318" t="s">
        <v>1235</v>
      </c>
      <c r="N318" t="s">
        <v>1235</v>
      </c>
    </row>
    <row r="319" spans="1:14">
      <c r="A319" t="s">
        <v>1015</v>
      </c>
      <c r="B319" t="s">
        <v>72</v>
      </c>
      <c r="C319" t="s">
        <v>1182</v>
      </c>
      <c r="D319">
        <v>42862</v>
      </c>
      <c r="E319" t="s">
        <v>480</v>
      </c>
      <c r="F319" t="s">
        <v>481</v>
      </c>
      <c r="G319" t="s">
        <v>14</v>
      </c>
      <c r="H319" t="s">
        <v>482</v>
      </c>
      <c r="I319" t="s">
        <v>483</v>
      </c>
      <c r="J319" t="s">
        <v>484</v>
      </c>
      <c r="K319">
        <v>48</v>
      </c>
      <c r="L319" t="s">
        <v>1081</v>
      </c>
      <c r="M319" t="s">
        <v>1235</v>
      </c>
      <c r="N319" t="s">
        <v>1235</v>
      </c>
    </row>
    <row r="320" spans="1:14">
      <c r="A320" t="s">
        <v>1015</v>
      </c>
      <c r="B320" t="s">
        <v>72</v>
      </c>
      <c r="C320" t="s">
        <v>1164</v>
      </c>
      <c r="D320">
        <v>42862</v>
      </c>
      <c r="E320" t="s">
        <v>487</v>
      </c>
      <c r="F320" t="s">
        <v>481</v>
      </c>
      <c r="G320" t="s">
        <v>14</v>
      </c>
      <c r="H320" t="s">
        <v>482</v>
      </c>
      <c r="I320" t="s">
        <v>485</v>
      </c>
      <c r="J320" t="s">
        <v>484</v>
      </c>
      <c r="K320">
        <v>32</v>
      </c>
      <c r="L320" t="s">
        <v>1243</v>
      </c>
      <c r="M320" t="s">
        <v>1233</v>
      </c>
      <c r="N320" t="s">
        <v>1233</v>
      </c>
    </row>
    <row r="321" spans="1:14">
      <c r="A321" t="s">
        <v>1015</v>
      </c>
      <c r="B321" t="s">
        <v>72</v>
      </c>
      <c r="C321" t="s">
        <v>1185</v>
      </c>
      <c r="D321">
        <v>42862</v>
      </c>
      <c r="E321" t="s">
        <v>480</v>
      </c>
      <c r="F321" t="s">
        <v>481</v>
      </c>
      <c r="G321" t="s">
        <v>14</v>
      </c>
      <c r="H321" t="s">
        <v>482</v>
      </c>
      <c r="I321" t="s">
        <v>483</v>
      </c>
      <c r="J321" t="s">
        <v>484</v>
      </c>
      <c r="K321">
        <v>48</v>
      </c>
      <c r="L321" t="s">
        <v>1081</v>
      </c>
      <c r="M321" t="s">
        <v>1235</v>
      </c>
      <c r="N321" t="s">
        <v>1235</v>
      </c>
    </row>
    <row r="322" spans="1:14">
      <c r="A322" t="s">
        <v>1049</v>
      </c>
      <c r="B322" t="s">
        <v>1050</v>
      </c>
      <c r="C322" t="s">
        <v>1367</v>
      </c>
      <c r="D322">
        <v>42862</v>
      </c>
      <c r="E322" t="s">
        <v>480</v>
      </c>
      <c r="F322" t="s">
        <v>481</v>
      </c>
      <c r="G322" t="s">
        <v>14</v>
      </c>
      <c r="H322" t="s">
        <v>482</v>
      </c>
      <c r="I322" t="s">
        <v>483</v>
      </c>
      <c r="J322" t="s">
        <v>484</v>
      </c>
      <c r="K322">
        <v>48</v>
      </c>
      <c r="L322" t="s">
        <v>1081</v>
      </c>
      <c r="M322" t="s">
        <v>1235</v>
      </c>
      <c r="N322" t="s">
        <v>1235</v>
      </c>
    </row>
    <row r="323" spans="1:14">
      <c r="A323" t="s">
        <v>1049</v>
      </c>
      <c r="B323" t="s">
        <v>1050</v>
      </c>
      <c r="C323" t="s">
        <v>1368</v>
      </c>
      <c r="D323">
        <v>42862</v>
      </c>
      <c r="E323" t="s">
        <v>480</v>
      </c>
      <c r="F323" t="s">
        <v>481</v>
      </c>
      <c r="G323" t="s">
        <v>14</v>
      </c>
      <c r="H323" t="s">
        <v>482</v>
      </c>
      <c r="I323" t="s">
        <v>485</v>
      </c>
      <c r="J323" t="s">
        <v>484</v>
      </c>
      <c r="K323">
        <v>240</v>
      </c>
      <c r="L323" t="s">
        <v>1075</v>
      </c>
      <c r="M323" t="s">
        <v>1076</v>
      </c>
      <c r="N323" t="s">
        <v>1076</v>
      </c>
    </row>
    <row r="324" spans="1:14">
      <c r="A324" t="s">
        <v>1049</v>
      </c>
      <c r="B324" t="s">
        <v>1050</v>
      </c>
      <c r="C324" t="s">
        <v>1369</v>
      </c>
      <c r="D324">
        <v>42885</v>
      </c>
      <c r="E324" t="s">
        <v>1370</v>
      </c>
      <c r="F324" t="s">
        <v>481</v>
      </c>
      <c r="G324" t="s">
        <v>14</v>
      </c>
      <c r="H324" t="s">
        <v>482</v>
      </c>
      <c r="I324" t="s">
        <v>485</v>
      </c>
      <c r="J324" t="s">
        <v>484</v>
      </c>
      <c r="K324">
        <v>1</v>
      </c>
      <c r="L324" t="s">
        <v>1371</v>
      </c>
      <c r="M324" t="s">
        <v>1371</v>
      </c>
      <c r="N324" t="s">
        <v>1371</v>
      </c>
    </row>
    <row r="325" spans="1:14">
      <c r="A325" t="s">
        <v>1049</v>
      </c>
      <c r="B325" t="s">
        <v>1050</v>
      </c>
      <c r="C325" t="s">
        <v>1372</v>
      </c>
      <c r="D325">
        <v>42885</v>
      </c>
      <c r="E325" t="s">
        <v>480</v>
      </c>
      <c r="F325" t="s">
        <v>481</v>
      </c>
      <c r="G325" t="s">
        <v>14</v>
      </c>
      <c r="H325" t="s">
        <v>482</v>
      </c>
      <c r="I325" t="s">
        <v>483</v>
      </c>
      <c r="J325" t="s">
        <v>484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1049</v>
      </c>
      <c r="B326" t="s">
        <v>1050</v>
      </c>
      <c r="C326" t="s">
        <v>1369</v>
      </c>
      <c r="D326">
        <v>42885</v>
      </c>
      <c r="E326" t="s">
        <v>480</v>
      </c>
      <c r="F326" t="s">
        <v>481</v>
      </c>
      <c r="G326" t="s">
        <v>14</v>
      </c>
      <c r="H326" t="s">
        <v>482</v>
      </c>
      <c r="I326" t="s">
        <v>485</v>
      </c>
      <c r="J326" t="s">
        <v>484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1049</v>
      </c>
      <c r="B327" t="s">
        <v>1050</v>
      </c>
      <c r="C327" t="s">
        <v>1373</v>
      </c>
      <c r="D327">
        <v>42862</v>
      </c>
      <c r="E327" t="s">
        <v>480</v>
      </c>
      <c r="F327" t="s">
        <v>481</v>
      </c>
      <c r="G327" t="s">
        <v>14</v>
      </c>
      <c r="H327" t="s">
        <v>482</v>
      </c>
      <c r="I327" t="s">
        <v>483</v>
      </c>
      <c r="J327" t="s">
        <v>484</v>
      </c>
      <c r="K327">
        <v>48</v>
      </c>
      <c r="L327" t="s">
        <v>1081</v>
      </c>
      <c r="M327" t="s">
        <v>1235</v>
      </c>
      <c r="N327" t="s">
        <v>1235</v>
      </c>
    </row>
    <row r="328" spans="1:14">
      <c r="A328" t="s">
        <v>1049</v>
      </c>
      <c r="B328" t="s">
        <v>1050</v>
      </c>
      <c r="C328" t="s">
        <v>1372</v>
      </c>
      <c r="D328">
        <v>42885</v>
      </c>
      <c r="E328" t="s">
        <v>480</v>
      </c>
      <c r="F328" t="s">
        <v>481</v>
      </c>
      <c r="G328" t="s">
        <v>14</v>
      </c>
      <c r="H328" t="s">
        <v>482</v>
      </c>
      <c r="I328" t="s">
        <v>485</v>
      </c>
      <c r="J328" t="s">
        <v>484</v>
      </c>
      <c r="K328">
        <v>48</v>
      </c>
      <c r="L328" t="s">
        <v>1081</v>
      </c>
      <c r="M328" t="s">
        <v>1235</v>
      </c>
      <c r="N328" t="s">
        <v>1235</v>
      </c>
    </row>
    <row r="329" spans="1:14">
      <c r="A329" t="s">
        <v>1049</v>
      </c>
      <c r="B329" t="s">
        <v>1050</v>
      </c>
      <c r="C329" t="s">
        <v>1368</v>
      </c>
      <c r="D329">
        <v>42862</v>
      </c>
      <c r="E329" t="s">
        <v>480</v>
      </c>
      <c r="F329" t="s">
        <v>481</v>
      </c>
      <c r="G329" t="s">
        <v>14</v>
      </c>
      <c r="H329" t="s">
        <v>482</v>
      </c>
      <c r="I329" t="s">
        <v>483</v>
      </c>
      <c r="J329" t="s">
        <v>484</v>
      </c>
      <c r="K329">
        <v>48</v>
      </c>
      <c r="L329" t="s">
        <v>1081</v>
      </c>
      <c r="M329" t="s">
        <v>1235</v>
      </c>
      <c r="N329" t="s">
        <v>1235</v>
      </c>
    </row>
    <row r="330" spans="1:14">
      <c r="A330" t="s">
        <v>1049</v>
      </c>
      <c r="B330" t="s">
        <v>1050</v>
      </c>
      <c r="C330" t="s">
        <v>1374</v>
      </c>
      <c r="D330">
        <v>42862</v>
      </c>
      <c r="E330" t="s">
        <v>480</v>
      </c>
      <c r="F330" t="s">
        <v>481</v>
      </c>
      <c r="G330" t="s">
        <v>14</v>
      </c>
      <c r="H330" t="s">
        <v>482</v>
      </c>
      <c r="I330" t="s">
        <v>483</v>
      </c>
      <c r="J330" t="s">
        <v>484</v>
      </c>
      <c r="K330">
        <v>48</v>
      </c>
      <c r="L330" t="s">
        <v>1081</v>
      </c>
      <c r="M330" t="s">
        <v>1235</v>
      </c>
      <c r="N330" t="s">
        <v>1235</v>
      </c>
    </row>
    <row r="331" spans="1:14">
      <c r="A331" t="s">
        <v>1049</v>
      </c>
      <c r="B331" t="s">
        <v>1050</v>
      </c>
      <c r="C331" t="s">
        <v>1375</v>
      </c>
      <c r="D331">
        <v>42862</v>
      </c>
      <c r="E331" t="s">
        <v>492</v>
      </c>
      <c r="F331" t="s">
        <v>481</v>
      </c>
      <c r="G331" t="s">
        <v>14</v>
      </c>
      <c r="H331" t="s">
        <v>482</v>
      </c>
      <c r="I331" t="s">
        <v>483</v>
      </c>
      <c r="J331" t="s">
        <v>484</v>
      </c>
      <c r="K331">
        <v>32</v>
      </c>
      <c r="L331" t="s">
        <v>1241</v>
      </c>
      <c r="M331" t="s">
        <v>1231</v>
      </c>
      <c r="N331" t="s">
        <v>1231</v>
      </c>
    </row>
    <row r="332" spans="1:14">
      <c r="A332" t="s">
        <v>1049</v>
      </c>
      <c r="B332" t="s">
        <v>1050</v>
      </c>
      <c r="C332" t="s">
        <v>1173</v>
      </c>
      <c r="D332">
        <v>42866</v>
      </c>
      <c r="E332" t="s">
        <v>487</v>
      </c>
      <c r="F332" t="s">
        <v>481</v>
      </c>
      <c r="G332" t="s">
        <v>14</v>
      </c>
      <c r="H332" t="s">
        <v>482</v>
      </c>
      <c r="I332" t="s">
        <v>483</v>
      </c>
      <c r="J332" t="s">
        <v>484</v>
      </c>
      <c r="K332">
        <v>32</v>
      </c>
      <c r="L332" t="s">
        <v>1243</v>
      </c>
      <c r="M332" t="s">
        <v>1233</v>
      </c>
      <c r="N332" t="s">
        <v>1233</v>
      </c>
    </row>
    <row r="333" spans="1:14">
      <c r="A333" t="s">
        <v>1049</v>
      </c>
      <c r="B333" t="s">
        <v>1050</v>
      </c>
      <c r="C333" t="s">
        <v>1376</v>
      </c>
      <c r="D333">
        <v>42862</v>
      </c>
      <c r="E333" t="s">
        <v>480</v>
      </c>
      <c r="F333" t="s">
        <v>481</v>
      </c>
      <c r="G333" t="s">
        <v>14</v>
      </c>
      <c r="H333" t="s">
        <v>482</v>
      </c>
      <c r="I333" t="s">
        <v>483</v>
      </c>
      <c r="J333" t="s">
        <v>484</v>
      </c>
      <c r="K333">
        <v>48</v>
      </c>
      <c r="L333" t="s">
        <v>1081</v>
      </c>
      <c r="M333" t="s">
        <v>1235</v>
      </c>
      <c r="N333" t="s">
        <v>1235</v>
      </c>
    </row>
    <row r="334" spans="1:14">
      <c r="A334" t="s">
        <v>1049</v>
      </c>
      <c r="B334" t="s">
        <v>1050</v>
      </c>
      <c r="C334" t="s">
        <v>954</v>
      </c>
      <c r="D334">
        <v>42862</v>
      </c>
      <c r="E334" t="s">
        <v>480</v>
      </c>
      <c r="F334" t="s">
        <v>481</v>
      </c>
      <c r="G334" t="s">
        <v>14</v>
      </c>
      <c r="H334" t="s">
        <v>482</v>
      </c>
      <c r="I334" t="s">
        <v>485</v>
      </c>
      <c r="J334" t="s">
        <v>484</v>
      </c>
      <c r="K334">
        <v>48</v>
      </c>
      <c r="L334" t="s">
        <v>1081</v>
      </c>
      <c r="M334" t="s">
        <v>1235</v>
      </c>
      <c r="N334" t="s">
        <v>1235</v>
      </c>
    </row>
    <row r="335" spans="1:14">
      <c r="A335" t="s">
        <v>1049</v>
      </c>
      <c r="B335" t="s">
        <v>1050</v>
      </c>
      <c r="C335" t="s">
        <v>1377</v>
      </c>
      <c r="D335">
        <v>42862</v>
      </c>
      <c r="E335" t="s">
        <v>480</v>
      </c>
      <c r="F335" t="s">
        <v>481</v>
      </c>
      <c r="G335" t="s">
        <v>14</v>
      </c>
      <c r="H335" t="s">
        <v>482</v>
      </c>
      <c r="I335" t="s">
        <v>483</v>
      </c>
      <c r="J335" t="s">
        <v>484</v>
      </c>
      <c r="K335">
        <v>48</v>
      </c>
      <c r="L335" t="s">
        <v>1081</v>
      </c>
      <c r="M335" t="s">
        <v>1235</v>
      </c>
      <c r="N335" t="s">
        <v>1235</v>
      </c>
    </row>
    <row r="336" spans="1:14">
      <c r="A336" t="s">
        <v>1049</v>
      </c>
      <c r="B336" t="s">
        <v>1050</v>
      </c>
      <c r="C336" t="s">
        <v>1372</v>
      </c>
      <c r="D336">
        <v>42885</v>
      </c>
      <c r="E336" t="s">
        <v>1370</v>
      </c>
      <c r="F336" t="s">
        <v>481</v>
      </c>
      <c r="G336" t="s">
        <v>14</v>
      </c>
      <c r="H336" t="s">
        <v>482</v>
      </c>
      <c r="I336" t="s">
        <v>483</v>
      </c>
      <c r="J336" t="s">
        <v>484</v>
      </c>
      <c r="K336">
        <v>1</v>
      </c>
      <c r="L336" t="s">
        <v>1371</v>
      </c>
      <c r="M336" t="s">
        <v>1371</v>
      </c>
      <c r="N336" t="s">
        <v>1371</v>
      </c>
    </row>
    <row r="337" spans="1:14">
      <c r="A337" t="s">
        <v>1049</v>
      </c>
      <c r="B337" t="s">
        <v>1050</v>
      </c>
      <c r="C337" t="s">
        <v>1066</v>
      </c>
      <c r="D337">
        <v>42862</v>
      </c>
      <c r="E337" t="s">
        <v>480</v>
      </c>
      <c r="F337" t="s">
        <v>481</v>
      </c>
      <c r="G337" t="s">
        <v>14</v>
      </c>
      <c r="H337" t="s">
        <v>482</v>
      </c>
      <c r="I337" t="s">
        <v>485</v>
      </c>
      <c r="J337" t="s">
        <v>484</v>
      </c>
      <c r="K337">
        <v>48</v>
      </c>
      <c r="L337" t="s">
        <v>1081</v>
      </c>
      <c r="M337" t="s">
        <v>1235</v>
      </c>
      <c r="N337" t="s">
        <v>1235</v>
      </c>
    </row>
    <row r="338" spans="1:14">
      <c r="A338" t="s">
        <v>1049</v>
      </c>
      <c r="B338" t="s">
        <v>1050</v>
      </c>
      <c r="C338" t="s">
        <v>1046</v>
      </c>
      <c r="D338">
        <v>42862</v>
      </c>
      <c r="E338" t="s">
        <v>492</v>
      </c>
      <c r="F338" t="s">
        <v>481</v>
      </c>
      <c r="G338" t="s">
        <v>14</v>
      </c>
      <c r="H338" t="s">
        <v>482</v>
      </c>
      <c r="I338" t="s">
        <v>485</v>
      </c>
      <c r="J338" t="s">
        <v>484</v>
      </c>
      <c r="K338">
        <v>32</v>
      </c>
      <c r="L338" t="s">
        <v>1241</v>
      </c>
      <c r="M338" t="s">
        <v>1231</v>
      </c>
      <c r="N338" t="s">
        <v>1231</v>
      </c>
    </row>
    <row r="339" spans="1:14">
      <c r="A339" t="s">
        <v>1049</v>
      </c>
      <c r="B339" t="s">
        <v>1050</v>
      </c>
      <c r="C339" t="s">
        <v>1064</v>
      </c>
      <c r="D339">
        <v>42862</v>
      </c>
      <c r="E339" t="s">
        <v>480</v>
      </c>
      <c r="F339" t="s">
        <v>481</v>
      </c>
      <c r="G339" t="s">
        <v>14</v>
      </c>
      <c r="H339" t="s">
        <v>482</v>
      </c>
      <c r="I339" t="s">
        <v>483</v>
      </c>
      <c r="J339" t="s">
        <v>484</v>
      </c>
      <c r="K339">
        <v>48</v>
      </c>
      <c r="L339" t="s">
        <v>1081</v>
      </c>
      <c r="M339" t="s">
        <v>1235</v>
      </c>
      <c r="N339" t="s">
        <v>1235</v>
      </c>
    </row>
    <row r="340" spans="1:14">
      <c r="A340" t="s">
        <v>1049</v>
      </c>
      <c r="B340" t="s">
        <v>1050</v>
      </c>
      <c r="C340" t="s">
        <v>1378</v>
      </c>
      <c r="D340">
        <v>42870</v>
      </c>
      <c r="E340" t="s">
        <v>480</v>
      </c>
      <c r="F340" t="s">
        <v>481</v>
      </c>
      <c r="G340" t="s">
        <v>14</v>
      </c>
      <c r="H340" t="s">
        <v>482</v>
      </c>
      <c r="I340" t="s">
        <v>483</v>
      </c>
      <c r="J340" t="s">
        <v>484</v>
      </c>
      <c r="K340">
        <v>48</v>
      </c>
      <c r="L340" t="s">
        <v>1081</v>
      </c>
      <c r="M340" t="s">
        <v>1235</v>
      </c>
      <c r="N340" t="s">
        <v>1235</v>
      </c>
    </row>
    <row r="341" spans="1:14">
      <c r="A341" t="s">
        <v>1049</v>
      </c>
      <c r="B341" t="s">
        <v>1050</v>
      </c>
      <c r="C341" t="s">
        <v>1379</v>
      </c>
      <c r="D341">
        <v>42884</v>
      </c>
      <c r="E341" t="s">
        <v>492</v>
      </c>
      <c r="F341" t="s">
        <v>481</v>
      </c>
      <c r="G341" t="s">
        <v>14</v>
      </c>
      <c r="H341" t="s">
        <v>482</v>
      </c>
      <c r="I341" t="s">
        <v>483</v>
      </c>
      <c r="J341" t="s">
        <v>484</v>
      </c>
      <c r="K341">
        <v>32</v>
      </c>
      <c r="L341" t="s">
        <v>1241</v>
      </c>
      <c r="M341" t="s">
        <v>1231</v>
      </c>
      <c r="N341" t="s">
        <v>1231</v>
      </c>
    </row>
    <row r="342" spans="1:14">
      <c r="A342" t="s">
        <v>1049</v>
      </c>
      <c r="B342" t="s">
        <v>1050</v>
      </c>
      <c r="C342" t="s">
        <v>1369</v>
      </c>
      <c r="D342">
        <v>42885</v>
      </c>
      <c r="E342" t="s">
        <v>480</v>
      </c>
      <c r="F342" t="s">
        <v>481</v>
      </c>
      <c r="G342" t="s">
        <v>14</v>
      </c>
      <c r="H342" t="s">
        <v>482</v>
      </c>
      <c r="I342" t="s">
        <v>483</v>
      </c>
      <c r="J342" t="s">
        <v>484</v>
      </c>
      <c r="K342">
        <v>48</v>
      </c>
      <c r="L342" t="s">
        <v>1081</v>
      </c>
      <c r="M342" t="s">
        <v>1235</v>
      </c>
      <c r="N342" t="s">
        <v>1235</v>
      </c>
    </row>
    <row r="343" spans="1:14">
      <c r="A343" t="s">
        <v>1049</v>
      </c>
      <c r="B343" t="s">
        <v>1050</v>
      </c>
      <c r="C343" t="s">
        <v>1374</v>
      </c>
      <c r="D343">
        <v>42862</v>
      </c>
      <c r="E343" t="s">
        <v>480</v>
      </c>
      <c r="F343" t="s">
        <v>481</v>
      </c>
      <c r="G343" t="s">
        <v>14</v>
      </c>
      <c r="H343" t="s">
        <v>482</v>
      </c>
      <c r="I343" t="s">
        <v>485</v>
      </c>
      <c r="J343" t="s">
        <v>484</v>
      </c>
      <c r="K343">
        <v>240</v>
      </c>
      <c r="L343" t="s">
        <v>1075</v>
      </c>
      <c r="M343" t="s">
        <v>1076</v>
      </c>
      <c r="N343" t="s">
        <v>1076</v>
      </c>
    </row>
    <row r="344" spans="1:14">
      <c r="A344" t="s">
        <v>1049</v>
      </c>
      <c r="B344" t="s">
        <v>1050</v>
      </c>
      <c r="C344" t="s">
        <v>1170</v>
      </c>
      <c r="D344">
        <v>42866</v>
      </c>
      <c r="E344" t="s">
        <v>487</v>
      </c>
      <c r="F344" t="s">
        <v>481</v>
      </c>
      <c r="G344" t="s">
        <v>14</v>
      </c>
      <c r="H344" t="s">
        <v>482</v>
      </c>
      <c r="I344" t="s">
        <v>483</v>
      </c>
      <c r="J344" t="s">
        <v>484</v>
      </c>
      <c r="K344">
        <v>32</v>
      </c>
      <c r="L344" t="s">
        <v>1243</v>
      </c>
      <c r="M344" t="s">
        <v>1233</v>
      </c>
      <c r="N344" t="s">
        <v>1233</v>
      </c>
    </row>
    <row r="345" spans="1:14">
      <c r="A345" t="s">
        <v>1049</v>
      </c>
      <c r="B345" t="s">
        <v>1050</v>
      </c>
      <c r="C345" t="s">
        <v>1380</v>
      </c>
      <c r="D345">
        <v>42862</v>
      </c>
      <c r="E345" t="s">
        <v>480</v>
      </c>
      <c r="F345" t="s">
        <v>481</v>
      </c>
      <c r="G345" t="s">
        <v>14</v>
      </c>
      <c r="H345" t="s">
        <v>482</v>
      </c>
      <c r="I345" t="s">
        <v>483</v>
      </c>
      <c r="J345" t="s">
        <v>484</v>
      </c>
      <c r="K345">
        <v>48</v>
      </c>
      <c r="L345" t="s">
        <v>1081</v>
      </c>
      <c r="M345" t="s">
        <v>1235</v>
      </c>
      <c r="N345" t="s">
        <v>1235</v>
      </c>
    </row>
    <row r="346" spans="1:14">
      <c r="A346" t="s">
        <v>1049</v>
      </c>
      <c r="B346" t="s">
        <v>1050</v>
      </c>
      <c r="C346" t="s">
        <v>1379</v>
      </c>
      <c r="D346">
        <v>42884</v>
      </c>
      <c r="E346" t="s">
        <v>480</v>
      </c>
      <c r="F346" t="s">
        <v>481</v>
      </c>
      <c r="G346" t="s">
        <v>14</v>
      </c>
      <c r="H346" t="s">
        <v>482</v>
      </c>
      <c r="I346" t="s">
        <v>485</v>
      </c>
      <c r="J346" t="s">
        <v>484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1049</v>
      </c>
      <c r="B347" t="s">
        <v>1050</v>
      </c>
      <c r="C347" t="s">
        <v>1381</v>
      </c>
      <c r="D347">
        <v>42862</v>
      </c>
      <c r="E347" t="s">
        <v>1264</v>
      </c>
      <c r="F347" t="s">
        <v>481</v>
      </c>
      <c r="G347" t="s">
        <v>14</v>
      </c>
      <c r="H347" t="s">
        <v>482</v>
      </c>
      <c r="I347" t="s">
        <v>483</v>
      </c>
      <c r="J347" t="s">
        <v>484</v>
      </c>
      <c r="K347">
        <v>48</v>
      </c>
      <c r="L347" t="s">
        <v>1081</v>
      </c>
      <c r="M347" t="s">
        <v>1235</v>
      </c>
      <c r="N347" t="s">
        <v>1235</v>
      </c>
    </row>
    <row r="348" spans="1:14">
      <c r="A348" t="s">
        <v>1049</v>
      </c>
      <c r="B348" t="s">
        <v>1050</v>
      </c>
      <c r="C348" t="s">
        <v>1222</v>
      </c>
      <c r="D348">
        <v>42862</v>
      </c>
      <c r="E348" t="s">
        <v>480</v>
      </c>
      <c r="F348" t="s">
        <v>481</v>
      </c>
      <c r="G348" t="s">
        <v>14</v>
      </c>
      <c r="H348" t="s">
        <v>482</v>
      </c>
      <c r="I348" t="s">
        <v>483</v>
      </c>
      <c r="J348" t="s">
        <v>484</v>
      </c>
      <c r="K348">
        <v>48</v>
      </c>
      <c r="L348" t="s">
        <v>1081</v>
      </c>
      <c r="M348" t="s">
        <v>1235</v>
      </c>
      <c r="N348" t="s">
        <v>1235</v>
      </c>
    </row>
    <row r="349" spans="1:14">
      <c r="A349" t="s">
        <v>1049</v>
      </c>
      <c r="B349" t="s">
        <v>1050</v>
      </c>
      <c r="C349" t="s">
        <v>1382</v>
      </c>
      <c r="D349">
        <v>42870</v>
      </c>
      <c r="E349" t="s">
        <v>492</v>
      </c>
      <c r="F349" t="s">
        <v>481</v>
      </c>
      <c r="G349" t="s">
        <v>14</v>
      </c>
      <c r="H349" t="s">
        <v>482</v>
      </c>
      <c r="I349" t="s">
        <v>483</v>
      </c>
      <c r="J349" t="s">
        <v>484</v>
      </c>
      <c r="K349">
        <v>32</v>
      </c>
      <c r="L349" t="s">
        <v>1241</v>
      </c>
      <c r="M349" t="s">
        <v>1231</v>
      </c>
      <c r="N349" t="s">
        <v>1231</v>
      </c>
    </row>
    <row r="350" spans="1:14">
      <c r="A350" t="s">
        <v>1049</v>
      </c>
      <c r="B350" t="s">
        <v>1050</v>
      </c>
      <c r="C350" t="s">
        <v>1379</v>
      </c>
      <c r="D350">
        <v>42884</v>
      </c>
      <c r="E350" t="s">
        <v>1370</v>
      </c>
      <c r="F350" t="s">
        <v>481</v>
      </c>
      <c r="G350" t="s">
        <v>14</v>
      </c>
      <c r="H350" t="s">
        <v>482</v>
      </c>
      <c r="I350" t="s">
        <v>485</v>
      </c>
      <c r="J350" t="s">
        <v>484</v>
      </c>
      <c r="K350">
        <v>1</v>
      </c>
      <c r="L350" t="s">
        <v>1371</v>
      </c>
      <c r="M350" t="s">
        <v>1371</v>
      </c>
      <c r="N350" t="s">
        <v>1371</v>
      </c>
    </row>
    <row r="351" spans="1:14">
      <c r="A351" t="s">
        <v>1383</v>
      </c>
      <c r="B351" t="s">
        <v>1384</v>
      </c>
      <c r="C351" t="s">
        <v>1143</v>
      </c>
      <c r="D351">
        <v>42862</v>
      </c>
      <c r="E351" t="s">
        <v>492</v>
      </c>
      <c r="F351" t="s">
        <v>481</v>
      </c>
      <c r="G351" t="s">
        <v>14</v>
      </c>
      <c r="H351" t="s">
        <v>482</v>
      </c>
      <c r="I351" t="s">
        <v>483</v>
      </c>
      <c r="J351" t="s">
        <v>484</v>
      </c>
      <c r="K351">
        <v>32</v>
      </c>
      <c r="L351" t="s">
        <v>1241</v>
      </c>
      <c r="M351" t="s">
        <v>1231</v>
      </c>
      <c r="N351" t="s">
        <v>1231</v>
      </c>
    </row>
    <row r="352" spans="1:14">
      <c r="A352" t="s">
        <v>1383</v>
      </c>
      <c r="B352" t="s">
        <v>1384</v>
      </c>
      <c r="C352" t="s">
        <v>1385</v>
      </c>
      <c r="D352">
        <v>42862</v>
      </c>
      <c r="E352" t="s">
        <v>487</v>
      </c>
      <c r="F352" t="s">
        <v>481</v>
      </c>
      <c r="G352" t="s">
        <v>14</v>
      </c>
      <c r="H352" t="s">
        <v>482</v>
      </c>
      <c r="I352" t="s">
        <v>483</v>
      </c>
      <c r="J352" t="s">
        <v>484</v>
      </c>
      <c r="K352">
        <v>32</v>
      </c>
      <c r="L352" t="s">
        <v>1243</v>
      </c>
      <c r="M352" t="s">
        <v>1233</v>
      </c>
      <c r="N352" t="s">
        <v>1233</v>
      </c>
    </row>
    <row r="353" spans="1:14">
      <c r="A353" t="s">
        <v>1383</v>
      </c>
      <c r="B353" t="s">
        <v>1384</v>
      </c>
      <c r="C353" t="s">
        <v>1150</v>
      </c>
      <c r="D353">
        <v>42862</v>
      </c>
      <c r="E353" t="s">
        <v>480</v>
      </c>
      <c r="F353" t="s">
        <v>481</v>
      </c>
      <c r="G353" t="s">
        <v>14</v>
      </c>
      <c r="H353" t="s">
        <v>482</v>
      </c>
      <c r="I353" t="s">
        <v>483</v>
      </c>
      <c r="J353" t="s">
        <v>484</v>
      </c>
      <c r="K353">
        <v>48</v>
      </c>
      <c r="L353" t="s">
        <v>1081</v>
      </c>
      <c r="M353" t="s">
        <v>1235</v>
      </c>
      <c r="N353" t="s">
        <v>1235</v>
      </c>
    </row>
    <row r="354" spans="1:14">
      <c r="A354" t="s">
        <v>1386</v>
      </c>
      <c r="B354" t="s">
        <v>1387</v>
      </c>
      <c r="C354" t="s">
        <v>1388</v>
      </c>
      <c r="D354">
        <v>42867</v>
      </c>
      <c r="E354" t="s">
        <v>487</v>
      </c>
      <c r="F354" t="s">
        <v>481</v>
      </c>
      <c r="G354" t="s">
        <v>14</v>
      </c>
      <c r="H354" t="s">
        <v>482</v>
      </c>
      <c r="I354" t="s">
        <v>483</v>
      </c>
      <c r="J354" t="s">
        <v>484</v>
      </c>
      <c r="K354">
        <v>32</v>
      </c>
      <c r="L354" t="s">
        <v>1243</v>
      </c>
      <c r="M354" t="s">
        <v>1233</v>
      </c>
      <c r="N354" t="s">
        <v>1233</v>
      </c>
    </row>
    <row r="355" spans="1:14">
      <c r="A355" t="s">
        <v>1386</v>
      </c>
      <c r="B355" t="s">
        <v>1387</v>
      </c>
      <c r="C355" t="s">
        <v>1389</v>
      </c>
      <c r="D355">
        <v>42876</v>
      </c>
      <c r="E355" t="s">
        <v>492</v>
      </c>
      <c r="F355" t="s">
        <v>481</v>
      </c>
      <c r="G355" t="s">
        <v>14</v>
      </c>
      <c r="H355" t="s">
        <v>482</v>
      </c>
      <c r="I355" t="s">
        <v>483</v>
      </c>
      <c r="J355" t="s">
        <v>484</v>
      </c>
      <c r="K355">
        <v>32</v>
      </c>
      <c r="L355" t="s">
        <v>1078</v>
      </c>
      <c r="M355" t="s">
        <v>1067</v>
      </c>
      <c r="N355" t="s">
        <v>1067</v>
      </c>
    </row>
    <row r="356" spans="1:14">
      <c r="A356" t="s">
        <v>1386</v>
      </c>
      <c r="B356" t="s">
        <v>1387</v>
      </c>
      <c r="C356" t="s">
        <v>1389</v>
      </c>
      <c r="D356">
        <v>42876</v>
      </c>
      <c r="E356" t="s">
        <v>492</v>
      </c>
      <c r="F356" t="s">
        <v>481</v>
      </c>
      <c r="G356" t="s">
        <v>14</v>
      </c>
      <c r="H356" t="s">
        <v>482</v>
      </c>
      <c r="I356" t="s">
        <v>485</v>
      </c>
      <c r="J356" t="s">
        <v>484</v>
      </c>
      <c r="K356">
        <v>32</v>
      </c>
      <c r="L356" t="s">
        <v>1241</v>
      </c>
      <c r="M356" t="s">
        <v>1231</v>
      </c>
      <c r="N356" t="s">
        <v>1231</v>
      </c>
    </row>
    <row r="357" spans="1:14">
      <c r="A357" t="s">
        <v>1390</v>
      </c>
      <c r="B357" t="s">
        <v>1391</v>
      </c>
      <c r="C357" t="s">
        <v>1392</v>
      </c>
      <c r="D357">
        <v>42867</v>
      </c>
      <c r="E357" t="s">
        <v>487</v>
      </c>
      <c r="F357" t="s">
        <v>481</v>
      </c>
      <c r="G357" t="s">
        <v>14</v>
      </c>
      <c r="H357" t="s">
        <v>482</v>
      </c>
      <c r="I357" t="s">
        <v>483</v>
      </c>
      <c r="J357" t="s">
        <v>484</v>
      </c>
      <c r="K357">
        <v>32</v>
      </c>
      <c r="L357" t="s">
        <v>1243</v>
      </c>
      <c r="M357" t="s">
        <v>1233</v>
      </c>
      <c r="N357" t="s">
        <v>1233</v>
      </c>
    </row>
    <row r="358" spans="1:14">
      <c r="A358" t="s">
        <v>1393</v>
      </c>
      <c r="B358" t="s">
        <v>1394</v>
      </c>
      <c r="C358" t="s">
        <v>1395</v>
      </c>
      <c r="D358">
        <v>42876</v>
      </c>
      <c r="E358" t="s">
        <v>492</v>
      </c>
      <c r="F358" t="s">
        <v>481</v>
      </c>
      <c r="G358" t="s">
        <v>14</v>
      </c>
      <c r="H358" t="s">
        <v>482</v>
      </c>
      <c r="I358" t="s">
        <v>483</v>
      </c>
      <c r="J358" t="s">
        <v>484</v>
      </c>
      <c r="K358">
        <v>32</v>
      </c>
      <c r="L358" t="s">
        <v>1078</v>
      </c>
      <c r="M358" t="s">
        <v>1067</v>
      </c>
      <c r="N358" t="s">
        <v>1067</v>
      </c>
    </row>
    <row r="359" spans="1:14">
      <c r="A359" t="s">
        <v>1393</v>
      </c>
      <c r="B359" t="s">
        <v>1394</v>
      </c>
      <c r="C359" t="s">
        <v>1395</v>
      </c>
      <c r="D359">
        <v>42876</v>
      </c>
      <c r="E359" t="s">
        <v>492</v>
      </c>
      <c r="F359" t="s">
        <v>481</v>
      </c>
      <c r="G359" t="s">
        <v>14</v>
      </c>
      <c r="H359" t="s">
        <v>482</v>
      </c>
      <c r="I359" t="s">
        <v>485</v>
      </c>
      <c r="J359" t="s">
        <v>484</v>
      </c>
      <c r="K359">
        <v>32</v>
      </c>
      <c r="L359" t="s">
        <v>1241</v>
      </c>
      <c r="M359" t="s">
        <v>1231</v>
      </c>
      <c r="N359" t="s">
        <v>1231</v>
      </c>
    </row>
    <row r="360" spans="1:14">
      <c r="A360" t="s">
        <v>1396</v>
      </c>
      <c r="B360" t="s">
        <v>1397</v>
      </c>
      <c r="C360" t="s">
        <v>1398</v>
      </c>
      <c r="D360">
        <v>42876</v>
      </c>
      <c r="E360" t="s">
        <v>492</v>
      </c>
      <c r="F360" t="s">
        <v>481</v>
      </c>
      <c r="G360" t="s">
        <v>14</v>
      </c>
      <c r="H360" t="s">
        <v>482</v>
      </c>
      <c r="I360" t="s">
        <v>483</v>
      </c>
      <c r="J360" t="s">
        <v>484</v>
      </c>
      <c r="K360">
        <v>32</v>
      </c>
      <c r="L360" t="s">
        <v>1078</v>
      </c>
      <c r="M360" t="s">
        <v>1067</v>
      </c>
      <c r="N360" t="s">
        <v>1067</v>
      </c>
    </row>
    <row r="361" spans="1:14">
      <c r="A361" t="s">
        <v>1396</v>
      </c>
      <c r="B361" t="s">
        <v>1397</v>
      </c>
      <c r="C361" t="s">
        <v>1398</v>
      </c>
      <c r="D361">
        <v>42876</v>
      </c>
      <c r="E361" t="s">
        <v>492</v>
      </c>
      <c r="F361" t="s">
        <v>481</v>
      </c>
      <c r="G361" t="s">
        <v>14</v>
      </c>
      <c r="H361" t="s">
        <v>482</v>
      </c>
      <c r="I361" t="s">
        <v>485</v>
      </c>
      <c r="J361" t="s">
        <v>484</v>
      </c>
      <c r="K361">
        <v>32</v>
      </c>
      <c r="L361" t="s">
        <v>1241</v>
      </c>
      <c r="M361" t="s">
        <v>1231</v>
      </c>
      <c r="N361" t="s">
        <v>1231</v>
      </c>
    </row>
    <row r="362" spans="1:14">
      <c r="A362" t="s">
        <v>1239</v>
      </c>
      <c r="B362" t="s">
        <v>865</v>
      </c>
      <c r="C362" t="s">
        <v>1152</v>
      </c>
      <c r="D362">
        <v>42862</v>
      </c>
      <c r="E362" t="s">
        <v>1399</v>
      </c>
      <c r="F362" t="s">
        <v>14</v>
      </c>
      <c r="G362" t="s">
        <v>14</v>
      </c>
      <c r="H362" t="s">
        <v>482</v>
      </c>
      <c r="I362" t="s">
        <v>483</v>
      </c>
      <c r="J362" t="s">
        <v>484</v>
      </c>
      <c r="K362">
        <v>0</v>
      </c>
      <c r="L362" t="s">
        <v>8</v>
      </c>
      <c r="M362" t="s">
        <v>8</v>
      </c>
      <c r="N362" t="s">
        <v>1400</v>
      </c>
    </row>
    <row r="363" spans="1:14">
      <c r="A363" t="s">
        <v>1239</v>
      </c>
      <c r="B363" t="s">
        <v>865</v>
      </c>
      <c r="C363" t="s">
        <v>1180</v>
      </c>
      <c r="D363">
        <v>42862</v>
      </c>
      <c r="E363" t="s">
        <v>1399</v>
      </c>
      <c r="F363" t="s">
        <v>14</v>
      </c>
      <c r="G363" t="s">
        <v>14</v>
      </c>
      <c r="H363" t="s">
        <v>482</v>
      </c>
      <c r="I363" t="s">
        <v>485</v>
      </c>
      <c r="J363" t="s">
        <v>484</v>
      </c>
      <c r="K363">
        <v>0</v>
      </c>
      <c r="L363" t="s">
        <v>8</v>
      </c>
      <c r="M363" t="s">
        <v>8</v>
      </c>
      <c r="N363" t="s">
        <v>1400</v>
      </c>
    </row>
    <row r="364" spans="1:14">
      <c r="A364" t="s">
        <v>1239</v>
      </c>
      <c r="B364" t="s">
        <v>865</v>
      </c>
      <c r="C364" t="s">
        <v>1095</v>
      </c>
      <c r="D364">
        <v>42862</v>
      </c>
      <c r="E364" t="s">
        <v>1399</v>
      </c>
      <c r="F364" t="s">
        <v>14</v>
      </c>
      <c r="G364" t="s">
        <v>14</v>
      </c>
      <c r="H364" t="s">
        <v>482</v>
      </c>
      <c r="I364" t="s">
        <v>485</v>
      </c>
      <c r="J364" t="s">
        <v>484</v>
      </c>
      <c r="K364">
        <v>0</v>
      </c>
      <c r="L364" t="s">
        <v>8</v>
      </c>
      <c r="M364" t="s">
        <v>8</v>
      </c>
      <c r="N364" t="s">
        <v>1401</v>
      </c>
    </row>
    <row r="365" spans="1:14">
      <c r="A365" t="s">
        <v>1239</v>
      </c>
      <c r="B365" t="s">
        <v>865</v>
      </c>
      <c r="C365" t="s">
        <v>1103</v>
      </c>
      <c r="D365">
        <v>42862</v>
      </c>
      <c r="E365" t="s">
        <v>1399</v>
      </c>
      <c r="F365" t="s">
        <v>14</v>
      </c>
      <c r="G365" t="s">
        <v>14</v>
      </c>
      <c r="H365" t="s">
        <v>482</v>
      </c>
      <c r="I365" t="s">
        <v>1240</v>
      </c>
      <c r="J365" t="s">
        <v>484</v>
      </c>
      <c r="K365">
        <v>0</v>
      </c>
      <c r="L365" t="s">
        <v>8</v>
      </c>
      <c r="M365" t="s">
        <v>8</v>
      </c>
      <c r="N365" t="s">
        <v>1402</v>
      </c>
    </row>
    <row r="366" spans="1:14">
      <c r="A366" t="s">
        <v>1239</v>
      </c>
      <c r="B366" t="s">
        <v>865</v>
      </c>
      <c r="C366" t="s">
        <v>1089</v>
      </c>
      <c r="D366">
        <v>42862</v>
      </c>
      <c r="E366" t="s">
        <v>1399</v>
      </c>
      <c r="F366" t="s">
        <v>14</v>
      </c>
      <c r="G366" t="s">
        <v>14</v>
      </c>
      <c r="H366" t="s">
        <v>482</v>
      </c>
      <c r="I366" t="s">
        <v>483</v>
      </c>
      <c r="J366" t="s">
        <v>484</v>
      </c>
      <c r="K366">
        <v>0</v>
      </c>
      <c r="L366" t="s">
        <v>8</v>
      </c>
      <c r="M366" t="s">
        <v>8</v>
      </c>
      <c r="N366" t="s">
        <v>1401</v>
      </c>
    </row>
    <row r="367" spans="1:14">
      <c r="A367" t="s">
        <v>1239</v>
      </c>
      <c r="B367" t="s">
        <v>865</v>
      </c>
      <c r="C367" t="s">
        <v>1224</v>
      </c>
      <c r="D367">
        <v>42862</v>
      </c>
      <c r="E367" t="s">
        <v>1399</v>
      </c>
      <c r="F367" t="s">
        <v>14</v>
      </c>
      <c r="G367" t="s">
        <v>14</v>
      </c>
      <c r="H367" t="s">
        <v>482</v>
      </c>
      <c r="I367" t="s">
        <v>485</v>
      </c>
      <c r="J367" t="s">
        <v>484</v>
      </c>
      <c r="K367">
        <v>0</v>
      </c>
      <c r="L367" t="s">
        <v>8</v>
      </c>
      <c r="M367" t="s">
        <v>8</v>
      </c>
      <c r="N367" t="s">
        <v>1400</v>
      </c>
    </row>
    <row r="368" spans="1:14">
      <c r="A368" t="s">
        <v>1239</v>
      </c>
      <c r="B368" t="s">
        <v>865</v>
      </c>
      <c r="C368" t="s">
        <v>1156</v>
      </c>
      <c r="D368">
        <v>42862</v>
      </c>
      <c r="E368" t="s">
        <v>1399</v>
      </c>
      <c r="F368" t="s">
        <v>14</v>
      </c>
      <c r="G368" t="s">
        <v>14</v>
      </c>
      <c r="H368" t="s">
        <v>482</v>
      </c>
      <c r="I368" t="s">
        <v>483</v>
      </c>
      <c r="J368" t="s">
        <v>484</v>
      </c>
      <c r="K368">
        <v>0</v>
      </c>
      <c r="L368" t="s">
        <v>8</v>
      </c>
      <c r="M368" t="s">
        <v>8</v>
      </c>
      <c r="N368" t="s">
        <v>1400</v>
      </c>
    </row>
    <row r="369" spans="1:14">
      <c r="A369" t="s">
        <v>1239</v>
      </c>
      <c r="B369" t="s">
        <v>865</v>
      </c>
      <c r="C369" t="s">
        <v>1220</v>
      </c>
      <c r="D369">
        <v>42862</v>
      </c>
      <c r="E369" t="s">
        <v>1399</v>
      </c>
      <c r="F369" t="s">
        <v>14</v>
      </c>
      <c r="G369" t="s">
        <v>14</v>
      </c>
      <c r="H369" t="s">
        <v>482</v>
      </c>
      <c r="I369" t="s">
        <v>483</v>
      </c>
      <c r="J369" t="s">
        <v>484</v>
      </c>
      <c r="K369">
        <v>0</v>
      </c>
      <c r="L369" t="s">
        <v>8</v>
      </c>
      <c r="M369" t="s">
        <v>8</v>
      </c>
      <c r="N369" t="s">
        <v>1401</v>
      </c>
    </row>
    <row r="370" spans="1:14">
      <c r="A370" t="s">
        <v>1239</v>
      </c>
      <c r="B370" t="s">
        <v>865</v>
      </c>
      <c r="C370" t="s">
        <v>1175</v>
      </c>
      <c r="D370">
        <v>42874</v>
      </c>
      <c r="E370" t="s">
        <v>1399</v>
      </c>
      <c r="F370" t="s">
        <v>14</v>
      </c>
      <c r="G370" t="s">
        <v>14</v>
      </c>
      <c r="H370" t="s">
        <v>482</v>
      </c>
      <c r="I370" t="s">
        <v>483</v>
      </c>
      <c r="J370" t="s">
        <v>484</v>
      </c>
      <c r="K370">
        <v>0</v>
      </c>
      <c r="L370" t="s">
        <v>8</v>
      </c>
      <c r="M370" t="s">
        <v>8</v>
      </c>
      <c r="N370" t="s">
        <v>1400</v>
      </c>
    </row>
    <row r="371" spans="1:14">
      <c r="A371" t="s">
        <v>1239</v>
      </c>
      <c r="B371" t="s">
        <v>865</v>
      </c>
      <c r="C371" t="s">
        <v>1219</v>
      </c>
      <c r="D371">
        <v>42866</v>
      </c>
      <c r="E371" t="s">
        <v>1399</v>
      </c>
      <c r="F371" t="s">
        <v>14</v>
      </c>
      <c r="G371" t="s">
        <v>14</v>
      </c>
      <c r="H371" t="s">
        <v>482</v>
      </c>
      <c r="I371" t="s">
        <v>483</v>
      </c>
      <c r="J371" t="s">
        <v>484</v>
      </c>
      <c r="K371">
        <v>0</v>
      </c>
      <c r="L371" t="s">
        <v>8</v>
      </c>
      <c r="M371" t="s">
        <v>8</v>
      </c>
      <c r="N371" t="s">
        <v>1401</v>
      </c>
    </row>
    <row r="372" spans="1:14">
      <c r="A372" t="s">
        <v>1239</v>
      </c>
      <c r="B372" t="s">
        <v>865</v>
      </c>
      <c r="C372" t="s">
        <v>1163</v>
      </c>
      <c r="D372">
        <v>42862</v>
      </c>
      <c r="E372" t="s">
        <v>1399</v>
      </c>
      <c r="F372" t="s">
        <v>14</v>
      </c>
      <c r="G372" t="s">
        <v>14</v>
      </c>
      <c r="H372" t="s">
        <v>482</v>
      </c>
      <c r="I372" t="s">
        <v>485</v>
      </c>
      <c r="J372" t="s">
        <v>484</v>
      </c>
      <c r="K372">
        <v>0</v>
      </c>
      <c r="L372" t="s">
        <v>8</v>
      </c>
      <c r="M372" t="s">
        <v>8</v>
      </c>
      <c r="N372" t="s">
        <v>1400</v>
      </c>
    </row>
    <row r="373" spans="1:14">
      <c r="A373" t="s">
        <v>1239</v>
      </c>
      <c r="B373" t="s">
        <v>865</v>
      </c>
      <c r="C373" t="s">
        <v>1086</v>
      </c>
      <c r="D373">
        <v>42862</v>
      </c>
      <c r="E373" t="s">
        <v>1399</v>
      </c>
      <c r="F373" t="s">
        <v>14</v>
      </c>
      <c r="G373" t="s">
        <v>14</v>
      </c>
      <c r="H373" t="s">
        <v>482</v>
      </c>
      <c r="I373" t="s">
        <v>483</v>
      </c>
      <c r="J373" t="s">
        <v>484</v>
      </c>
      <c r="K373">
        <v>0</v>
      </c>
      <c r="L373" t="s">
        <v>8</v>
      </c>
      <c r="M373" t="s">
        <v>8</v>
      </c>
      <c r="N373" t="s">
        <v>1401</v>
      </c>
    </row>
    <row r="374" spans="1:14">
      <c r="A374" t="s">
        <v>1239</v>
      </c>
      <c r="B374" t="s">
        <v>865</v>
      </c>
      <c r="C374" t="s">
        <v>1204</v>
      </c>
      <c r="D374">
        <v>42863</v>
      </c>
      <c r="E374" t="s">
        <v>1399</v>
      </c>
      <c r="F374" t="s">
        <v>14</v>
      </c>
      <c r="G374" t="s">
        <v>14</v>
      </c>
      <c r="H374" t="s">
        <v>482</v>
      </c>
      <c r="I374" t="s">
        <v>485</v>
      </c>
      <c r="J374" t="s">
        <v>484</v>
      </c>
      <c r="K374">
        <v>0</v>
      </c>
      <c r="L374" t="s">
        <v>8</v>
      </c>
      <c r="M374" t="s">
        <v>8</v>
      </c>
      <c r="N374" t="s">
        <v>1400</v>
      </c>
    </row>
    <row r="375" spans="1:14">
      <c r="A375" t="s">
        <v>1251</v>
      </c>
      <c r="B375" t="s">
        <v>504</v>
      </c>
      <c r="C375" t="s">
        <v>959</v>
      </c>
      <c r="D375">
        <v>42862</v>
      </c>
      <c r="E375" t="s">
        <v>1399</v>
      </c>
      <c r="F375" t="s">
        <v>14</v>
      </c>
      <c r="G375" t="s">
        <v>14</v>
      </c>
      <c r="H375" t="s">
        <v>482</v>
      </c>
      <c r="I375" t="s">
        <v>485</v>
      </c>
      <c r="J375" t="s">
        <v>484</v>
      </c>
      <c r="K375">
        <v>0</v>
      </c>
      <c r="L375" t="s">
        <v>8</v>
      </c>
      <c r="M375" t="s">
        <v>8</v>
      </c>
      <c r="N375" t="s">
        <v>1401</v>
      </c>
    </row>
    <row r="376" spans="1:14">
      <c r="A376" t="s">
        <v>1077</v>
      </c>
      <c r="B376" t="s">
        <v>942</v>
      </c>
      <c r="C376" t="s">
        <v>1257</v>
      </c>
      <c r="D376">
        <v>42862</v>
      </c>
      <c r="E376" t="s">
        <v>1399</v>
      </c>
      <c r="F376" t="s">
        <v>14</v>
      </c>
      <c r="G376" t="s">
        <v>14</v>
      </c>
      <c r="H376" t="s">
        <v>482</v>
      </c>
      <c r="I376" t="s">
        <v>485</v>
      </c>
      <c r="J376" t="s">
        <v>484</v>
      </c>
      <c r="K376">
        <v>0</v>
      </c>
      <c r="L376" t="s">
        <v>8</v>
      </c>
      <c r="M376" t="s">
        <v>8</v>
      </c>
      <c r="N376" t="s">
        <v>1400</v>
      </c>
    </row>
    <row r="377" spans="1:14">
      <c r="A377" t="s">
        <v>1077</v>
      </c>
      <c r="B377" t="s">
        <v>942</v>
      </c>
      <c r="C377" t="s">
        <v>1281</v>
      </c>
      <c r="D377">
        <v>42862</v>
      </c>
      <c r="E377" t="s">
        <v>1399</v>
      </c>
      <c r="F377" t="s">
        <v>14</v>
      </c>
      <c r="G377" t="s">
        <v>14</v>
      </c>
      <c r="H377" t="s">
        <v>482</v>
      </c>
      <c r="I377" t="s">
        <v>483</v>
      </c>
      <c r="J377" t="s">
        <v>484</v>
      </c>
      <c r="K377">
        <v>0</v>
      </c>
      <c r="L377" t="s">
        <v>8</v>
      </c>
      <c r="M377" t="s">
        <v>8</v>
      </c>
      <c r="N377" t="s">
        <v>1400</v>
      </c>
    </row>
    <row r="378" spans="1:14">
      <c r="A378" t="s">
        <v>1077</v>
      </c>
      <c r="B378" t="s">
        <v>942</v>
      </c>
      <c r="C378" t="s">
        <v>1093</v>
      </c>
      <c r="D378">
        <v>42869</v>
      </c>
      <c r="E378" t="s">
        <v>1399</v>
      </c>
      <c r="F378" t="s">
        <v>14</v>
      </c>
      <c r="G378" t="s">
        <v>14</v>
      </c>
      <c r="H378" t="s">
        <v>482</v>
      </c>
      <c r="I378" t="s">
        <v>485</v>
      </c>
      <c r="J378" t="s">
        <v>484</v>
      </c>
      <c r="K378">
        <v>0</v>
      </c>
      <c r="L378" t="s">
        <v>8</v>
      </c>
      <c r="M378" t="s">
        <v>8</v>
      </c>
      <c r="N378" t="s">
        <v>1401</v>
      </c>
    </row>
    <row r="379" spans="1:14">
      <c r="A379" t="s">
        <v>1077</v>
      </c>
      <c r="B379" t="s">
        <v>942</v>
      </c>
      <c r="C379" t="s">
        <v>1274</v>
      </c>
      <c r="D379">
        <v>42859</v>
      </c>
      <c r="E379" t="s">
        <v>1399</v>
      </c>
      <c r="F379" t="s">
        <v>14</v>
      </c>
      <c r="G379" t="s">
        <v>14</v>
      </c>
      <c r="H379" t="s">
        <v>482</v>
      </c>
      <c r="I379" t="s">
        <v>485</v>
      </c>
      <c r="J379" t="s">
        <v>484</v>
      </c>
      <c r="K379">
        <v>0</v>
      </c>
      <c r="L379" t="s">
        <v>8</v>
      </c>
      <c r="M379" t="s">
        <v>8</v>
      </c>
      <c r="N379" t="s">
        <v>1401</v>
      </c>
    </row>
    <row r="380" spans="1:14">
      <c r="A380" t="s">
        <v>1077</v>
      </c>
      <c r="B380" t="s">
        <v>942</v>
      </c>
      <c r="C380" t="s">
        <v>1294</v>
      </c>
      <c r="D380">
        <v>42865</v>
      </c>
      <c r="E380" t="s">
        <v>1399</v>
      </c>
      <c r="F380" t="s">
        <v>14</v>
      </c>
      <c r="G380" t="s">
        <v>14</v>
      </c>
      <c r="H380" t="s">
        <v>482</v>
      </c>
      <c r="I380" t="s">
        <v>485</v>
      </c>
      <c r="J380" t="s">
        <v>484</v>
      </c>
      <c r="K380">
        <v>0</v>
      </c>
      <c r="L380" t="s">
        <v>8</v>
      </c>
      <c r="M380" t="s">
        <v>8</v>
      </c>
      <c r="N380" t="s">
        <v>1401</v>
      </c>
    </row>
    <row r="381" spans="1:14">
      <c r="A381" t="s">
        <v>1077</v>
      </c>
      <c r="B381" t="s">
        <v>942</v>
      </c>
      <c r="C381" t="s">
        <v>1085</v>
      </c>
      <c r="D381">
        <v>42875</v>
      </c>
      <c r="E381" t="s">
        <v>1399</v>
      </c>
      <c r="F381" t="s">
        <v>14</v>
      </c>
      <c r="G381" t="s">
        <v>14</v>
      </c>
      <c r="H381" t="s">
        <v>482</v>
      </c>
      <c r="I381" t="s">
        <v>485</v>
      </c>
      <c r="J381" t="s">
        <v>484</v>
      </c>
      <c r="K381">
        <v>0</v>
      </c>
      <c r="L381" t="s">
        <v>8</v>
      </c>
      <c r="M381" t="s">
        <v>8</v>
      </c>
      <c r="N381" t="s">
        <v>1003</v>
      </c>
    </row>
    <row r="382" spans="1:14">
      <c r="A382" t="s">
        <v>1077</v>
      </c>
      <c r="B382" t="s">
        <v>942</v>
      </c>
      <c r="C382" t="s">
        <v>1285</v>
      </c>
      <c r="D382">
        <v>42862</v>
      </c>
      <c r="E382" t="s">
        <v>1399</v>
      </c>
      <c r="F382" t="s">
        <v>14</v>
      </c>
      <c r="G382" t="s">
        <v>14</v>
      </c>
      <c r="H382" t="s">
        <v>482</v>
      </c>
      <c r="I382" t="s">
        <v>485</v>
      </c>
      <c r="J382" t="s">
        <v>484</v>
      </c>
      <c r="K382">
        <v>0</v>
      </c>
      <c r="L382" t="s">
        <v>8</v>
      </c>
      <c r="M382" t="s">
        <v>8</v>
      </c>
      <c r="N382" t="s">
        <v>1400</v>
      </c>
    </row>
    <row r="383" spans="1:14">
      <c r="A383" t="s">
        <v>1077</v>
      </c>
      <c r="B383" t="s">
        <v>942</v>
      </c>
      <c r="C383" t="s">
        <v>1304</v>
      </c>
      <c r="D383">
        <v>42862</v>
      </c>
      <c r="E383" t="s">
        <v>1399</v>
      </c>
      <c r="F383" t="s">
        <v>14</v>
      </c>
      <c r="G383" t="s">
        <v>14</v>
      </c>
      <c r="H383" t="s">
        <v>482</v>
      </c>
      <c r="I383" t="s">
        <v>483</v>
      </c>
      <c r="J383" t="s">
        <v>484</v>
      </c>
      <c r="K383">
        <v>0</v>
      </c>
      <c r="L383" t="s">
        <v>8</v>
      </c>
      <c r="M383" t="s">
        <v>8</v>
      </c>
      <c r="N383" t="s">
        <v>1400</v>
      </c>
    </row>
    <row r="384" spans="1:14">
      <c r="A384" t="s">
        <v>1077</v>
      </c>
      <c r="B384" t="s">
        <v>942</v>
      </c>
      <c r="C384" t="s">
        <v>1302</v>
      </c>
      <c r="D384">
        <v>42862</v>
      </c>
      <c r="E384" t="s">
        <v>1399</v>
      </c>
      <c r="F384" t="s">
        <v>14</v>
      </c>
      <c r="G384" t="s">
        <v>14</v>
      </c>
      <c r="H384" t="s">
        <v>482</v>
      </c>
      <c r="I384" t="s">
        <v>483</v>
      </c>
      <c r="J384" t="s">
        <v>484</v>
      </c>
      <c r="K384">
        <v>0</v>
      </c>
      <c r="L384" t="s">
        <v>8</v>
      </c>
      <c r="M384" t="s">
        <v>8</v>
      </c>
      <c r="N384" t="s">
        <v>1400</v>
      </c>
    </row>
    <row r="385" spans="1:14">
      <c r="A385" t="s">
        <v>1077</v>
      </c>
      <c r="B385" t="s">
        <v>942</v>
      </c>
      <c r="C385" t="s">
        <v>1271</v>
      </c>
      <c r="D385">
        <v>42864</v>
      </c>
      <c r="E385" t="s">
        <v>1399</v>
      </c>
      <c r="F385" t="s">
        <v>14</v>
      </c>
      <c r="G385" t="s">
        <v>14</v>
      </c>
      <c r="H385" t="s">
        <v>482</v>
      </c>
      <c r="I385" t="s">
        <v>485</v>
      </c>
      <c r="J385" t="s">
        <v>484</v>
      </c>
      <c r="K385">
        <v>0</v>
      </c>
      <c r="L385" t="s">
        <v>8</v>
      </c>
      <c r="M385" t="s">
        <v>8</v>
      </c>
      <c r="N385" t="s">
        <v>1401</v>
      </c>
    </row>
    <row r="386" spans="1:14">
      <c r="A386" t="s">
        <v>150</v>
      </c>
      <c r="B386" t="s">
        <v>495</v>
      </c>
      <c r="C386" t="s">
        <v>1100</v>
      </c>
      <c r="D386">
        <v>42862</v>
      </c>
      <c r="E386" t="s">
        <v>1399</v>
      </c>
      <c r="F386" t="s">
        <v>14</v>
      </c>
      <c r="G386" t="s">
        <v>14</v>
      </c>
      <c r="H386" t="s">
        <v>482</v>
      </c>
      <c r="I386" t="s">
        <v>485</v>
      </c>
      <c r="J386" t="s">
        <v>484</v>
      </c>
      <c r="K386">
        <v>0</v>
      </c>
      <c r="L386" t="s">
        <v>8</v>
      </c>
      <c r="M386" t="s">
        <v>8</v>
      </c>
      <c r="N386" t="s">
        <v>1401</v>
      </c>
    </row>
    <row r="387" spans="1:14">
      <c r="A387" t="s">
        <v>150</v>
      </c>
      <c r="B387" t="s">
        <v>495</v>
      </c>
      <c r="C387" t="s">
        <v>1131</v>
      </c>
      <c r="D387">
        <v>42862</v>
      </c>
      <c r="E387" t="s">
        <v>1399</v>
      </c>
      <c r="F387" t="s">
        <v>14</v>
      </c>
      <c r="G387" t="s">
        <v>14</v>
      </c>
      <c r="H387" t="s">
        <v>482</v>
      </c>
      <c r="I387" t="s">
        <v>483</v>
      </c>
      <c r="J387" t="s">
        <v>484</v>
      </c>
      <c r="K387">
        <v>0</v>
      </c>
      <c r="L387" t="s">
        <v>8</v>
      </c>
      <c r="M387" t="s">
        <v>8</v>
      </c>
      <c r="N387" t="s">
        <v>1401</v>
      </c>
    </row>
    <row r="388" spans="1:14">
      <c r="A388" t="s">
        <v>150</v>
      </c>
      <c r="B388" t="s">
        <v>495</v>
      </c>
      <c r="C388" t="s">
        <v>1230</v>
      </c>
      <c r="D388">
        <v>42862</v>
      </c>
      <c r="E388" t="s">
        <v>1399</v>
      </c>
      <c r="F388" t="s">
        <v>14</v>
      </c>
      <c r="G388" t="s">
        <v>14</v>
      </c>
      <c r="H388" t="s">
        <v>482</v>
      </c>
      <c r="I388" t="s">
        <v>485</v>
      </c>
      <c r="J388" t="s">
        <v>484</v>
      </c>
      <c r="K388">
        <v>0</v>
      </c>
      <c r="L388" t="s">
        <v>8</v>
      </c>
      <c r="M388" t="s">
        <v>8</v>
      </c>
      <c r="N388" t="s">
        <v>1401</v>
      </c>
    </row>
    <row r="389" spans="1:14">
      <c r="A389" t="s">
        <v>150</v>
      </c>
      <c r="B389" t="s">
        <v>495</v>
      </c>
      <c r="C389" t="s">
        <v>999</v>
      </c>
      <c r="D389">
        <v>42868</v>
      </c>
      <c r="E389" t="s">
        <v>1399</v>
      </c>
      <c r="F389" t="s">
        <v>14</v>
      </c>
      <c r="G389" t="s">
        <v>14</v>
      </c>
      <c r="H389" t="s">
        <v>482</v>
      </c>
      <c r="I389" t="s">
        <v>485</v>
      </c>
      <c r="J389" t="s">
        <v>484</v>
      </c>
      <c r="K389">
        <v>0</v>
      </c>
      <c r="L389" t="s">
        <v>8</v>
      </c>
      <c r="M389" t="s">
        <v>8</v>
      </c>
      <c r="N389" t="s">
        <v>1403</v>
      </c>
    </row>
    <row r="390" spans="1:14">
      <c r="A390" t="s">
        <v>150</v>
      </c>
      <c r="B390" t="s">
        <v>495</v>
      </c>
      <c r="C390" t="s">
        <v>1325</v>
      </c>
      <c r="D390">
        <v>42882</v>
      </c>
      <c r="E390" t="s">
        <v>1399</v>
      </c>
      <c r="F390" t="s">
        <v>14</v>
      </c>
      <c r="G390" t="s">
        <v>14</v>
      </c>
      <c r="H390" t="s">
        <v>482</v>
      </c>
      <c r="I390" t="s">
        <v>485</v>
      </c>
      <c r="J390" t="s">
        <v>484</v>
      </c>
      <c r="K390">
        <v>0</v>
      </c>
      <c r="L390" t="s">
        <v>8</v>
      </c>
      <c r="M390" t="s">
        <v>8</v>
      </c>
      <c r="N390" t="s">
        <v>1401</v>
      </c>
    </row>
    <row r="391" spans="1:14">
      <c r="A391" t="s">
        <v>150</v>
      </c>
      <c r="B391" t="s">
        <v>495</v>
      </c>
      <c r="C391" t="s">
        <v>1223</v>
      </c>
      <c r="D391">
        <v>42862</v>
      </c>
      <c r="E391" t="s">
        <v>1399</v>
      </c>
      <c r="F391" t="s">
        <v>14</v>
      </c>
      <c r="G391" t="s">
        <v>14</v>
      </c>
      <c r="H391" t="s">
        <v>482</v>
      </c>
      <c r="I391" t="s">
        <v>485</v>
      </c>
      <c r="J391" t="s">
        <v>484</v>
      </c>
      <c r="K391">
        <v>0</v>
      </c>
      <c r="L391" t="s">
        <v>8</v>
      </c>
      <c r="M391" t="s">
        <v>8</v>
      </c>
      <c r="N391" t="s">
        <v>1401</v>
      </c>
    </row>
    <row r="392" spans="1:14">
      <c r="A392" t="s">
        <v>150</v>
      </c>
      <c r="B392" t="s">
        <v>495</v>
      </c>
      <c r="C392" t="s">
        <v>1183</v>
      </c>
      <c r="D392">
        <v>42862</v>
      </c>
      <c r="E392" t="s">
        <v>1399</v>
      </c>
      <c r="F392" t="s">
        <v>14</v>
      </c>
      <c r="G392" t="s">
        <v>14</v>
      </c>
      <c r="H392" t="s">
        <v>482</v>
      </c>
      <c r="I392" t="s">
        <v>485</v>
      </c>
      <c r="J392" t="s">
        <v>484</v>
      </c>
      <c r="K392">
        <v>0</v>
      </c>
      <c r="L392" t="s">
        <v>8</v>
      </c>
      <c r="M392" t="s">
        <v>8</v>
      </c>
      <c r="N392" t="s">
        <v>1400</v>
      </c>
    </row>
    <row r="393" spans="1:14">
      <c r="A393" t="s">
        <v>150</v>
      </c>
      <c r="B393" t="s">
        <v>495</v>
      </c>
      <c r="C393" t="s">
        <v>1119</v>
      </c>
      <c r="D393">
        <v>42879</v>
      </c>
      <c r="E393" t="s">
        <v>1399</v>
      </c>
      <c r="F393" t="s">
        <v>14</v>
      </c>
      <c r="G393" t="s">
        <v>14</v>
      </c>
      <c r="H393" t="s">
        <v>482</v>
      </c>
      <c r="I393" t="s">
        <v>485</v>
      </c>
      <c r="J393" t="s">
        <v>484</v>
      </c>
      <c r="K393">
        <v>0</v>
      </c>
      <c r="L393" t="s">
        <v>8</v>
      </c>
      <c r="M393" t="s">
        <v>8</v>
      </c>
      <c r="N393" t="s">
        <v>1400</v>
      </c>
    </row>
    <row r="394" spans="1:14">
      <c r="A394" t="s">
        <v>150</v>
      </c>
      <c r="B394" t="s">
        <v>495</v>
      </c>
      <c r="C394" t="s">
        <v>1334</v>
      </c>
      <c r="D394">
        <v>42862</v>
      </c>
      <c r="E394" t="s">
        <v>1399</v>
      </c>
      <c r="F394" t="s">
        <v>14</v>
      </c>
      <c r="G394" t="s">
        <v>14</v>
      </c>
      <c r="H394" t="s">
        <v>482</v>
      </c>
      <c r="I394" t="s">
        <v>485</v>
      </c>
      <c r="J394" t="s">
        <v>484</v>
      </c>
      <c r="K394">
        <v>0</v>
      </c>
      <c r="L394" t="s">
        <v>8</v>
      </c>
      <c r="M394" t="s">
        <v>8</v>
      </c>
      <c r="N394" t="s">
        <v>1401</v>
      </c>
    </row>
    <row r="395" spans="1:14">
      <c r="A395" t="s">
        <v>150</v>
      </c>
      <c r="B395" t="s">
        <v>495</v>
      </c>
      <c r="C395" t="s">
        <v>499</v>
      </c>
      <c r="D395">
        <v>42861</v>
      </c>
      <c r="E395" t="s">
        <v>1399</v>
      </c>
      <c r="F395" t="s">
        <v>14</v>
      </c>
      <c r="G395" t="s">
        <v>14</v>
      </c>
      <c r="H395" t="s">
        <v>482</v>
      </c>
      <c r="I395" t="s">
        <v>485</v>
      </c>
      <c r="J395" t="s">
        <v>490</v>
      </c>
      <c r="K395">
        <v>0</v>
      </c>
      <c r="L395" t="s">
        <v>8</v>
      </c>
      <c r="M395" t="s">
        <v>8</v>
      </c>
      <c r="N395" t="s">
        <v>1404</v>
      </c>
    </row>
    <row r="396" spans="1:14">
      <c r="A396" t="s">
        <v>150</v>
      </c>
      <c r="B396" t="s">
        <v>495</v>
      </c>
      <c r="C396" t="s">
        <v>1194</v>
      </c>
      <c r="D396">
        <v>42868</v>
      </c>
      <c r="E396" t="s">
        <v>1399</v>
      </c>
      <c r="F396" t="s">
        <v>14</v>
      </c>
      <c r="G396" t="s">
        <v>14</v>
      </c>
      <c r="H396" t="s">
        <v>482</v>
      </c>
      <c r="I396" t="s">
        <v>485</v>
      </c>
      <c r="J396" t="s">
        <v>484</v>
      </c>
      <c r="K396">
        <v>0</v>
      </c>
      <c r="L396" t="s">
        <v>8</v>
      </c>
      <c r="M396" t="s">
        <v>8</v>
      </c>
      <c r="N396" t="s">
        <v>1401</v>
      </c>
    </row>
    <row r="397" spans="1:14">
      <c r="A397" t="s">
        <v>150</v>
      </c>
      <c r="B397" t="s">
        <v>495</v>
      </c>
      <c r="C397" t="s">
        <v>1221</v>
      </c>
      <c r="D397">
        <v>42862</v>
      </c>
      <c r="E397" t="s">
        <v>1399</v>
      </c>
      <c r="F397" t="s">
        <v>14</v>
      </c>
      <c r="G397" t="s">
        <v>14</v>
      </c>
      <c r="H397" t="s">
        <v>482</v>
      </c>
      <c r="I397" t="s">
        <v>483</v>
      </c>
      <c r="J397" t="s">
        <v>484</v>
      </c>
      <c r="K397">
        <v>0</v>
      </c>
      <c r="L397" t="s">
        <v>8</v>
      </c>
      <c r="M397" t="s">
        <v>8</v>
      </c>
      <c r="N397" t="s">
        <v>1401</v>
      </c>
    </row>
    <row r="398" spans="1:14">
      <c r="A398" t="s">
        <v>150</v>
      </c>
      <c r="B398" t="s">
        <v>495</v>
      </c>
      <c r="C398" t="s">
        <v>1128</v>
      </c>
      <c r="D398">
        <v>42862</v>
      </c>
      <c r="E398" t="s">
        <v>1399</v>
      </c>
      <c r="F398" t="s">
        <v>14</v>
      </c>
      <c r="G398" t="s">
        <v>14</v>
      </c>
      <c r="H398" t="s">
        <v>482</v>
      </c>
      <c r="I398" t="s">
        <v>483</v>
      </c>
      <c r="J398" t="s">
        <v>484</v>
      </c>
      <c r="K398">
        <v>0</v>
      </c>
      <c r="L398" t="s">
        <v>8</v>
      </c>
      <c r="M398" t="s">
        <v>8</v>
      </c>
      <c r="N398" t="s">
        <v>1400</v>
      </c>
    </row>
    <row r="399" spans="1:14">
      <c r="A399" t="s">
        <v>150</v>
      </c>
      <c r="B399" t="s">
        <v>495</v>
      </c>
      <c r="C399" t="s">
        <v>499</v>
      </c>
      <c r="D399">
        <v>42861</v>
      </c>
      <c r="E399" t="s">
        <v>1399</v>
      </c>
      <c r="F399" t="s">
        <v>14</v>
      </c>
      <c r="G399" t="s">
        <v>14</v>
      </c>
      <c r="H399" t="s">
        <v>482</v>
      </c>
      <c r="I399" t="s">
        <v>485</v>
      </c>
      <c r="J399" t="s">
        <v>484</v>
      </c>
      <c r="K399">
        <v>0</v>
      </c>
      <c r="L399" t="s">
        <v>8</v>
      </c>
      <c r="M399" t="s">
        <v>8</v>
      </c>
      <c r="N399" t="s">
        <v>1337</v>
      </c>
    </row>
    <row r="400" spans="1:14">
      <c r="A400" t="s">
        <v>150</v>
      </c>
      <c r="B400" t="s">
        <v>495</v>
      </c>
      <c r="C400" t="s">
        <v>1118</v>
      </c>
      <c r="D400">
        <v>42862</v>
      </c>
      <c r="E400" t="s">
        <v>1399</v>
      </c>
      <c r="F400" t="s">
        <v>14</v>
      </c>
      <c r="G400" t="s">
        <v>14</v>
      </c>
      <c r="H400" t="s">
        <v>482</v>
      </c>
      <c r="I400" t="s">
        <v>485</v>
      </c>
      <c r="J400" t="s">
        <v>484</v>
      </c>
      <c r="K400">
        <v>0</v>
      </c>
      <c r="L400" t="s">
        <v>8</v>
      </c>
      <c r="M400" t="s">
        <v>8</v>
      </c>
      <c r="N400" t="s">
        <v>1401</v>
      </c>
    </row>
    <row r="401" spans="1:14">
      <c r="A401" t="s">
        <v>150</v>
      </c>
      <c r="B401" t="s">
        <v>495</v>
      </c>
      <c r="C401" t="s">
        <v>1319</v>
      </c>
      <c r="D401">
        <v>42863</v>
      </c>
      <c r="E401" t="s">
        <v>1399</v>
      </c>
      <c r="F401" t="s">
        <v>14</v>
      </c>
      <c r="G401" t="s">
        <v>14</v>
      </c>
      <c r="H401" t="s">
        <v>482</v>
      </c>
      <c r="I401" t="s">
        <v>485</v>
      </c>
      <c r="J401" t="s">
        <v>484</v>
      </c>
      <c r="K401">
        <v>0</v>
      </c>
      <c r="L401" t="s">
        <v>8</v>
      </c>
      <c r="M401" t="s">
        <v>8</v>
      </c>
      <c r="N401" t="s">
        <v>1400</v>
      </c>
    </row>
    <row r="402" spans="1:14">
      <c r="A402" t="s">
        <v>150</v>
      </c>
      <c r="B402" t="s">
        <v>495</v>
      </c>
      <c r="C402" t="s">
        <v>1212</v>
      </c>
      <c r="D402">
        <v>42868</v>
      </c>
      <c r="E402" t="s">
        <v>1399</v>
      </c>
      <c r="F402" t="s">
        <v>14</v>
      </c>
      <c r="G402" t="s">
        <v>14</v>
      </c>
      <c r="H402" t="s">
        <v>482</v>
      </c>
      <c r="I402" t="s">
        <v>483</v>
      </c>
      <c r="J402" t="s">
        <v>484</v>
      </c>
      <c r="K402">
        <v>0</v>
      </c>
      <c r="L402" t="s">
        <v>8</v>
      </c>
      <c r="M402" t="s">
        <v>8</v>
      </c>
      <c r="N402" t="s">
        <v>1400</v>
      </c>
    </row>
    <row r="403" spans="1:14">
      <c r="A403" t="s">
        <v>150</v>
      </c>
      <c r="B403" t="s">
        <v>495</v>
      </c>
      <c r="C403" t="s">
        <v>1169</v>
      </c>
      <c r="D403">
        <v>42868</v>
      </c>
      <c r="E403" t="s">
        <v>1399</v>
      </c>
      <c r="F403" t="s">
        <v>14</v>
      </c>
      <c r="G403" t="s">
        <v>14</v>
      </c>
      <c r="H403" t="s">
        <v>482</v>
      </c>
      <c r="I403" t="s">
        <v>485</v>
      </c>
      <c r="J403" t="s">
        <v>484</v>
      </c>
      <c r="K403">
        <v>0</v>
      </c>
      <c r="L403" t="s">
        <v>8</v>
      </c>
      <c r="M403" t="s">
        <v>8</v>
      </c>
      <c r="N403" t="s">
        <v>1400</v>
      </c>
    </row>
    <row r="404" spans="1:14">
      <c r="A404" t="s">
        <v>150</v>
      </c>
      <c r="B404" t="s">
        <v>495</v>
      </c>
      <c r="C404" t="s">
        <v>1201</v>
      </c>
      <c r="D404">
        <v>42862</v>
      </c>
      <c r="E404" t="s">
        <v>1399</v>
      </c>
      <c r="F404" t="s">
        <v>14</v>
      </c>
      <c r="G404" t="s">
        <v>14</v>
      </c>
      <c r="H404" t="s">
        <v>482</v>
      </c>
      <c r="I404" t="s">
        <v>485</v>
      </c>
      <c r="J404" t="s">
        <v>484</v>
      </c>
      <c r="K404">
        <v>0</v>
      </c>
      <c r="L404" t="s">
        <v>8</v>
      </c>
      <c r="M404" t="s">
        <v>8</v>
      </c>
      <c r="N404" t="s">
        <v>1401</v>
      </c>
    </row>
    <row r="405" spans="1:14">
      <c r="A405" t="s">
        <v>150</v>
      </c>
      <c r="B405" t="s">
        <v>495</v>
      </c>
      <c r="C405" t="s">
        <v>1160</v>
      </c>
      <c r="D405">
        <v>42862</v>
      </c>
      <c r="E405" t="s">
        <v>1399</v>
      </c>
      <c r="F405" t="s">
        <v>14</v>
      </c>
      <c r="G405" t="s">
        <v>14</v>
      </c>
      <c r="H405" t="s">
        <v>482</v>
      </c>
      <c r="I405" t="s">
        <v>483</v>
      </c>
      <c r="J405" t="s">
        <v>484</v>
      </c>
      <c r="K405">
        <v>0</v>
      </c>
      <c r="L405" t="s">
        <v>8</v>
      </c>
      <c r="M405" t="s">
        <v>8</v>
      </c>
      <c r="N405" t="s">
        <v>1400</v>
      </c>
    </row>
    <row r="406" spans="1:14">
      <c r="A406" t="s">
        <v>150</v>
      </c>
      <c r="B406" t="s">
        <v>495</v>
      </c>
      <c r="C406" t="s">
        <v>1090</v>
      </c>
      <c r="D406">
        <v>42862</v>
      </c>
      <c r="E406" t="s">
        <v>1399</v>
      </c>
      <c r="F406" t="s">
        <v>14</v>
      </c>
      <c r="G406" t="s">
        <v>14</v>
      </c>
      <c r="H406" t="s">
        <v>482</v>
      </c>
      <c r="I406" t="s">
        <v>485</v>
      </c>
      <c r="J406" t="s">
        <v>484</v>
      </c>
      <c r="K406">
        <v>0</v>
      </c>
      <c r="L406" t="s">
        <v>8</v>
      </c>
      <c r="M406" t="s">
        <v>8</v>
      </c>
      <c r="N406" t="s">
        <v>1401</v>
      </c>
    </row>
    <row r="407" spans="1:14">
      <c r="A407" t="s">
        <v>150</v>
      </c>
      <c r="B407" t="s">
        <v>495</v>
      </c>
      <c r="C407" t="s">
        <v>1117</v>
      </c>
      <c r="D407">
        <v>42864</v>
      </c>
      <c r="E407" t="s">
        <v>1399</v>
      </c>
      <c r="F407" t="s">
        <v>14</v>
      </c>
      <c r="G407" t="s">
        <v>14</v>
      </c>
      <c r="H407" t="s">
        <v>482</v>
      </c>
      <c r="I407" t="s">
        <v>485</v>
      </c>
      <c r="J407" t="s">
        <v>484</v>
      </c>
      <c r="K407">
        <v>0</v>
      </c>
      <c r="L407" t="s">
        <v>8</v>
      </c>
      <c r="M407" t="s">
        <v>8</v>
      </c>
      <c r="N407" t="s">
        <v>1401</v>
      </c>
    </row>
    <row r="408" spans="1:14">
      <c r="A408" t="s">
        <v>150</v>
      </c>
      <c r="B408" t="s">
        <v>495</v>
      </c>
      <c r="C408" t="s">
        <v>1126</v>
      </c>
      <c r="D408">
        <v>42879</v>
      </c>
      <c r="E408" t="s">
        <v>1399</v>
      </c>
      <c r="F408" t="s">
        <v>14</v>
      </c>
      <c r="G408" t="s">
        <v>14</v>
      </c>
      <c r="H408" t="s">
        <v>482</v>
      </c>
      <c r="I408" t="s">
        <v>485</v>
      </c>
      <c r="J408" t="s">
        <v>484</v>
      </c>
      <c r="K408">
        <v>0</v>
      </c>
      <c r="L408" t="s">
        <v>8</v>
      </c>
      <c r="M408" t="s">
        <v>8</v>
      </c>
      <c r="N408" t="s">
        <v>1400</v>
      </c>
    </row>
    <row r="409" spans="1:14">
      <c r="A409" t="s">
        <v>150</v>
      </c>
      <c r="B409" t="s">
        <v>495</v>
      </c>
      <c r="C409" t="s">
        <v>1226</v>
      </c>
      <c r="D409">
        <v>42862</v>
      </c>
      <c r="E409" t="s">
        <v>1399</v>
      </c>
      <c r="F409" t="s">
        <v>14</v>
      </c>
      <c r="G409" t="s">
        <v>14</v>
      </c>
      <c r="H409" t="s">
        <v>482</v>
      </c>
      <c r="I409" t="s">
        <v>485</v>
      </c>
      <c r="J409" t="s">
        <v>484</v>
      </c>
      <c r="K409">
        <v>0</v>
      </c>
      <c r="L409" t="s">
        <v>8</v>
      </c>
      <c r="M409" t="s">
        <v>8</v>
      </c>
      <c r="N409" t="s">
        <v>1401</v>
      </c>
    </row>
    <row r="410" spans="1:14">
      <c r="A410" t="s">
        <v>150</v>
      </c>
      <c r="B410" t="s">
        <v>495</v>
      </c>
      <c r="C410" t="s">
        <v>1313</v>
      </c>
      <c r="D410">
        <v>42862</v>
      </c>
      <c r="E410" t="s">
        <v>1399</v>
      </c>
      <c r="F410" t="s">
        <v>14</v>
      </c>
      <c r="G410" t="s">
        <v>14</v>
      </c>
      <c r="H410" t="s">
        <v>482</v>
      </c>
      <c r="I410" t="s">
        <v>485</v>
      </c>
      <c r="J410" t="s">
        <v>484</v>
      </c>
      <c r="K410">
        <v>0</v>
      </c>
      <c r="L410" t="s">
        <v>8</v>
      </c>
      <c r="M410" t="s">
        <v>8</v>
      </c>
      <c r="N410" t="s">
        <v>1401</v>
      </c>
    </row>
    <row r="411" spans="1:14">
      <c r="A411" t="s">
        <v>150</v>
      </c>
      <c r="B411" t="s">
        <v>495</v>
      </c>
      <c r="C411" t="s">
        <v>1314</v>
      </c>
      <c r="D411">
        <v>42863</v>
      </c>
      <c r="E411" t="s">
        <v>1399</v>
      </c>
      <c r="F411" t="s">
        <v>14</v>
      </c>
      <c r="G411" t="s">
        <v>14</v>
      </c>
      <c r="H411" t="s">
        <v>482</v>
      </c>
      <c r="I411" t="s">
        <v>485</v>
      </c>
      <c r="J411" t="s">
        <v>484</v>
      </c>
      <c r="K411">
        <v>0</v>
      </c>
      <c r="L411" t="s">
        <v>8</v>
      </c>
      <c r="M411" t="s">
        <v>8</v>
      </c>
      <c r="N411" t="s">
        <v>1401</v>
      </c>
    </row>
    <row r="412" spans="1:14">
      <c r="A412" t="s">
        <v>150</v>
      </c>
      <c r="B412" t="s">
        <v>495</v>
      </c>
      <c r="C412" t="s">
        <v>1196</v>
      </c>
      <c r="D412">
        <v>42868</v>
      </c>
      <c r="E412" t="s">
        <v>1399</v>
      </c>
      <c r="F412" t="s">
        <v>14</v>
      </c>
      <c r="G412" t="s">
        <v>14</v>
      </c>
      <c r="H412" t="s">
        <v>482</v>
      </c>
      <c r="I412" t="s">
        <v>483</v>
      </c>
      <c r="J412" t="s">
        <v>484</v>
      </c>
      <c r="K412">
        <v>0</v>
      </c>
      <c r="L412" t="s">
        <v>8</v>
      </c>
      <c r="M412" t="s">
        <v>8</v>
      </c>
      <c r="N412" t="s">
        <v>1400</v>
      </c>
    </row>
    <row r="413" spans="1:14">
      <c r="A413" t="s">
        <v>150</v>
      </c>
      <c r="B413" t="s">
        <v>495</v>
      </c>
      <c r="C413" t="s">
        <v>979</v>
      </c>
      <c r="D413">
        <v>42879</v>
      </c>
      <c r="E413" t="s">
        <v>1399</v>
      </c>
      <c r="F413" t="s">
        <v>14</v>
      </c>
      <c r="G413" t="s">
        <v>14</v>
      </c>
      <c r="H413" t="s">
        <v>482</v>
      </c>
      <c r="I413" t="s">
        <v>485</v>
      </c>
      <c r="J413" t="s">
        <v>484</v>
      </c>
      <c r="K413">
        <v>0</v>
      </c>
      <c r="L413" t="s">
        <v>8</v>
      </c>
      <c r="M413" t="s">
        <v>8</v>
      </c>
      <c r="N413" t="s">
        <v>1003</v>
      </c>
    </row>
    <row r="414" spans="1:14">
      <c r="A414" t="s">
        <v>150</v>
      </c>
      <c r="B414" t="s">
        <v>495</v>
      </c>
      <c r="C414" t="s">
        <v>1148</v>
      </c>
      <c r="D414">
        <v>42864</v>
      </c>
      <c r="E414" t="s">
        <v>1399</v>
      </c>
      <c r="F414" t="s">
        <v>14</v>
      </c>
      <c r="G414" t="s">
        <v>14</v>
      </c>
      <c r="H414" t="s">
        <v>482</v>
      </c>
      <c r="I414" t="s">
        <v>485</v>
      </c>
      <c r="J414" t="s">
        <v>484</v>
      </c>
      <c r="K414">
        <v>0</v>
      </c>
      <c r="L414" t="s">
        <v>8</v>
      </c>
      <c r="M414" t="s">
        <v>8</v>
      </c>
      <c r="N414" t="s">
        <v>1401</v>
      </c>
    </row>
    <row r="415" spans="1:14">
      <c r="A415" t="s">
        <v>150</v>
      </c>
      <c r="B415" t="s">
        <v>495</v>
      </c>
      <c r="C415" t="s">
        <v>1053</v>
      </c>
      <c r="D415">
        <v>42886</v>
      </c>
      <c r="E415" t="s">
        <v>1399</v>
      </c>
      <c r="F415" t="s">
        <v>14</v>
      </c>
      <c r="G415" t="s">
        <v>14</v>
      </c>
      <c r="H415" t="s">
        <v>482</v>
      </c>
      <c r="I415" t="s">
        <v>483</v>
      </c>
      <c r="J415" t="s">
        <v>1010</v>
      </c>
      <c r="K415">
        <v>0</v>
      </c>
      <c r="L415" t="s">
        <v>8</v>
      </c>
      <c r="M415" t="s">
        <v>8</v>
      </c>
      <c r="N415" t="s">
        <v>1405</v>
      </c>
    </row>
    <row r="416" spans="1:14">
      <c r="A416" t="s">
        <v>150</v>
      </c>
      <c r="B416" t="s">
        <v>495</v>
      </c>
      <c r="C416" t="s">
        <v>933</v>
      </c>
      <c r="D416">
        <v>42861</v>
      </c>
      <c r="E416" t="s">
        <v>1399</v>
      </c>
      <c r="F416" t="s">
        <v>14</v>
      </c>
      <c r="G416" t="s">
        <v>14</v>
      </c>
      <c r="H416" t="s">
        <v>482</v>
      </c>
      <c r="I416" t="s">
        <v>485</v>
      </c>
      <c r="J416" t="s">
        <v>484</v>
      </c>
      <c r="K416">
        <v>0</v>
      </c>
      <c r="L416" t="s">
        <v>8</v>
      </c>
      <c r="M416" t="s">
        <v>8</v>
      </c>
      <c r="N416" t="s">
        <v>1331</v>
      </c>
    </row>
    <row r="417" spans="1:14">
      <c r="A417" t="s">
        <v>150</v>
      </c>
      <c r="B417" t="s">
        <v>495</v>
      </c>
      <c r="C417" t="s">
        <v>1344</v>
      </c>
      <c r="D417">
        <v>42868</v>
      </c>
      <c r="E417" t="s">
        <v>1399</v>
      </c>
      <c r="F417" t="s">
        <v>14</v>
      </c>
      <c r="G417" t="s">
        <v>14</v>
      </c>
      <c r="H417" t="s">
        <v>482</v>
      </c>
      <c r="I417" t="s">
        <v>485</v>
      </c>
      <c r="J417" t="s">
        <v>484</v>
      </c>
      <c r="K417">
        <v>0</v>
      </c>
      <c r="L417" t="s">
        <v>8</v>
      </c>
      <c r="M417" t="s">
        <v>8</v>
      </c>
      <c r="N417" t="s">
        <v>1401</v>
      </c>
    </row>
    <row r="418" spans="1:14">
      <c r="A418" t="s">
        <v>150</v>
      </c>
      <c r="B418" t="s">
        <v>495</v>
      </c>
      <c r="C418" t="s">
        <v>1209</v>
      </c>
      <c r="D418">
        <v>42862</v>
      </c>
      <c r="E418" t="s">
        <v>1399</v>
      </c>
      <c r="F418" t="s">
        <v>14</v>
      </c>
      <c r="G418" t="s">
        <v>14</v>
      </c>
      <c r="H418" t="s">
        <v>482</v>
      </c>
      <c r="I418" t="s">
        <v>483</v>
      </c>
      <c r="J418" t="s">
        <v>484</v>
      </c>
      <c r="K418">
        <v>0</v>
      </c>
      <c r="L418" t="s">
        <v>8</v>
      </c>
      <c r="M418" t="s">
        <v>8</v>
      </c>
      <c r="N418" t="s">
        <v>1400</v>
      </c>
    </row>
    <row r="419" spans="1:14">
      <c r="A419" t="s">
        <v>150</v>
      </c>
      <c r="B419" t="s">
        <v>495</v>
      </c>
      <c r="C419" t="s">
        <v>1157</v>
      </c>
      <c r="D419">
        <v>42868</v>
      </c>
      <c r="E419" t="s">
        <v>1399</v>
      </c>
      <c r="F419" t="s">
        <v>14</v>
      </c>
      <c r="G419" t="s">
        <v>14</v>
      </c>
      <c r="H419" t="s">
        <v>482</v>
      </c>
      <c r="I419" t="s">
        <v>483</v>
      </c>
      <c r="J419" t="s">
        <v>484</v>
      </c>
      <c r="K419">
        <v>0</v>
      </c>
      <c r="L419" t="s">
        <v>8</v>
      </c>
      <c r="M419" t="s">
        <v>8</v>
      </c>
      <c r="N419" t="s">
        <v>1400</v>
      </c>
    </row>
    <row r="420" spans="1:14">
      <c r="A420" t="s">
        <v>150</v>
      </c>
      <c r="B420" t="s">
        <v>495</v>
      </c>
      <c r="C420" t="s">
        <v>1207</v>
      </c>
      <c r="D420">
        <v>42863</v>
      </c>
      <c r="E420" t="s">
        <v>1399</v>
      </c>
      <c r="F420" t="s">
        <v>14</v>
      </c>
      <c r="G420" t="s">
        <v>14</v>
      </c>
      <c r="H420" t="s">
        <v>482</v>
      </c>
      <c r="I420" t="s">
        <v>485</v>
      </c>
      <c r="J420" t="s">
        <v>484</v>
      </c>
      <c r="K420">
        <v>0</v>
      </c>
      <c r="L420" t="s">
        <v>8</v>
      </c>
      <c r="M420" t="s">
        <v>8</v>
      </c>
      <c r="N420" t="s">
        <v>1401</v>
      </c>
    </row>
    <row r="421" spans="1:14">
      <c r="A421" t="s">
        <v>150</v>
      </c>
      <c r="B421" t="s">
        <v>495</v>
      </c>
      <c r="C421" t="s">
        <v>1146</v>
      </c>
      <c r="D421">
        <v>42870</v>
      </c>
      <c r="E421" t="s">
        <v>1399</v>
      </c>
      <c r="F421" t="s">
        <v>14</v>
      </c>
      <c r="G421" t="s">
        <v>14</v>
      </c>
      <c r="H421" t="s">
        <v>482</v>
      </c>
      <c r="I421" t="s">
        <v>485</v>
      </c>
      <c r="J421" t="s">
        <v>484</v>
      </c>
      <c r="K421">
        <v>0</v>
      </c>
      <c r="L421" t="s">
        <v>8</v>
      </c>
      <c r="M421" t="s">
        <v>8</v>
      </c>
      <c r="N421" t="s">
        <v>1401</v>
      </c>
    </row>
    <row r="422" spans="1:14">
      <c r="A422" t="s">
        <v>150</v>
      </c>
      <c r="B422" t="s">
        <v>495</v>
      </c>
      <c r="C422" t="s">
        <v>958</v>
      </c>
      <c r="D422">
        <v>42861</v>
      </c>
      <c r="E422" t="s">
        <v>1399</v>
      </c>
      <c r="F422" t="s">
        <v>14</v>
      </c>
      <c r="G422" t="s">
        <v>14</v>
      </c>
      <c r="H422" t="s">
        <v>482</v>
      </c>
      <c r="I422" t="s">
        <v>1056</v>
      </c>
      <c r="J422" t="s">
        <v>484</v>
      </c>
      <c r="K422">
        <v>0</v>
      </c>
      <c r="L422" t="s">
        <v>8</v>
      </c>
      <c r="M422" t="s">
        <v>8</v>
      </c>
      <c r="N422" t="s">
        <v>1073</v>
      </c>
    </row>
    <row r="423" spans="1:14">
      <c r="A423" t="s">
        <v>150</v>
      </c>
      <c r="B423" t="s">
        <v>495</v>
      </c>
      <c r="C423" t="s">
        <v>1161</v>
      </c>
      <c r="D423">
        <v>42862</v>
      </c>
      <c r="E423" t="s">
        <v>1399</v>
      </c>
      <c r="F423" t="s">
        <v>14</v>
      </c>
      <c r="G423" t="s">
        <v>14</v>
      </c>
      <c r="H423" t="s">
        <v>482</v>
      </c>
      <c r="I423" t="s">
        <v>483</v>
      </c>
      <c r="J423" t="s">
        <v>484</v>
      </c>
      <c r="K423">
        <v>0</v>
      </c>
      <c r="L423" t="s">
        <v>8</v>
      </c>
      <c r="M423" t="s">
        <v>8</v>
      </c>
      <c r="N423" t="s">
        <v>1401</v>
      </c>
    </row>
    <row r="424" spans="1:14">
      <c r="A424" t="s">
        <v>150</v>
      </c>
      <c r="B424" t="s">
        <v>495</v>
      </c>
      <c r="C424" t="s">
        <v>1174</v>
      </c>
      <c r="D424">
        <v>42862</v>
      </c>
      <c r="E424" t="s">
        <v>1399</v>
      </c>
      <c r="F424" t="s">
        <v>14</v>
      </c>
      <c r="G424" t="s">
        <v>14</v>
      </c>
      <c r="H424" t="s">
        <v>482</v>
      </c>
      <c r="I424" t="s">
        <v>483</v>
      </c>
      <c r="J424" t="s">
        <v>484</v>
      </c>
      <c r="K424">
        <v>0</v>
      </c>
      <c r="L424" t="s">
        <v>8</v>
      </c>
      <c r="M424" t="s">
        <v>8</v>
      </c>
      <c r="N424" t="s">
        <v>1400</v>
      </c>
    </row>
    <row r="425" spans="1:14">
      <c r="A425" t="s">
        <v>150</v>
      </c>
      <c r="B425" t="s">
        <v>495</v>
      </c>
      <c r="C425" t="s">
        <v>958</v>
      </c>
      <c r="D425">
        <v>42861</v>
      </c>
      <c r="E425" t="s">
        <v>1399</v>
      </c>
      <c r="F425" t="s">
        <v>14</v>
      </c>
      <c r="G425" t="s">
        <v>14</v>
      </c>
      <c r="H425" t="s">
        <v>482</v>
      </c>
      <c r="I425" t="s">
        <v>485</v>
      </c>
      <c r="J425" t="s">
        <v>484</v>
      </c>
      <c r="K425">
        <v>0</v>
      </c>
      <c r="L425" t="s">
        <v>8</v>
      </c>
      <c r="M425" t="s">
        <v>8</v>
      </c>
      <c r="N425" t="s">
        <v>1406</v>
      </c>
    </row>
    <row r="426" spans="1:14">
      <c r="A426" t="s">
        <v>150</v>
      </c>
      <c r="B426" t="s">
        <v>495</v>
      </c>
      <c r="C426" t="s">
        <v>1168</v>
      </c>
      <c r="D426">
        <v>42864</v>
      </c>
      <c r="E426" t="s">
        <v>1399</v>
      </c>
      <c r="F426" t="s">
        <v>14</v>
      </c>
      <c r="G426" t="s">
        <v>14</v>
      </c>
      <c r="H426" t="s">
        <v>482</v>
      </c>
      <c r="I426" t="s">
        <v>485</v>
      </c>
      <c r="J426" t="s">
        <v>484</v>
      </c>
      <c r="K426">
        <v>0</v>
      </c>
      <c r="L426" t="s">
        <v>8</v>
      </c>
      <c r="M426" t="s">
        <v>8</v>
      </c>
      <c r="N426" t="s">
        <v>1400</v>
      </c>
    </row>
    <row r="427" spans="1:14">
      <c r="A427" t="s">
        <v>150</v>
      </c>
      <c r="B427" t="s">
        <v>495</v>
      </c>
      <c r="C427" t="s">
        <v>1172</v>
      </c>
      <c r="D427">
        <v>42862</v>
      </c>
      <c r="E427" t="s">
        <v>1399</v>
      </c>
      <c r="F427" t="s">
        <v>14</v>
      </c>
      <c r="G427" t="s">
        <v>14</v>
      </c>
      <c r="H427" t="s">
        <v>482</v>
      </c>
      <c r="I427" t="s">
        <v>483</v>
      </c>
      <c r="J427" t="s">
        <v>484</v>
      </c>
      <c r="K427">
        <v>0</v>
      </c>
      <c r="L427" t="s">
        <v>8</v>
      </c>
      <c r="M427" t="s">
        <v>8</v>
      </c>
      <c r="N427" t="s">
        <v>1401</v>
      </c>
    </row>
    <row r="428" spans="1:14">
      <c r="A428" t="s">
        <v>150</v>
      </c>
      <c r="B428" t="s">
        <v>495</v>
      </c>
      <c r="C428" t="s">
        <v>1127</v>
      </c>
      <c r="D428">
        <v>42862</v>
      </c>
      <c r="E428" t="s">
        <v>1399</v>
      </c>
      <c r="F428" t="s">
        <v>14</v>
      </c>
      <c r="G428" t="s">
        <v>14</v>
      </c>
      <c r="H428" t="s">
        <v>482</v>
      </c>
      <c r="I428" t="s">
        <v>485</v>
      </c>
      <c r="J428" t="s">
        <v>484</v>
      </c>
      <c r="K428">
        <v>0</v>
      </c>
      <c r="L428" t="s">
        <v>8</v>
      </c>
      <c r="M428" t="s">
        <v>8</v>
      </c>
      <c r="N428" t="s">
        <v>1401</v>
      </c>
    </row>
    <row r="429" spans="1:14">
      <c r="A429" t="s">
        <v>150</v>
      </c>
      <c r="B429" t="s">
        <v>495</v>
      </c>
      <c r="C429" t="s">
        <v>1191</v>
      </c>
      <c r="D429">
        <v>42862</v>
      </c>
      <c r="E429" t="s">
        <v>1399</v>
      </c>
      <c r="F429" t="s">
        <v>14</v>
      </c>
      <c r="G429" t="s">
        <v>14</v>
      </c>
      <c r="H429" t="s">
        <v>482</v>
      </c>
      <c r="I429" t="s">
        <v>483</v>
      </c>
      <c r="J429" t="s">
        <v>484</v>
      </c>
      <c r="K429">
        <v>0</v>
      </c>
      <c r="L429" t="s">
        <v>8</v>
      </c>
      <c r="M429" t="s">
        <v>8</v>
      </c>
      <c r="N429" t="s">
        <v>1401</v>
      </c>
    </row>
    <row r="430" spans="1:14">
      <c r="A430" t="s">
        <v>150</v>
      </c>
      <c r="B430" t="s">
        <v>495</v>
      </c>
      <c r="C430" t="s">
        <v>1342</v>
      </c>
      <c r="D430">
        <v>42879</v>
      </c>
      <c r="E430" t="s">
        <v>1399</v>
      </c>
      <c r="F430" t="s">
        <v>14</v>
      </c>
      <c r="G430" t="s">
        <v>14</v>
      </c>
      <c r="H430" t="s">
        <v>482</v>
      </c>
      <c r="I430" t="s">
        <v>485</v>
      </c>
      <c r="J430" t="s">
        <v>484</v>
      </c>
      <c r="K430">
        <v>0</v>
      </c>
      <c r="L430" t="s">
        <v>8</v>
      </c>
      <c r="M430" t="s">
        <v>8</v>
      </c>
      <c r="N430" t="s">
        <v>1401</v>
      </c>
    </row>
    <row r="431" spans="1:14">
      <c r="A431" t="s">
        <v>150</v>
      </c>
      <c r="B431" t="s">
        <v>495</v>
      </c>
      <c r="C431" t="s">
        <v>1345</v>
      </c>
      <c r="D431">
        <v>42879</v>
      </c>
      <c r="E431" t="s">
        <v>1399</v>
      </c>
      <c r="F431" t="s">
        <v>14</v>
      </c>
      <c r="G431" t="s">
        <v>14</v>
      </c>
      <c r="H431" t="s">
        <v>482</v>
      </c>
      <c r="I431" t="s">
        <v>485</v>
      </c>
      <c r="J431" t="s">
        <v>484</v>
      </c>
      <c r="K431">
        <v>0</v>
      </c>
      <c r="L431" t="s">
        <v>8</v>
      </c>
      <c r="M431" t="s">
        <v>8</v>
      </c>
      <c r="N431" t="s">
        <v>1400</v>
      </c>
    </row>
    <row r="432" spans="1:14">
      <c r="A432" t="s">
        <v>150</v>
      </c>
      <c r="B432" t="s">
        <v>495</v>
      </c>
      <c r="C432" t="s">
        <v>933</v>
      </c>
      <c r="D432">
        <v>42861</v>
      </c>
      <c r="E432" t="s">
        <v>1399</v>
      </c>
      <c r="F432" t="s">
        <v>14</v>
      </c>
      <c r="G432" t="s">
        <v>14</v>
      </c>
      <c r="H432" t="s">
        <v>482</v>
      </c>
      <c r="I432" t="s">
        <v>483</v>
      </c>
      <c r="J432" t="s">
        <v>490</v>
      </c>
      <c r="K432">
        <v>0</v>
      </c>
      <c r="L432" t="s">
        <v>8</v>
      </c>
      <c r="M432" t="s">
        <v>8</v>
      </c>
      <c r="N432" t="s">
        <v>1068</v>
      </c>
    </row>
    <row r="433" spans="1:14">
      <c r="A433" t="s">
        <v>150</v>
      </c>
      <c r="B433" t="s">
        <v>495</v>
      </c>
      <c r="C433" t="s">
        <v>1080</v>
      </c>
      <c r="D433">
        <v>42862</v>
      </c>
      <c r="E433" t="s">
        <v>1399</v>
      </c>
      <c r="F433" t="s">
        <v>14</v>
      </c>
      <c r="G433" t="s">
        <v>14</v>
      </c>
      <c r="H433" t="s">
        <v>482</v>
      </c>
      <c r="I433" t="s">
        <v>485</v>
      </c>
      <c r="J433" t="s">
        <v>484</v>
      </c>
      <c r="K433">
        <v>0</v>
      </c>
      <c r="L433" t="s">
        <v>8</v>
      </c>
      <c r="M433" t="s">
        <v>8</v>
      </c>
      <c r="N433" t="s">
        <v>1401</v>
      </c>
    </row>
    <row r="434" spans="1:14">
      <c r="A434" t="s">
        <v>150</v>
      </c>
      <c r="B434" t="s">
        <v>495</v>
      </c>
      <c r="C434" t="s">
        <v>1177</v>
      </c>
      <c r="D434">
        <v>42868</v>
      </c>
      <c r="E434" t="s">
        <v>1399</v>
      </c>
      <c r="F434" t="s">
        <v>14</v>
      </c>
      <c r="G434" t="s">
        <v>14</v>
      </c>
      <c r="H434" t="s">
        <v>482</v>
      </c>
      <c r="I434" t="s">
        <v>485</v>
      </c>
      <c r="J434" t="s">
        <v>484</v>
      </c>
      <c r="K434">
        <v>0</v>
      </c>
      <c r="L434" t="s">
        <v>8</v>
      </c>
      <c r="M434" t="s">
        <v>8</v>
      </c>
      <c r="N434" t="s">
        <v>1400</v>
      </c>
    </row>
    <row r="435" spans="1:14">
      <c r="A435" t="s">
        <v>150</v>
      </c>
      <c r="B435" t="s">
        <v>495</v>
      </c>
      <c r="C435" t="s">
        <v>1339</v>
      </c>
      <c r="D435">
        <v>42883</v>
      </c>
      <c r="E435" t="s">
        <v>1399</v>
      </c>
      <c r="F435" t="s">
        <v>14</v>
      </c>
      <c r="G435" t="s">
        <v>14</v>
      </c>
      <c r="H435" t="s">
        <v>482</v>
      </c>
      <c r="I435" t="s">
        <v>485</v>
      </c>
      <c r="J435" t="s">
        <v>484</v>
      </c>
      <c r="K435">
        <v>0</v>
      </c>
      <c r="L435" t="s">
        <v>8</v>
      </c>
      <c r="M435" t="s">
        <v>8</v>
      </c>
      <c r="N435" t="s">
        <v>1400</v>
      </c>
    </row>
    <row r="436" spans="1:14">
      <c r="A436" t="s">
        <v>150</v>
      </c>
      <c r="B436" t="s">
        <v>495</v>
      </c>
      <c r="C436" t="s">
        <v>1341</v>
      </c>
      <c r="D436">
        <v>42863</v>
      </c>
      <c r="E436" t="s">
        <v>1399</v>
      </c>
      <c r="F436" t="s">
        <v>14</v>
      </c>
      <c r="G436" t="s">
        <v>14</v>
      </c>
      <c r="H436" t="s">
        <v>482</v>
      </c>
      <c r="I436" t="s">
        <v>485</v>
      </c>
      <c r="J436" t="s">
        <v>484</v>
      </c>
      <c r="K436">
        <v>0</v>
      </c>
      <c r="L436" t="s">
        <v>8</v>
      </c>
      <c r="M436" t="s">
        <v>8</v>
      </c>
      <c r="N436" t="s">
        <v>1400</v>
      </c>
    </row>
    <row r="437" spans="1:14">
      <c r="A437" t="s">
        <v>150</v>
      </c>
      <c r="B437" t="s">
        <v>495</v>
      </c>
      <c r="C437" t="s">
        <v>1124</v>
      </c>
      <c r="D437">
        <v>42868</v>
      </c>
      <c r="E437" t="s">
        <v>1399</v>
      </c>
      <c r="F437" t="s">
        <v>14</v>
      </c>
      <c r="G437" t="s">
        <v>14</v>
      </c>
      <c r="H437" t="s">
        <v>482</v>
      </c>
      <c r="I437" t="s">
        <v>485</v>
      </c>
      <c r="J437" t="s">
        <v>484</v>
      </c>
      <c r="K437">
        <v>0</v>
      </c>
      <c r="L437" t="s">
        <v>8</v>
      </c>
      <c r="M437" t="s">
        <v>8</v>
      </c>
      <c r="N437" t="s">
        <v>1401</v>
      </c>
    </row>
    <row r="438" spans="1:14">
      <c r="A438" t="s">
        <v>150</v>
      </c>
      <c r="B438" t="s">
        <v>495</v>
      </c>
      <c r="C438" t="s">
        <v>1151</v>
      </c>
      <c r="D438">
        <v>42868</v>
      </c>
      <c r="E438" t="s">
        <v>1399</v>
      </c>
      <c r="F438" t="s">
        <v>14</v>
      </c>
      <c r="G438" t="s">
        <v>14</v>
      </c>
      <c r="H438" t="s">
        <v>482</v>
      </c>
      <c r="I438" t="s">
        <v>483</v>
      </c>
      <c r="J438" t="s">
        <v>484</v>
      </c>
      <c r="K438">
        <v>0</v>
      </c>
      <c r="L438" t="s">
        <v>8</v>
      </c>
      <c r="M438" t="s">
        <v>8</v>
      </c>
      <c r="N438" t="s">
        <v>1401</v>
      </c>
    </row>
    <row r="439" spans="1:14">
      <c r="A439" t="s">
        <v>150</v>
      </c>
      <c r="B439" t="s">
        <v>495</v>
      </c>
      <c r="C439" t="s">
        <v>1106</v>
      </c>
      <c r="D439">
        <v>42868</v>
      </c>
      <c r="E439" t="s">
        <v>1399</v>
      </c>
      <c r="F439" t="s">
        <v>14</v>
      </c>
      <c r="G439" t="s">
        <v>14</v>
      </c>
      <c r="H439" t="s">
        <v>482</v>
      </c>
      <c r="I439" t="s">
        <v>485</v>
      </c>
      <c r="J439" t="s">
        <v>484</v>
      </c>
      <c r="K439">
        <v>0</v>
      </c>
      <c r="L439" t="s">
        <v>8</v>
      </c>
      <c r="M439" t="s">
        <v>8</v>
      </c>
      <c r="N439" t="s">
        <v>1400</v>
      </c>
    </row>
    <row r="440" spans="1:14">
      <c r="A440" t="s">
        <v>150</v>
      </c>
      <c r="B440" t="s">
        <v>495</v>
      </c>
      <c r="C440" t="s">
        <v>1336</v>
      </c>
      <c r="D440">
        <v>42864</v>
      </c>
      <c r="E440" t="s">
        <v>1399</v>
      </c>
      <c r="F440" t="s">
        <v>14</v>
      </c>
      <c r="G440" t="s">
        <v>14</v>
      </c>
      <c r="H440" t="s">
        <v>482</v>
      </c>
      <c r="I440" t="s">
        <v>485</v>
      </c>
      <c r="J440" t="s">
        <v>484</v>
      </c>
      <c r="K440">
        <v>0</v>
      </c>
      <c r="L440" t="s">
        <v>8</v>
      </c>
      <c r="M440" t="s">
        <v>8</v>
      </c>
      <c r="N440" t="s">
        <v>1401</v>
      </c>
    </row>
    <row r="441" spans="1:14">
      <c r="A441" t="s">
        <v>150</v>
      </c>
      <c r="B441" t="s">
        <v>495</v>
      </c>
      <c r="C441" t="s">
        <v>1133</v>
      </c>
      <c r="D441">
        <v>42880</v>
      </c>
      <c r="E441" t="s">
        <v>1399</v>
      </c>
      <c r="F441" t="s">
        <v>14</v>
      </c>
      <c r="G441" t="s">
        <v>14</v>
      </c>
      <c r="H441" t="s">
        <v>482</v>
      </c>
      <c r="I441" t="s">
        <v>485</v>
      </c>
      <c r="J441" t="s">
        <v>484</v>
      </c>
      <c r="K441">
        <v>0</v>
      </c>
      <c r="L441" t="s">
        <v>8</v>
      </c>
      <c r="M441" t="s">
        <v>8</v>
      </c>
      <c r="N441" t="s">
        <v>1400</v>
      </c>
    </row>
    <row r="442" spans="1:14">
      <c r="A442" t="s">
        <v>150</v>
      </c>
      <c r="B442" t="s">
        <v>495</v>
      </c>
      <c r="C442" t="s">
        <v>1310</v>
      </c>
      <c r="D442">
        <v>42862</v>
      </c>
      <c r="E442" t="s">
        <v>1399</v>
      </c>
      <c r="F442" t="s">
        <v>14</v>
      </c>
      <c r="G442" t="s">
        <v>14</v>
      </c>
      <c r="H442" t="s">
        <v>482</v>
      </c>
      <c r="I442" t="s">
        <v>485</v>
      </c>
      <c r="J442" t="s">
        <v>484</v>
      </c>
      <c r="K442">
        <v>0</v>
      </c>
      <c r="L442" t="s">
        <v>8</v>
      </c>
      <c r="M442" t="s">
        <v>8</v>
      </c>
      <c r="N442" t="s">
        <v>1401</v>
      </c>
    </row>
    <row r="443" spans="1:14">
      <c r="A443" t="s">
        <v>151</v>
      </c>
      <c r="B443" t="s">
        <v>503</v>
      </c>
      <c r="C443" t="s">
        <v>968</v>
      </c>
      <c r="D443">
        <v>42862</v>
      </c>
      <c r="E443" t="s">
        <v>1399</v>
      </c>
      <c r="F443" t="s">
        <v>14</v>
      </c>
      <c r="G443" t="s">
        <v>14</v>
      </c>
      <c r="H443" t="s">
        <v>482</v>
      </c>
      <c r="I443" t="s">
        <v>485</v>
      </c>
      <c r="J443" t="s">
        <v>484</v>
      </c>
      <c r="K443">
        <v>0</v>
      </c>
      <c r="L443" t="s">
        <v>8</v>
      </c>
      <c r="M443" t="s">
        <v>8</v>
      </c>
      <c r="N443" t="s">
        <v>1349</v>
      </c>
    </row>
    <row r="444" spans="1:14">
      <c r="A444" t="s">
        <v>151</v>
      </c>
      <c r="B444" t="s">
        <v>503</v>
      </c>
      <c r="C444" t="s">
        <v>1353</v>
      </c>
      <c r="D444">
        <v>42865</v>
      </c>
      <c r="E444" t="s">
        <v>1399</v>
      </c>
      <c r="F444" t="s">
        <v>14</v>
      </c>
      <c r="G444" t="s">
        <v>14</v>
      </c>
      <c r="H444" t="s">
        <v>482</v>
      </c>
      <c r="I444" t="s">
        <v>485</v>
      </c>
      <c r="J444" t="s">
        <v>484</v>
      </c>
      <c r="K444">
        <v>0</v>
      </c>
      <c r="L444" t="s">
        <v>8</v>
      </c>
      <c r="M444" t="s">
        <v>8</v>
      </c>
      <c r="N444" t="s">
        <v>1400</v>
      </c>
    </row>
    <row r="445" spans="1:14">
      <c r="A445" t="s">
        <v>151</v>
      </c>
      <c r="B445" t="s">
        <v>503</v>
      </c>
      <c r="C445" t="s">
        <v>991</v>
      </c>
      <c r="D445">
        <v>42862</v>
      </c>
      <c r="E445" t="s">
        <v>1399</v>
      </c>
      <c r="F445" t="s">
        <v>14</v>
      </c>
      <c r="G445" t="s">
        <v>14</v>
      </c>
      <c r="H445" t="s">
        <v>482</v>
      </c>
      <c r="I445" t="s">
        <v>485</v>
      </c>
      <c r="J445" t="s">
        <v>490</v>
      </c>
      <c r="K445">
        <v>0</v>
      </c>
      <c r="L445" t="s">
        <v>8</v>
      </c>
      <c r="M445" t="s">
        <v>8</v>
      </c>
      <c r="N445" t="s">
        <v>1407</v>
      </c>
    </row>
    <row r="446" spans="1:14">
      <c r="A446" t="s">
        <v>151</v>
      </c>
      <c r="B446" t="s">
        <v>503</v>
      </c>
      <c r="C446" t="s">
        <v>1097</v>
      </c>
      <c r="D446">
        <v>42865</v>
      </c>
      <c r="E446" t="s">
        <v>1399</v>
      </c>
      <c r="F446" t="s">
        <v>14</v>
      </c>
      <c r="G446" t="s">
        <v>14</v>
      </c>
      <c r="H446" t="s">
        <v>482</v>
      </c>
      <c r="I446" t="s">
        <v>485</v>
      </c>
      <c r="J446" t="s">
        <v>484</v>
      </c>
      <c r="K446">
        <v>0</v>
      </c>
      <c r="L446" t="s">
        <v>8</v>
      </c>
      <c r="M446" t="s">
        <v>8</v>
      </c>
      <c r="N446" t="s">
        <v>1401</v>
      </c>
    </row>
    <row r="447" spans="1:14">
      <c r="A447" t="s">
        <v>151</v>
      </c>
      <c r="B447" t="s">
        <v>503</v>
      </c>
      <c r="C447" t="s">
        <v>968</v>
      </c>
      <c r="D447">
        <v>42862</v>
      </c>
      <c r="E447" t="s">
        <v>1399</v>
      </c>
      <c r="F447" t="s">
        <v>14</v>
      </c>
      <c r="G447" t="s">
        <v>14</v>
      </c>
      <c r="H447" t="s">
        <v>482</v>
      </c>
      <c r="I447" t="s">
        <v>485</v>
      </c>
      <c r="J447" t="s">
        <v>490</v>
      </c>
      <c r="K447">
        <v>0</v>
      </c>
      <c r="L447" t="s">
        <v>8</v>
      </c>
      <c r="M447" t="s">
        <v>8</v>
      </c>
      <c r="N447" t="s">
        <v>1407</v>
      </c>
    </row>
    <row r="448" spans="1:14">
      <c r="A448" t="s">
        <v>151</v>
      </c>
      <c r="B448" t="s">
        <v>503</v>
      </c>
      <c r="C448" t="s">
        <v>1181</v>
      </c>
      <c r="D448">
        <v>42863</v>
      </c>
      <c r="E448" t="s">
        <v>1399</v>
      </c>
      <c r="F448" t="s">
        <v>14</v>
      </c>
      <c r="G448" t="s">
        <v>14</v>
      </c>
      <c r="H448" t="s">
        <v>482</v>
      </c>
      <c r="I448" t="s">
        <v>485</v>
      </c>
      <c r="J448" t="s">
        <v>484</v>
      </c>
      <c r="K448">
        <v>0</v>
      </c>
      <c r="L448" t="s">
        <v>8</v>
      </c>
      <c r="M448" t="s">
        <v>8</v>
      </c>
      <c r="N448" t="s">
        <v>1401</v>
      </c>
    </row>
    <row r="449" spans="1:14">
      <c r="A449" t="s">
        <v>151</v>
      </c>
      <c r="B449" t="s">
        <v>503</v>
      </c>
      <c r="C449" t="s">
        <v>1084</v>
      </c>
      <c r="D449">
        <v>42865</v>
      </c>
      <c r="E449" t="s">
        <v>1399</v>
      </c>
      <c r="F449" t="s">
        <v>14</v>
      </c>
      <c r="G449" t="s">
        <v>14</v>
      </c>
      <c r="H449" t="s">
        <v>482</v>
      </c>
      <c r="I449" t="s">
        <v>485</v>
      </c>
      <c r="J449" t="s">
        <v>484</v>
      </c>
      <c r="K449">
        <v>0</v>
      </c>
      <c r="L449" t="s">
        <v>8</v>
      </c>
      <c r="M449" t="s">
        <v>8</v>
      </c>
      <c r="N449" t="s">
        <v>1401</v>
      </c>
    </row>
    <row r="450" spans="1:14">
      <c r="A450" t="s">
        <v>151</v>
      </c>
      <c r="B450" t="s">
        <v>503</v>
      </c>
      <c r="C450" t="s">
        <v>991</v>
      </c>
      <c r="D450">
        <v>42862</v>
      </c>
      <c r="E450" t="s">
        <v>1399</v>
      </c>
      <c r="F450" t="s">
        <v>14</v>
      </c>
      <c r="G450" t="s">
        <v>14</v>
      </c>
      <c r="H450" t="s">
        <v>482</v>
      </c>
      <c r="I450" t="s">
        <v>485</v>
      </c>
      <c r="J450" t="s">
        <v>484</v>
      </c>
      <c r="K450">
        <v>0</v>
      </c>
      <c r="L450" t="s">
        <v>8</v>
      </c>
      <c r="M450" t="s">
        <v>8</v>
      </c>
      <c r="N450" t="s">
        <v>1349</v>
      </c>
    </row>
    <row r="451" spans="1:14">
      <c r="A451" t="s">
        <v>151</v>
      </c>
      <c r="B451" t="s">
        <v>503</v>
      </c>
      <c r="C451" t="s">
        <v>1178</v>
      </c>
      <c r="D451">
        <v>42863</v>
      </c>
      <c r="E451" t="s">
        <v>1399</v>
      </c>
      <c r="F451" t="s">
        <v>14</v>
      </c>
      <c r="G451" t="s">
        <v>14</v>
      </c>
      <c r="H451" t="s">
        <v>482</v>
      </c>
      <c r="I451" t="s">
        <v>485</v>
      </c>
      <c r="J451" t="s">
        <v>484</v>
      </c>
      <c r="K451">
        <v>0</v>
      </c>
      <c r="L451" t="s">
        <v>8</v>
      </c>
      <c r="M451" t="s">
        <v>8</v>
      </c>
      <c r="N451" t="s">
        <v>1408</v>
      </c>
    </row>
    <row r="452" spans="1:14">
      <c r="A452" t="s">
        <v>151</v>
      </c>
      <c r="B452" t="s">
        <v>503</v>
      </c>
      <c r="C452" t="s">
        <v>955</v>
      </c>
      <c r="D452">
        <v>42862</v>
      </c>
      <c r="E452" t="s">
        <v>1399</v>
      </c>
      <c r="F452" t="s">
        <v>14</v>
      </c>
      <c r="G452" t="s">
        <v>14</v>
      </c>
      <c r="H452" t="s">
        <v>482</v>
      </c>
      <c r="I452" t="s">
        <v>485</v>
      </c>
      <c r="J452" t="s">
        <v>484</v>
      </c>
      <c r="K452">
        <v>0</v>
      </c>
      <c r="L452" t="s">
        <v>8</v>
      </c>
      <c r="M452" t="s">
        <v>8</v>
      </c>
      <c r="N452" t="s">
        <v>1409</v>
      </c>
    </row>
    <row r="453" spans="1:14">
      <c r="A453" t="s">
        <v>1015</v>
      </c>
      <c r="B453" t="s">
        <v>72</v>
      </c>
      <c r="C453" t="s">
        <v>1052</v>
      </c>
      <c r="D453">
        <v>42883</v>
      </c>
      <c r="E453" t="s">
        <v>1399</v>
      </c>
      <c r="F453" t="s">
        <v>14</v>
      </c>
      <c r="G453" t="s">
        <v>14</v>
      </c>
      <c r="H453" t="s">
        <v>482</v>
      </c>
      <c r="I453" t="s">
        <v>485</v>
      </c>
      <c r="J453" t="s">
        <v>484</v>
      </c>
      <c r="K453">
        <v>0</v>
      </c>
      <c r="L453" t="s">
        <v>8</v>
      </c>
      <c r="M453" t="s">
        <v>8</v>
      </c>
      <c r="N453" t="s">
        <v>1403</v>
      </c>
    </row>
    <row r="454" spans="1:14">
      <c r="A454" t="s">
        <v>1015</v>
      </c>
      <c r="B454" t="s">
        <v>72</v>
      </c>
      <c r="C454" t="s">
        <v>1188</v>
      </c>
      <c r="D454">
        <v>42862</v>
      </c>
      <c r="E454" t="s">
        <v>1399</v>
      </c>
      <c r="F454" t="s">
        <v>14</v>
      </c>
      <c r="G454" t="s">
        <v>14</v>
      </c>
      <c r="H454" t="s">
        <v>482</v>
      </c>
      <c r="I454" t="s">
        <v>485</v>
      </c>
      <c r="J454" t="s">
        <v>484</v>
      </c>
      <c r="K454">
        <v>0</v>
      </c>
      <c r="L454" t="s">
        <v>8</v>
      </c>
      <c r="M454" t="s">
        <v>8</v>
      </c>
      <c r="N454" t="s">
        <v>1400</v>
      </c>
    </row>
    <row r="455" spans="1:14">
      <c r="A455" t="s">
        <v>1015</v>
      </c>
      <c r="B455" t="s">
        <v>72</v>
      </c>
      <c r="C455" t="s">
        <v>1087</v>
      </c>
      <c r="D455">
        <v>42869</v>
      </c>
      <c r="E455" t="s">
        <v>1399</v>
      </c>
      <c r="F455" t="s">
        <v>14</v>
      </c>
      <c r="G455" t="s">
        <v>14</v>
      </c>
      <c r="H455" t="s">
        <v>482</v>
      </c>
      <c r="I455" t="s">
        <v>485</v>
      </c>
      <c r="J455" t="s">
        <v>484</v>
      </c>
      <c r="K455">
        <v>0</v>
      </c>
      <c r="L455" t="s">
        <v>8</v>
      </c>
      <c r="M455" t="s">
        <v>8</v>
      </c>
      <c r="N455" t="s">
        <v>1003</v>
      </c>
    </row>
    <row r="456" spans="1:14">
      <c r="A456" t="s">
        <v>1015</v>
      </c>
      <c r="B456" t="s">
        <v>72</v>
      </c>
      <c r="C456" t="s">
        <v>1165</v>
      </c>
      <c r="D456">
        <v>42862</v>
      </c>
      <c r="E456" t="s">
        <v>1399</v>
      </c>
      <c r="F456" t="s">
        <v>14</v>
      </c>
      <c r="G456" t="s">
        <v>14</v>
      </c>
      <c r="H456" t="s">
        <v>482</v>
      </c>
      <c r="I456" t="s">
        <v>485</v>
      </c>
      <c r="J456" t="s">
        <v>484</v>
      </c>
      <c r="K456">
        <v>0</v>
      </c>
      <c r="L456" t="s">
        <v>8</v>
      </c>
      <c r="M456" t="s">
        <v>8</v>
      </c>
      <c r="N456" t="s">
        <v>1400</v>
      </c>
    </row>
    <row r="457" spans="1:14">
      <c r="A457" t="s">
        <v>1015</v>
      </c>
      <c r="B457" t="s">
        <v>72</v>
      </c>
      <c r="C457" t="s">
        <v>1099</v>
      </c>
      <c r="D457">
        <v>42869</v>
      </c>
      <c r="E457" t="s">
        <v>1399</v>
      </c>
      <c r="F457" t="s">
        <v>14</v>
      </c>
      <c r="G457" t="s">
        <v>14</v>
      </c>
      <c r="H457" t="s">
        <v>482</v>
      </c>
      <c r="I457" t="s">
        <v>485</v>
      </c>
      <c r="J457" t="s">
        <v>484</v>
      </c>
      <c r="K457">
        <v>0</v>
      </c>
      <c r="L457" t="s">
        <v>8</v>
      </c>
      <c r="M457" t="s">
        <v>8</v>
      </c>
      <c r="N457" t="s">
        <v>1003</v>
      </c>
    </row>
    <row r="458" spans="1:14">
      <c r="A458" t="s">
        <v>1015</v>
      </c>
      <c r="B458" t="s">
        <v>72</v>
      </c>
      <c r="C458" t="s">
        <v>1359</v>
      </c>
      <c r="D458">
        <v>42862</v>
      </c>
      <c r="E458" t="s">
        <v>1399</v>
      </c>
      <c r="F458" t="s">
        <v>14</v>
      </c>
      <c r="G458" t="s">
        <v>14</v>
      </c>
      <c r="H458" t="s">
        <v>482</v>
      </c>
      <c r="I458" t="s">
        <v>485</v>
      </c>
      <c r="J458" t="s">
        <v>484</v>
      </c>
      <c r="K458">
        <v>0</v>
      </c>
      <c r="L458" t="s">
        <v>8</v>
      </c>
      <c r="M458" t="s">
        <v>8</v>
      </c>
      <c r="N458" t="s">
        <v>1400</v>
      </c>
    </row>
    <row r="459" spans="1:14">
      <c r="A459" t="s">
        <v>1015</v>
      </c>
      <c r="B459" t="s">
        <v>72</v>
      </c>
      <c r="C459" t="s">
        <v>1193</v>
      </c>
      <c r="D459">
        <v>42860</v>
      </c>
      <c r="E459" t="s">
        <v>1399</v>
      </c>
      <c r="F459" t="s">
        <v>14</v>
      </c>
      <c r="G459" t="s">
        <v>14</v>
      </c>
      <c r="H459" t="s">
        <v>482</v>
      </c>
      <c r="I459" t="s">
        <v>485</v>
      </c>
      <c r="J459" t="s">
        <v>484</v>
      </c>
      <c r="K459">
        <v>0</v>
      </c>
      <c r="L459" t="s">
        <v>8</v>
      </c>
      <c r="M459" t="s">
        <v>8</v>
      </c>
      <c r="N459" t="s">
        <v>1400</v>
      </c>
    </row>
    <row r="460" spans="1:14">
      <c r="A460" t="s">
        <v>1015</v>
      </c>
      <c r="B460" t="s">
        <v>72</v>
      </c>
      <c r="C460" t="s">
        <v>1101</v>
      </c>
      <c r="D460">
        <v>42869</v>
      </c>
      <c r="E460" t="s">
        <v>1399</v>
      </c>
      <c r="F460" t="s">
        <v>14</v>
      </c>
      <c r="G460" t="s">
        <v>14</v>
      </c>
      <c r="H460" t="s">
        <v>482</v>
      </c>
      <c r="I460" t="s">
        <v>485</v>
      </c>
      <c r="J460" t="s">
        <v>484</v>
      </c>
      <c r="K460">
        <v>0</v>
      </c>
      <c r="L460" t="s">
        <v>8</v>
      </c>
      <c r="M460" t="s">
        <v>8</v>
      </c>
      <c r="N460" t="s">
        <v>1003</v>
      </c>
    </row>
    <row r="461" spans="1:14">
      <c r="A461" t="s">
        <v>1015</v>
      </c>
      <c r="B461" t="s">
        <v>72</v>
      </c>
      <c r="C461" t="s">
        <v>1229</v>
      </c>
      <c r="D461">
        <v>42862</v>
      </c>
      <c r="E461" t="s">
        <v>1399</v>
      </c>
      <c r="F461" t="s">
        <v>14</v>
      </c>
      <c r="G461" t="s">
        <v>14</v>
      </c>
      <c r="H461" t="s">
        <v>482</v>
      </c>
      <c r="I461" t="s">
        <v>485</v>
      </c>
      <c r="J461" t="s">
        <v>484</v>
      </c>
      <c r="K461">
        <v>0</v>
      </c>
      <c r="L461" t="s">
        <v>8</v>
      </c>
      <c r="M461" t="s">
        <v>8</v>
      </c>
      <c r="N461" t="s">
        <v>1400</v>
      </c>
    </row>
    <row r="462" spans="1:14">
      <c r="A462" t="s">
        <v>1015</v>
      </c>
      <c r="B462" t="s">
        <v>72</v>
      </c>
      <c r="C462" t="s">
        <v>1167</v>
      </c>
      <c r="D462">
        <v>42861</v>
      </c>
      <c r="E462" t="s">
        <v>1399</v>
      </c>
      <c r="F462" t="s">
        <v>14</v>
      </c>
      <c r="G462" t="s">
        <v>14</v>
      </c>
      <c r="H462" t="s">
        <v>482</v>
      </c>
      <c r="I462" t="s">
        <v>483</v>
      </c>
      <c r="J462" t="s">
        <v>484</v>
      </c>
      <c r="K462">
        <v>0</v>
      </c>
      <c r="L462" t="s">
        <v>8</v>
      </c>
      <c r="M462" t="s">
        <v>8</v>
      </c>
      <c r="N462" t="s">
        <v>1400</v>
      </c>
    </row>
    <row r="463" spans="1:14">
      <c r="A463" t="s">
        <v>1015</v>
      </c>
      <c r="B463" t="s">
        <v>72</v>
      </c>
      <c r="C463" t="s">
        <v>1192</v>
      </c>
      <c r="D463">
        <v>42862</v>
      </c>
      <c r="E463" t="s">
        <v>1399</v>
      </c>
      <c r="F463" t="s">
        <v>14</v>
      </c>
      <c r="G463" t="s">
        <v>14</v>
      </c>
      <c r="H463" t="s">
        <v>482</v>
      </c>
      <c r="I463" t="s">
        <v>485</v>
      </c>
      <c r="J463" t="s">
        <v>484</v>
      </c>
      <c r="K463">
        <v>0</v>
      </c>
      <c r="L463" t="s">
        <v>8</v>
      </c>
      <c r="M463" t="s">
        <v>8</v>
      </c>
      <c r="N463" t="s">
        <v>1401</v>
      </c>
    </row>
    <row r="464" spans="1:14">
      <c r="A464" t="s">
        <v>1015</v>
      </c>
      <c r="B464" t="s">
        <v>72</v>
      </c>
      <c r="C464" t="s">
        <v>1229</v>
      </c>
      <c r="D464">
        <v>42879</v>
      </c>
      <c r="E464" t="s">
        <v>1399</v>
      </c>
      <c r="F464" t="s">
        <v>14</v>
      </c>
      <c r="G464" t="s">
        <v>14</v>
      </c>
      <c r="H464" t="s">
        <v>482</v>
      </c>
      <c r="I464" t="s">
        <v>483</v>
      </c>
      <c r="J464" t="s">
        <v>1010</v>
      </c>
      <c r="K464">
        <v>0</v>
      </c>
      <c r="L464" t="s">
        <v>8</v>
      </c>
      <c r="M464" t="s">
        <v>8</v>
      </c>
      <c r="N464" t="s">
        <v>1410</v>
      </c>
    </row>
    <row r="465" spans="1:14">
      <c r="A465" t="s">
        <v>1015</v>
      </c>
      <c r="B465" t="s">
        <v>72</v>
      </c>
      <c r="C465" t="s">
        <v>1210</v>
      </c>
      <c r="D465">
        <v>42859</v>
      </c>
      <c r="E465" t="s">
        <v>1399</v>
      </c>
      <c r="F465" t="s">
        <v>14</v>
      </c>
      <c r="G465" t="s">
        <v>14</v>
      </c>
      <c r="H465" t="s">
        <v>482</v>
      </c>
      <c r="I465" t="s">
        <v>485</v>
      </c>
      <c r="J465" t="s">
        <v>484</v>
      </c>
      <c r="K465">
        <v>0</v>
      </c>
      <c r="L465" t="s">
        <v>8</v>
      </c>
      <c r="M465" t="s">
        <v>8</v>
      </c>
      <c r="N465" t="s">
        <v>1400</v>
      </c>
    </row>
    <row r="466" spans="1:14">
      <c r="A466" t="s">
        <v>1015</v>
      </c>
      <c r="B466" t="s">
        <v>72</v>
      </c>
      <c r="C466" t="s">
        <v>1158</v>
      </c>
      <c r="D466">
        <v>42862</v>
      </c>
      <c r="E466" t="s">
        <v>1399</v>
      </c>
      <c r="F466" t="s">
        <v>14</v>
      </c>
      <c r="G466" t="s">
        <v>14</v>
      </c>
      <c r="H466" t="s">
        <v>482</v>
      </c>
      <c r="I466" t="s">
        <v>485</v>
      </c>
      <c r="J466" t="s">
        <v>484</v>
      </c>
      <c r="K466">
        <v>0</v>
      </c>
      <c r="L466" t="s">
        <v>8</v>
      </c>
      <c r="M466" t="s">
        <v>8</v>
      </c>
      <c r="N466" t="s">
        <v>1400</v>
      </c>
    </row>
    <row r="467" spans="1:14">
      <c r="A467" t="s">
        <v>1015</v>
      </c>
      <c r="B467" t="s">
        <v>72</v>
      </c>
      <c r="C467" t="s">
        <v>1082</v>
      </c>
      <c r="D467">
        <v>42869</v>
      </c>
      <c r="E467" t="s">
        <v>1399</v>
      </c>
      <c r="F467" t="s">
        <v>14</v>
      </c>
      <c r="G467" t="s">
        <v>14</v>
      </c>
      <c r="H467" t="s">
        <v>482</v>
      </c>
      <c r="I467" t="s">
        <v>485</v>
      </c>
      <c r="J467" t="s">
        <v>484</v>
      </c>
      <c r="K467">
        <v>0</v>
      </c>
      <c r="L467" t="s">
        <v>8</v>
      </c>
      <c r="M467" t="s">
        <v>8</v>
      </c>
      <c r="N467" t="s">
        <v>1003</v>
      </c>
    </row>
    <row r="468" spans="1:14">
      <c r="A468" t="s">
        <v>1015</v>
      </c>
      <c r="B468" t="s">
        <v>72</v>
      </c>
      <c r="C468" t="s">
        <v>1365</v>
      </c>
      <c r="D468">
        <v>42862</v>
      </c>
      <c r="E468" t="s">
        <v>1399</v>
      </c>
      <c r="F468" t="s">
        <v>14</v>
      </c>
      <c r="G468" t="s">
        <v>14</v>
      </c>
      <c r="H468" t="s">
        <v>482</v>
      </c>
      <c r="I468" t="s">
        <v>485</v>
      </c>
      <c r="J468" t="s">
        <v>484</v>
      </c>
      <c r="K468">
        <v>0</v>
      </c>
      <c r="L468" t="s">
        <v>8</v>
      </c>
      <c r="M468" t="s">
        <v>8</v>
      </c>
      <c r="N468" t="s">
        <v>1400</v>
      </c>
    </row>
    <row r="469" spans="1:14">
      <c r="A469" t="s">
        <v>1015</v>
      </c>
      <c r="B469" t="s">
        <v>72</v>
      </c>
      <c r="C469" t="s">
        <v>1164</v>
      </c>
      <c r="D469">
        <v>42860</v>
      </c>
      <c r="E469" t="s">
        <v>1399</v>
      </c>
      <c r="F469" t="s">
        <v>14</v>
      </c>
      <c r="G469" t="s">
        <v>14</v>
      </c>
      <c r="H469" t="s">
        <v>482</v>
      </c>
      <c r="I469" t="s">
        <v>485</v>
      </c>
      <c r="J469" t="s">
        <v>484</v>
      </c>
      <c r="K469">
        <v>0</v>
      </c>
      <c r="L469" t="s">
        <v>8</v>
      </c>
      <c r="M469" t="s">
        <v>8</v>
      </c>
      <c r="N469" t="s">
        <v>1400</v>
      </c>
    </row>
    <row r="470" spans="1:14">
      <c r="A470" t="s">
        <v>1015</v>
      </c>
      <c r="B470" t="s">
        <v>72</v>
      </c>
      <c r="C470" t="s">
        <v>1187</v>
      </c>
      <c r="D470">
        <v>42862</v>
      </c>
      <c r="E470" t="s">
        <v>1399</v>
      </c>
      <c r="F470" t="s">
        <v>14</v>
      </c>
      <c r="G470" t="s">
        <v>14</v>
      </c>
      <c r="H470" t="s">
        <v>482</v>
      </c>
      <c r="I470" t="s">
        <v>485</v>
      </c>
      <c r="J470" t="s">
        <v>484</v>
      </c>
      <c r="K470">
        <v>0</v>
      </c>
      <c r="L470" t="s">
        <v>8</v>
      </c>
      <c r="M470" t="s">
        <v>8</v>
      </c>
      <c r="N470" t="s">
        <v>1400</v>
      </c>
    </row>
    <row r="471" spans="1:14">
      <c r="A471" t="s">
        <v>1015</v>
      </c>
      <c r="B471" t="s">
        <v>72</v>
      </c>
      <c r="C471" t="s">
        <v>1113</v>
      </c>
      <c r="D471">
        <v>42862</v>
      </c>
      <c r="E471" t="s">
        <v>1399</v>
      </c>
      <c r="F471" t="s">
        <v>14</v>
      </c>
      <c r="G471" t="s">
        <v>14</v>
      </c>
      <c r="H471" t="s">
        <v>482</v>
      </c>
      <c r="I471" t="s">
        <v>485</v>
      </c>
      <c r="J471" t="s">
        <v>484</v>
      </c>
      <c r="K471">
        <v>0</v>
      </c>
      <c r="L471" t="s">
        <v>8</v>
      </c>
      <c r="M471" t="s">
        <v>8</v>
      </c>
      <c r="N471" t="s">
        <v>1400</v>
      </c>
    </row>
    <row r="472" spans="1:14">
      <c r="A472" t="s">
        <v>1015</v>
      </c>
      <c r="B472" t="s">
        <v>72</v>
      </c>
      <c r="C472" t="s">
        <v>1011</v>
      </c>
      <c r="D472">
        <v>42861</v>
      </c>
      <c r="E472" t="s">
        <v>1399</v>
      </c>
      <c r="F472" t="s">
        <v>14</v>
      </c>
      <c r="G472" t="s">
        <v>14</v>
      </c>
      <c r="H472" t="s">
        <v>482</v>
      </c>
      <c r="I472" t="s">
        <v>485</v>
      </c>
      <c r="J472" t="s">
        <v>484</v>
      </c>
      <c r="K472">
        <v>0</v>
      </c>
      <c r="L472" t="s">
        <v>8</v>
      </c>
      <c r="M472" t="s">
        <v>8</v>
      </c>
      <c r="N472" t="s">
        <v>1003</v>
      </c>
    </row>
    <row r="473" spans="1:14">
      <c r="A473" t="s">
        <v>1015</v>
      </c>
      <c r="B473" t="s">
        <v>72</v>
      </c>
      <c r="C473" t="s">
        <v>1186</v>
      </c>
      <c r="D473">
        <v>42862</v>
      </c>
      <c r="E473" t="s">
        <v>1399</v>
      </c>
      <c r="F473" t="s">
        <v>14</v>
      </c>
      <c r="G473" t="s">
        <v>14</v>
      </c>
      <c r="H473" t="s">
        <v>482</v>
      </c>
      <c r="I473" t="s">
        <v>485</v>
      </c>
      <c r="J473" t="s">
        <v>484</v>
      </c>
      <c r="K473">
        <v>0</v>
      </c>
      <c r="L473" t="s">
        <v>8</v>
      </c>
      <c r="M473" t="s">
        <v>8</v>
      </c>
      <c r="N473" t="s">
        <v>1400</v>
      </c>
    </row>
    <row r="474" spans="1:14">
      <c r="A474" t="s">
        <v>1015</v>
      </c>
      <c r="B474" t="s">
        <v>72</v>
      </c>
      <c r="C474" t="s">
        <v>1092</v>
      </c>
      <c r="D474">
        <v>42862</v>
      </c>
      <c r="E474" t="s">
        <v>1399</v>
      </c>
      <c r="F474" t="s">
        <v>14</v>
      </c>
      <c r="G474" t="s">
        <v>14</v>
      </c>
      <c r="H474" t="s">
        <v>482</v>
      </c>
      <c r="I474" t="s">
        <v>485</v>
      </c>
      <c r="J474" t="s">
        <v>484</v>
      </c>
      <c r="K474">
        <v>0</v>
      </c>
      <c r="L474" t="s">
        <v>8</v>
      </c>
      <c r="M474" t="s">
        <v>8</v>
      </c>
      <c r="N474" t="s">
        <v>1401</v>
      </c>
    </row>
    <row r="475" spans="1:14">
      <c r="A475" t="s">
        <v>1015</v>
      </c>
      <c r="B475" t="s">
        <v>72</v>
      </c>
      <c r="C475" t="s">
        <v>1145</v>
      </c>
      <c r="D475">
        <v>42868</v>
      </c>
      <c r="E475" t="s">
        <v>1399</v>
      </c>
      <c r="F475" t="s">
        <v>14</v>
      </c>
      <c r="G475" t="s">
        <v>14</v>
      </c>
      <c r="H475" t="s">
        <v>482</v>
      </c>
      <c r="I475" t="s">
        <v>485</v>
      </c>
      <c r="J475" t="s">
        <v>484</v>
      </c>
      <c r="K475">
        <v>0</v>
      </c>
      <c r="L475" t="s">
        <v>8</v>
      </c>
      <c r="M475" t="s">
        <v>8</v>
      </c>
      <c r="N475" t="s">
        <v>1003</v>
      </c>
    </row>
    <row r="476" spans="1:14">
      <c r="A476" t="s">
        <v>1015</v>
      </c>
      <c r="B476" t="s">
        <v>72</v>
      </c>
      <c r="C476" t="s">
        <v>1147</v>
      </c>
      <c r="D476">
        <v>42869</v>
      </c>
      <c r="E476" t="s">
        <v>1399</v>
      </c>
      <c r="F476" t="s">
        <v>14</v>
      </c>
      <c r="G476" t="s">
        <v>14</v>
      </c>
      <c r="H476" t="s">
        <v>482</v>
      </c>
      <c r="I476" t="s">
        <v>483</v>
      </c>
      <c r="J476" t="s">
        <v>484</v>
      </c>
      <c r="K476">
        <v>0</v>
      </c>
      <c r="L476" t="s">
        <v>8</v>
      </c>
      <c r="M476" t="s">
        <v>8</v>
      </c>
      <c r="N476" t="s">
        <v>1400</v>
      </c>
    </row>
    <row r="477" spans="1:14">
      <c r="A477" t="s">
        <v>1015</v>
      </c>
      <c r="B477" t="s">
        <v>72</v>
      </c>
      <c r="C477" t="s">
        <v>1088</v>
      </c>
      <c r="D477">
        <v>42862</v>
      </c>
      <c r="E477" t="s">
        <v>1399</v>
      </c>
      <c r="F477" t="s">
        <v>14</v>
      </c>
      <c r="G477" t="s">
        <v>14</v>
      </c>
      <c r="H477" t="s">
        <v>482</v>
      </c>
      <c r="I477" t="s">
        <v>485</v>
      </c>
      <c r="J477" t="s">
        <v>484</v>
      </c>
      <c r="K477">
        <v>0</v>
      </c>
      <c r="L477" t="s">
        <v>8</v>
      </c>
      <c r="M477" t="s">
        <v>8</v>
      </c>
      <c r="N477" t="s">
        <v>1401</v>
      </c>
    </row>
    <row r="478" spans="1:14">
      <c r="A478" t="s">
        <v>1049</v>
      </c>
      <c r="B478" t="s">
        <v>1050</v>
      </c>
      <c r="C478" t="s">
        <v>1222</v>
      </c>
      <c r="D478">
        <v>42862</v>
      </c>
      <c r="E478" t="s">
        <v>1399</v>
      </c>
      <c r="F478" t="s">
        <v>14</v>
      </c>
      <c r="G478" t="s">
        <v>14</v>
      </c>
      <c r="H478" t="s">
        <v>482</v>
      </c>
      <c r="I478" t="s">
        <v>485</v>
      </c>
      <c r="J478" t="s">
        <v>484</v>
      </c>
      <c r="K478">
        <v>0</v>
      </c>
      <c r="L478" t="s">
        <v>8</v>
      </c>
      <c r="M478" t="s">
        <v>8</v>
      </c>
      <c r="N478" t="s">
        <v>1003</v>
      </c>
    </row>
    <row r="479" spans="1:14">
      <c r="A479" t="s">
        <v>1049</v>
      </c>
      <c r="B479" t="s">
        <v>1050</v>
      </c>
      <c r="C479" t="s">
        <v>1173</v>
      </c>
      <c r="D479">
        <v>42866</v>
      </c>
      <c r="E479" t="s">
        <v>1399</v>
      </c>
      <c r="F479" t="s">
        <v>14</v>
      </c>
      <c r="G479" t="s">
        <v>14</v>
      </c>
      <c r="H479" t="s">
        <v>482</v>
      </c>
      <c r="I479" t="s">
        <v>483</v>
      </c>
      <c r="J479" t="s">
        <v>484</v>
      </c>
      <c r="K479">
        <v>0</v>
      </c>
      <c r="L479" t="s">
        <v>8</v>
      </c>
      <c r="M479" t="s">
        <v>8</v>
      </c>
      <c r="N479" t="s">
        <v>1400</v>
      </c>
    </row>
    <row r="480" spans="1:14">
      <c r="A480" t="s">
        <v>1049</v>
      </c>
      <c r="B480" t="s">
        <v>1050</v>
      </c>
      <c r="C480" t="s">
        <v>1170</v>
      </c>
      <c r="D480">
        <v>42866</v>
      </c>
      <c r="E480" t="s">
        <v>1399</v>
      </c>
      <c r="F480" t="s">
        <v>14</v>
      </c>
      <c r="G480" t="s">
        <v>14</v>
      </c>
      <c r="H480" t="s">
        <v>482</v>
      </c>
      <c r="I480" t="s">
        <v>483</v>
      </c>
      <c r="J480" t="s">
        <v>484</v>
      </c>
      <c r="K480">
        <v>0</v>
      </c>
      <c r="L480" t="s">
        <v>8</v>
      </c>
      <c r="M480" t="s">
        <v>8</v>
      </c>
      <c r="N480" t="s">
        <v>1400</v>
      </c>
    </row>
    <row r="481" spans="1:14">
      <c r="A481" t="s">
        <v>1383</v>
      </c>
      <c r="B481" t="s">
        <v>1384</v>
      </c>
      <c r="C481" t="s">
        <v>1385</v>
      </c>
      <c r="D481">
        <v>42862</v>
      </c>
      <c r="E481" t="s">
        <v>1399</v>
      </c>
      <c r="F481" t="s">
        <v>14</v>
      </c>
      <c r="G481" t="s">
        <v>14</v>
      </c>
      <c r="H481" t="s">
        <v>482</v>
      </c>
      <c r="I481" t="s">
        <v>485</v>
      </c>
      <c r="J481" t="s">
        <v>484</v>
      </c>
      <c r="K481">
        <v>0</v>
      </c>
      <c r="L481" t="s">
        <v>8</v>
      </c>
      <c r="M481" t="s">
        <v>8</v>
      </c>
      <c r="N481" t="s">
        <v>1400</v>
      </c>
    </row>
    <row r="482" spans="1:14">
      <c r="A482" t="s">
        <v>1383</v>
      </c>
      <c r="B482" t="s">
        <v>1384</v>
      </c>
      <c r="C482" t="s">
        <v>1143</v>
      </c>
      <c r="D482">
        <v>42862</v>
      </c>
      <c r="E482" t="s">
        <v>1399</v>
      </c>
      <c r="F482" t="s">
        <v>14</v>
      </c>
      <c r="G482" t="s">
        <v>14</v>
      </c>
      <c r="H482" t="s">
        <v>482</v>
      </c>
      <c r="I482" t="s">
        <v>483</v>
      </c>
      <c r="J482" t="s">
        <v>484</v>
      </c>
      <c r="K482">
        <v>0</v>
      </c>
      <c r="L482" t="s">
        <v>8</v>
      </c>
      <c r="M482" t="s">
        <v>8</v>
      </c>
      <c r="N482" t="s">
        <v>1400</v>
      </c>
    </row>
    <row r="483" spans="1:14">
      <c r="A483" t="s">
        <v>1383</v>
      </c>
      <c r="B483" t="s">
        <v>1384</v>
      </c>
      <c r="C483" t="s">
        <v>1150</v>
      </c>
      <c r="D483">
        <v>42862</v>
      </c>
      <c r="E483" t="s">
        <v>1399</v>
      </c>
      <c r="F483" t="s">
        <v>14</v>
      </c>
      <c r="G483" t="s">
        <v>14</v>
      </c>
      <c r="H483" t="s">
        <v>482</v>
      </c>
      <c r="I483" t="s">
        <v>483</v>
      </c>
      <c r="J483" t="s">
        <v>484</v>
      </c>
      <c r="K483">
        <v>0</v>
      </c>
      <c r="L483" t="s">
        <v>8</v>
      </c>
      <c r="M483" t="s">
        <v>8</v>
      </c>
      <c r="N483" t="s">
        <v>1401</v>
      </c>
    </row>
    <row r="484" spans="1:14">
      <c r="A484" t="s">
        <v>1386</v>
      </c>
      <c r="B484" t="s">
        <v>1387</v>
      </c>
      <c r="C484" t="s">
        <v>1388</v>
      </c>
      <c r="D484">
        <v>42867</v>
      </c>
      <c r="E484" t="s">
        <v>1399</v>
      </c>
      <c r="F484" t="s">
        <v>14</v>
      </c>
      <c r="G484" t="s">
        <v>14</v>
      </c>
      <c r="H484" t="s">
        <v>482</v>
      </c>
      <c r="I484" t="s">
        <v>485</v>
      </c>
      <c r="J484" t="s">
        <v>484</v>
      </c>
      <c r="K484">
        <v>0</v>
      </c>
      <c r="L484" t="s">
        <v>8</v>
      </c>
      <c r="M484" t="s">
        <v>8</v>
      </c>
      <c r="N484" t="s">
        <v>1400</v>
      </c>
    </row>
    <row r="485" spans="1:14">
      <c r="A485" t="s">
        <v>1386</v>
      </c>
      <c r="B485" t="s">
        <v>1387</v>
      </c>
      <c r="C485" t="s">
        <v>1389</v>
      </c>
      <c r="D485">
        <v>42876</v>
      </c>
      <c r="E485" t="s">
        <v>1399</v>
      </c>
      <c r="F485" t="s">
        <v>14</v>
      </c>
      <c r="G485" t="s">
        <v>14</v>
      </c>
      <c r="H485" t="s">
        <v>482</v>
      </c>
      <c r="I485" t="s">
        <v>485</v>
      </c>
      <c r="J485" t="s">
        <v>484</v>
      </c>
      <c r="K485">
        <v>0</v>
      </c>
      <c r="L485" t="s">
        <v>8</v>
      </c>
      <c r="M485" t="s">
        <v>8</v>
      </c>
      <c r="N485" t="s">
        <v>143</v>
      </c>
    </row>
    <row r="486" spans="1:14">
      <c r="A486" t="s">
        <v>1390</v>
      </c>
      <c r="B486" t="s">
        <v>1391</v>
      </c>
      <c r="C486" t="s">
        <v>1392</v>
      </c>
      <c r="D486">
        <v>42867</v>
      </c>
      <c r="E486" t="s">
        <v>1399</v>
      </c>
      <c r="F486" t="s">
        <v>14</v>
      </c>
      <c r="G486" t="s">
        <v>14</v>
      </c>
      <c r="H486" t="s">
        <v>482</v>
      </c>
      <c r="I486" t="s">
        <v>485</v>
      </c>
      <c r="J486" t="s">
        <v>484</v>
      </c>
      <c r="K486">
        <v>0</v>
      </c>
      <c r="L486" t="s">
        <v>8</v>
      </c>
      <c r="M486" t="s">
        <v>8</v>
      </c>
      <c r="N486" t="s">
        <v>1400</v>
      </c>
    </row>
    <row r="487" spans="1:14">
      <c r="A487" t="s">
        <v>1393</v>
      </c>
      <c r="B487" t="s">
        <v>1394</v>
      </c>
      <c r="C487" t="s">
        <v>1395</v>
      </c>
      <c r="D487">
        <v>42876</v>
      </c>
      <c r="E487" t="s">
        <v>1399</v>
      </c>
      <c r="F487" t="s">
        <v>14</v>
      </c>
      <c r="G487" t="s">
        <v>14</v>
      </c>
      <c r="H487" t="s">
        <v>482</v>
      </c>
      <c r="I487" t="s">
        <v>485</v>
      </c>
      <c r="J487" t="s">
        <v>484</v>
      </c>
      <c r="K487">
        <v>0</v>
      </c>
      <c r="L487" t="s">
        <v>8</v>
      </c>
      <c r="M487" t="s">
        <v>8</v>
      </c>
      <c r="N487" t="s">
        <v>143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T1730"/>
  <sheetViews>
    <sheetView workbookViewId="0">
      <pane xSplit="9" ySplit="3" topLeftCell="J42" activePane="bottomRight" state="frozen"/>
      <selection pane="topRight" activeCell="I1" sqref="I1"/>
      <selection pane="bottomLeft" activeCell="A4" sqref="A4"/>
      <selection pane="bottomRight" activeCell="F67" sqref="F67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462</v>
      </c>
      <c r="B1" s="23" t="s">
        <v>6</v>
      </c>
      <c r="C1" s="23" t="s">
        <v>1742</v>
      </c>
      <c r="D1" s="23" t="s">
        <v>2154</v>
      </c>
      <c r="E1" s="23" t="s">
        <v>2155</v>
      </c>
      <c r="F1" s="23" t="s">
        <v>461</v>
      </c>
      <c r="G1" s="23" t="s">
        <v>2156</v>
      </c>
      <c r="H1" s="23" t="s">
        <v>2157</v>
      </c>
      <c r="I1" s="23" t="s">
        <v>2158</v>
      </c>
      <c r="J1" s="23" t="s">
        <v>465</v>
      </c>
      <c r="K1" s="23" t="s">
        <v>2159</v>
      </c>
      <c r="L1" s="23" t="s">
        <v>2160</v>
      </c>
      <c r="M1" s="23" t="s">
        <v>2161</v>
      </c>
      <c r="N1" s="23" t="s">
        <v>2162</v>
      </c>
      <c r="O1" s="23" t="s">
        <v>508</v>
      </c>
      <c r="P1" s="23" t="s">
        <v>2163</v>
      </c>
      <c r="Q1" s="23" t="s">
        <v>2164</v>
      </c>
      <c r="R1" s="23" t="s">
        <v>2165</v>
      </c>
      <c r="S1" s="23" t="s">
        <v>1740</v>
      </c>
      <c r="T1" s="23" t="s">
        <v>2166</v>
      </c>
    </row>
    <row r="2" spans="1:20">
      <c r="A2" s="23" t="s">
        <v>1431</v>
      </c>
      <c r="B2" s="23" t="s">
        <v>1813</v>
      </c>
      <c r="C2" s="23" t="s">
        <v>20</v>
      </c>
      <c r="D2" s="23" t="s">
        <v>2167</v>
      </c>
      <c r="E2" s="23" t="s">
        <v>1264</v>
      </c>
      <c r="F2" s="23" t="s">
        <v>2168</v>
      </c>
      <c r="G2" s="23" t="s">
        <v>1766</v>
      </c>
      <c r="H2" s="23" t="s">
        <v>2169</v>
      </c>
      <c r="I2" s="23" t="s">
        <v>2170</v>
      </c>
      <c r="J2" s="23" t="s">
        <v>14</v>
      </c>
      <c r="K2" s="23" t="s">
        <v>2171</v>
      </c>
      <c r="L2" s="23" t="s">
        <v>14</v>
      </c>
      <c r="M2" s="23" t="s">
        <v>2172</v>
      </c>
      <c r="N2" s="23" t="s">
        <v>2173</v>
      </c>
      <c r="O2" s="23" t="s">
        <v>2174</v>
      </c>
      <c r="P2" s="23" t="s">
        <v>2175</v>
      </c>
      <c r="Q2" s="23">
        <v>0</v>
      </c>
      <c r="R2" s="23" t="s">
        <v>1472</v>
      </c>
      <c r="S2" s="23" t="s">
        <v>2176</v>
      </c>
      <c r="T2" s="23" t="s">
        <v>1766</v>
      </c>
    </row>
    <row r="3" spans="1:20">
      <c r="A3" s="23" t="s">
        <v>2177</v>
      </c>
      <c r="B3" s="23" t="s">
        <v>2178</v>
      </c>
      <c r="C3" s="23" t="s">
        <v>1834</v>
      </c>
      <c r="D3" s="23" t="s">
        <v>2179</v>
      </c>
      <c r="E3" s="23" t="s">
        <v>492</v>
      </c>
      <c r="F3" s="23" t="s">
        <v>2180</v>
      </c>
      <c r="G3" s="23" t="s">
        <v>1766</v>
      </c>
      <c r="H3" s="23" t="s">
        <v>2181</v>
      </c>
      <c r="I3" s="23" t="s">
        <v>2182</v>
      </c>
      <c r="J3" s="23" t="s">
        <v>14</v>
      </c>
      <c r="K3" s="23" t="s">
        <v>2171</v>
      </c>
      <c r="L3" s="23" t="s">
        <v>14</v>
      </c>
      <c r="M3" s="23" t="s">
        <v>2183</v>
      </c>
      <c r="N3" s="23" t="s">
        <v>2184</v>
      </c>
      <c r="O3" s="23" t="s">
        <v>2174</v>
      </c>
      <c r="P3" s="23" t="s">
        <v>152</v>
      </c>
      <c r="Q3" s="23">
        <v>0</v>
      </c>
      <c r="R3" s="23" t="s">
        <v>2185</v>
      </c>
      <c r="S3" s="23" t="s">
        <v>2186</v>
      </c>
      <c r="T3" s="23" t="s">
        <v>1766</v>
      </c>
    </row>
    <row r="4" spans="1:20">
      <c r="A4" s="23" t="s">
        <v>2187</v>
      </c>
      <c r="B4" s="23" t="s">
        <v>2188</v>
      </c>
      <c r="C4" s="23" t="s">
        <v>20</v>
      </c>
      <c r="D4" s="23" t="s">
        <v>2167</v>
      </c>
      <c r="E4" s="23" t="s">
        <v>489</v>
      </c>
      <c r="F4" s="23" t="s">
        <v>2189</v>
      </c>
      <c r="G4" s="23" t="s">
        <v>1766</v>
      </c>
      <c r="H4" s="23" t="s">
        <v>2190</v>
      </c>
      <c r="I4" s="23" t="s">
        <v>2191</v>
      </c>
      <c r="J4" s="23" t="s">
        <v>466</v>
      </c>
      <c r="K4" s="23" t="s">
        <v>2171</v>
      </c>
      <c r="L4" s="23" t="s">
        <v>14</v>
      </c>
      <c r="M4" s="23" t="s">
        <v>2192</v>
      </c>
      <c r="N4" s="23" t="s">
        <v>2193</v>
      </c>
      <c r="O4" s="23" t="s">
        <v>2174</v>
      </c>
      <c r="P4" s="23" t="s">
        <v>2194</v>
      </c>
      <c r="Q4" s="23">
        <v>0</v>
      </c>
      <c r="R4" s="23" t="s">
        <v>1214</v>
      </c>
      <c r="S4" s="23" t="s">
        <v>2195</v>
      </c>
      <c r="T4" s="23" t="s">
        <v>1766</v>
      </c>
    </row>
    <row r="5" spans="1:20">
      <c r="A5" s="23" t="s">
        <v>1451</v>
      </c>
      <c r="B5" s="23" t="s">
        <v>1826</v>
      </c>
      <c r="C5" s="23" t="s">
        <v>20</v>
      </c>
      <c r="D5" s="23" t="s">
        <v>2167</v>
      </c>
      <c r="E5" s="23" t="s">
        <v>480</v>
      </c>
      <c r="F5" s="23" t="s">
        <v>2196</v>
      </c>
      <c r="G5" s="23" t="s">
        <v>1766</v>
      </c>
      <c r="H5" s="23" t="s">
        <v>2169</v>
      </c>
      <c r="I5" s="23" t="s">
        <v>2170</v>
      </c>
      <c r="J5" s="23" t="s">
        <v>14</v>
      </c>
      <c r="K5" s="23" t="s">
        <v>2171</v>
      </c>
      <c r="L5" s="23" t="s">
        <v>14</v>
      </c>
      <c r="M5" s="23" t="s">
        <v>1549</v>
      </c>
      <c r="N5" s="23" t="s">
        <v>2173</v>
      </c>
      <c r="O5" s="23" t="s">
        <v>2174</v>
      </c>
      <c r="P5" s="23" t="s">
        <v>2175</v>
      </c>
      <c r="Q5" s="23">
        <v>0</v>
      </c>
      <c r="R5" s="23" t="s">
        <v>467</v>
      </c>
      <c r="S5" s="23" t="s">
        <v>2197</v>
      </c>
      <c r="T5" s="23" t="s">
        <v>1766</v>
      </c>
    </row>
    <row r="6" spans="1:20">
      <c r="A6" s="23" t="s">
        <v>2198</v>
      </c>
      <c r="B6" s="23" t="s">
        <v>2199</v>
      </c>
      <c r="C6" s="23" t="s">
        <v>20</v>
      </c>
      <c r="D6" s="23" t="s">
        <v>2167</v>
      </c>
      <c r="E6" s="23" t="s">
        <v>480</v>
      </c>
      <c r="F6" s="23" t="s">
        <v>2200</v>
      </c>
      <c r="G6" s="23" t="s">
        <v>1766</v>
      </c>
      <c r="H6" s="23" t="s">
        <v>2190</v>
      </c>
      <c r="I6" s="23" t="s">
        <v>2201</v>
      </c>
      <c r="J6" s="23" t="s">
        <v>14</v>
      </c>
      <c r="K6" s="23" t="s">
        <v>2171</v>
      </c>
      <c r="L6" s="23" t="s">
        <v>14</v>
      </c>
      <c r="M6" s="23" t="s">
        <v>1541</v>
      </c>
      <c r="N6" s="23" t="s">
        <v>2173</v>
      </c>
      <c r="O6" s="23" t="s">
        <v>2174</v>
      </c>
      <c r="P6" s="23" t="s">
        <v>2202</v>
      </c>
      <c r="Q6" s="23">
        <v>0</v>
      </c>
      <c r="R6" s="23" t="s">
        <v>1040</v>
      </c>
      <c r="S6" s="23" t="s">
        <v>2203</v>
      </c>
      <c r="T6" s="23" t="s">
        <v>1766</v>
      </c>
    </row>
    <row r="7" spans="1:20">
      <c r="A7" s="23" t="s">
        <v>2204</v>
      </c>
      <c r="B7" s="23" t="s">
        <v>2205</v>
      </c>
      <c r="C7" s="23" t="s">
        <v>1834</v>
      </c>
      <c r="D7" s="23" t="s">
        <v>2179</v>
      </c>
      <c r="E7" s="23" t="s">
        <v>487</v>
      </c>
      <c r="F7" s="23" t="s">
        <v>2206</v>
      </c>
      <c r="G7" s="23" t="s">
        <v>1766</v>
      </c>
      <c r="H7" s="23" t="s">
        <v>2181</v>
      </c>
      <c r="I7" s="23" t="s">
        <v>2182</v>
      </c>
      <c r="J7" s="23" t="s">
        <v>466</v>
      </c>
      <c r="K7" s="23" t="s">
        <v>2171</v>
      </c>
      <c r="L7" s="23" t="s">
        <v>14</v>
      </c>
      <c r="M7" s="23" t="s">
        <v>2207</v>
      </c>
      <c r="N7" s="23" t="s">
        <v>2184</v>
      </c>
      <c r="O7" s="23" t="s">
        <v>2174</v>
      </c>
      <c r="P7" s="23" t="s">
        <v>8</v>
      </c>
      <c r="Q7" s="23">
        <v>0</v>
      </c>
      <c r="R7" s="23" t="s">
        <v>145</v>
      </c>
      <c r="S7" s="23" t="s">
        <v>2208</v>
      </c>
      <c r="T7" s="23" t="s">
        <v>1766</v>
      </c>
    </row>
    <row r="8" spans="1:20">
      <c r="A8" s="23" t="s">
        <v>2209</v>
      </c>
      <c r="B8" s="23" t="s">
        <v>2210</v>
      </c>
      <c r="C8" s="23" t="s">
        <v>13</v>
      </c>
      <c r="D8" s="23" t="s">
        <v>2167</v>
      </c>
      <c r="E8" s="23" t="s">
        <v>480</v>
      </c>
      <c r="F8" s="23" t="s">
        <v>2211</v>
      </c>
      <c r="G8" s="23" t="s">
        <v>1766</v>
      </c>
      <c r="H8" s="23" t="s">
        <v>2152</v>
      </c>
      <c r="I8" s="23" t="s">
        <v>2212</v>
      </c>
      <c r="J8" s="23" t="s">
        <v>14</v>
      </c>
      <c r="K8" s="23" t="s">
        <v>2171</v>
      </c>
      <c r="L8" s="23" t="s">
        <v>14</v>
      </c>
      <c r="M8" s="23" t="s">
        <v>1541</v>
      </c>
      <c r="N8" s="23" t="s">
        <v>2173</v>
      </c>
      <c r="O8" s="23" t="s">
        <v>2174</v>
      </c>
      <c r="P8" s="23" t="s">
        <v>2213</v>
      </c>
      <c r="Q8" s="23">
        <v>0</v>
      </c>
      <c r="R8" s="23" t="s">
        <v>1070</v>
      </c>
      <c r="S8" s="23" t="s">
        <v>2214</v>
      </c>
      <c r="T8" s="23" t="s">
        <v>1766</v>
      </c>
    </row>
    <row r="9" spans="1:20">
      <c r="A9" s="23" t="s">
        <v>2215</v>
      </c>
      <c r="B9" s="23" t="s">
        <v>2216</v>
      </c>
      <c r="C9" s="23" t="s">
        <v>1821</v>
      </c>
      <c r="D9" s="23" t="s">
        <v>2179</v>
      </c>
      <c r="E9" s="23" t="s">
        <v>492</v>
      </c>
      <c r="F9" s="23" t="s">
        <v>2180</v>
      </c>
      <c r="G9" s="23" t="s">
        <v>1766</v>
      </c>
      <c r="H9" s="23" t="s">
        <v>2181</v>
      </c>
      <c r="I9" s="23" t="s">
        <v>2182</v>
      </c>
      <c r="J9" s="23" t="s">
        <v>14</v>
      </c>
      <c r="K9" s="23" t="s">
        <v>2171</v>
      </c>
      <c r="L9" s="23" t="s">
        <v>14</v>
      </c>
      <c r="M9" s="23" t="s">
        <v>2217</v>
      </c>
      <c r="N9" s="23" t="s">
        <v>2184</v>
      </c>
      <c r="O9" s="23" t="s">
        <v>2174</v>
      </c>
      <c r="P9" s="23" t="s">
        <v>1037</v>
      </c>
      <c r="Q9" s="23">
        <v>0</v>
      </c>
      <c r="R9" s="23" t="s">
        <v>1041</v>
      </c>
      <c r="S9" s="23" t="s">
        <v>2218</v>
      </c>
      <c r="T9" s="23" t="s">
        <v>1766</v>
      </c>
    </row>
    <row r="10" spans="1:20">
      <c r="A10" s="23" t="s">
        <v>2219</v>
      </c>
      <c r="B10" s="23" t="s">
        <v>2220</v>
      </c>
      <c r="C10" s="23" t="s">
        <v>1834</v>
      </c>
      <c r="D10" s="23" t="s">
        <v>2179</v>
      </c>
      <c r="E10" s="23" t="s">
        <v>487</v>
      </c>
      <c r="F10" s="23" t="s">
        <v>2221</v>
      </c>
      <c r="G10" s="23" t="s">
        <v>1766</v>
      </c>
      <c r="H10" s="23" t="s">
        <v>2222</v>
      </c>
      <c r="I10" s="23" t="s">
        <v>2182</v>
      </c>
      <c r="J10" s="23" t="s">
        <v>14</v>
      </c>
      <c r="K10" s="23" t="s">
        <v>2171</v>
      </c>
      <c r="L10" s="23" t="s">
        <v>14</v>
      </c>
      <c r="M10" s="23" t="s">
        <v>2223</v>
      </c>
      <c r="N10" s="23" t="s">
        <v>2184</v>
      </c>
      <c r="O10" s="23" t="s">
        <v>2174</v>
      </c>
      <c r="P10" s="23" t="s">
        <v>1039</v>
      </c>
      <c r="Q10" s="23">
        <v>0</v>
      </c>
      <c r="R10" s="23" t="s">
        <v>1040</v>
      </c>
      <c r="S10" s="23" t="s">
        <v>2224</v>
      </c>
      <c r="T10" s="23" t="s">
        <v>1766</v>
      </c>
    </row>
    <row r="11" spans="1:20">
      <c r="A11" s="23" t="s">
        <v>2225</v>
      </c>
      <c r="B11" s="23" t="s">
        <v>2226</v>
      </c>
      <c r="C11" s="23" t="s">
        <v>20</v>
      </c>
      <c r="D11" s="23" t="s">
        <v>2167</v>
      </c>
      <c r="E11" s="23" t="s">
        <v>1264</v>
      </c>
      <c r="F11" s="23" t="s">
        <v>2168</v>
      </c>
      <c r="G11" s="23" t="s">
        <v>1766</v>
      </c>
      <c r="H11" s="23" t="s">
        <v>2169</v>
      </c>
      <c r="I11" s="23" t="s">
        <v>2170</v>
      </c>
      <c r="J11" s="23" t="s">
        <v>14</v>
      </c>
      <c r="K11" s="23" t="s">
        <v>2171</v>
      </c>
      <c r="L11" s="23" t="s">
        <v>14</v>
      </c>
      <c r="M11" s="23" t="s">
        <v>2227</v>
      </c>
      <c r="N11" s="23" t="s">
        <v>2173</v>
      </c>
      <c r="O11" s="23" t="s">
        <v>2174</v>
      </c>
      <c r="P11" s="23" t="s">
        <v>2175</v>
      </c>
      <c r="Q11" s="23">
        <v>0</v>
      </c>
      <c r="R11" s="23" t="s">
        <v>2228</v>
      </c>
      <c r="S11" s="23" t="s">
        <v>2229</v>
      </c>
      <c r="T11" s="23" t="s">
        <v>1766</v>
      </c>
    </row>
    <row r="12" spans="1:20">
      <c r="A12" s="23" t="s">
        <v>2230</v>
      </c>
      <c r="B12" s="23" t="s">
        <v>2231</v>
      </c>
      <c r="C12" s="23" t="s">
        <v>20</v>
      </c>
      <c r="D12" s="23" t="s">
        <v>2167</v>
      </c>
      <c r="E12" s="23" t="s">
        <v>489</v>
      </c>
      <c r="F12" s="23" t="s">
        <v>2189</v>
      </c>
      <c r="G12" s="23" t="s">
        <v>1766</v>
      </c>
      <c r="H12" s="23" t="s">
        <v>2190</v>
      </c>
      <c r="I12" s="23" t="s">
        <v>2191</v>
      </c>
      <c r="J12" s="23" t="s">
        <v>466</v>
      </c>
      <c r="K12" s="23" t="s">
        <v>2171</v>
      </c>
      <c r="L12" s="23" t="s">
        <v>14</v>
      </c>
      <c r="M12" s="23" t="s">
        <v>2232</v>
      </c>
      <c r="N12" s="23" t="s">
        <v>2193</v>
      </c>
      <c r="O12" s="23" t="s">
        <v>2174</v>
      </c>
      <c r="P12" s="23" t="s">
        <v>149</v>
      </c>
      <c r="Q12" s="23">
        <v>0</v>
      </c>
      <c r="R12" s="23" t="s">
        <v>1214</v>
      </c>
      <c r="S12" s="23" t="s">
        <v>2233</v>
      </c>
      <c r="T12" s="23" t="s">
        <v>1766</v>
      </c>
    </row>
    <row r="13" spans="1:20">
      <c r="A13" s="23" t="s">
        <v>2234</v>
      </c>
      <c r="B13" s="23" t="s">
        <v>2235</v>
      </c>
      <c r="C13" s="23" t="s">
        <v>16</v>
      </c>
      <c r="D13" s="23" t="s">
        <v>2167</v>
      </c>
      <c r="E13" s="23" t="s">
        <v>480</v>
      </c>
      <c r="F13" s="23" t="s">
        <v>2211</v>
      </c>
      <c r="G13" s="23" t="s">
        <v>1766</v>
      </c>
      <c r="H13" s="23" t="s">
        <v>2236</v>
      </c>
      <c r="I13" s="23" t="s">
        <v>2212</v>
      </c>
      <c r="J13" s="23" t="s">
        <v>14</v>
      </c>
      <c r="K13" s="23" t="s">
        <v>2171</v>
      </c>
      <c r="L13" s="23" t="s">
        <v>14</v>
      </c>
      <c r="M13" s="23" t="s">
        <v>1552</v>
      </c>
      <c r="N13" s="23" t="s">
        <v>2173</v>
      </c>
      <c r="O13" s="23" t="s">
        <v>2174</v>
      </c>
      <c r="P13" s="23" t="s">
        <v>8</v>
      </c>
      <c r="Q13" s="23">
        <v>0</v>
      </c>
      <c r="R13" s="23" t="s">
        <v>1070</v>
      </c>
      <c r="S13" s="23" t="s">
        <v>2237</v>
      </c>
      <c r="T13" s="23" t="s">
        <v>1766</v>
      </c>
    </row>
    <row r="14" spans="1:20">
      <c r="A14" s="23" t="s">
        <v>2238</v>
      </c>
      <c r="B14" s="23" t="s">
        <v>2239</v>
      </c>
      <c r="C14" s="23" t="s">
        <v>1834</v>
      </c>
      <c r="D14" s="23" t="s">
        <v>2179</v>
      </c>
      <c r="E14" s="23" t="s">
        <v>492</v>
      </c>
      <c r="F14" s="23" t="s">
        <v>2240</v>
      </c>
      <c r="G14" s="23" t="s">
        <v>1766</v>
      </c>
      <c r="H14" s="23" t="s">
        <v>2241</v>
      </c>
      <c r="I14" s="23" t="s">
        <v>2182</v>
      </c>
      <c r="J14" s="23" t="s">
        <v>14</v>
      </c>
      <c r="K14" s="23" t="s">
        <v>2171</v>
      </c>
      <c r="L14" s="23" t="s">
        <v>14</v>
      </c>
      <c r="M14" s="23" t="s">
        <v>2242</v>
      </c>
      <c r="N14" s="23" t="s">
        <v>2184</v>
      </c>
      <c r="O14" s="23" t="s">
        <v>2174</v>
      </c>
      <c r="P14" s="23" t="s">
        <v>2243</v>
      </c>
      <c r="Q14" s="23">
        <v>0</v>
      </c>
      <c r="R14" s="23" t="s">
        <v>1041</v>
      </c>
      <c r="S14" s="23" t="s">
        <v>2244</v>
      </c>
      <c r="T14" s="23" t="s">
        <v>1766</v>
      </c>
    </row>
    <row r="15" spans="1:20">
      <c r="A15" s="23" t="s">
        <v>2245</v>
      </c>
      <c r="B15" s="23" t="s">
        <v>2246</v>
      </c>
      <c r="C15" s="23" t="s">
        <v>18</v>
      </c>
      <c r="D15" s="23" t="s">
        <v>2167</v>
      </c>
      <c r="E15" s="23" t="s">
        <v>480</v>
      </c>
      <c r="F15" s="23" t="s">
        <v>2211</v>
      </c>
      <c r="G15" s="23" t="s">
        <v>1766</v>
      </c>
      <c r="H15" s="23" t="s">
        <v>2152</v>
      </c>
      <c r="I15" s="23" t="s">
        <v>2212</v>
      </c>
      <c r="J15" s="23" t="s">
        <v>14</v>
      </c>
      <c r="K15" s="23" t="s">
        <v>2171</v>
      </c>
      <c r="L15" s="23" t="s">
        <v>14</v>
      </c>
      <c r="M15" s="23" t="s">
        <v>1541</v>
      </c>
      <c r="N15" s="23" t="s">
        <v>2173</v>
      </c>
      <c r="O15" s="23" t="s">
        <v>2174</v>
      </c>
      <c r="P15" s="23" t="s">
        <v>2247</v>
      </c>
      <c r="Q15" s="23">
        <v>0</v>
      </c>
      <c r="R15" s="23" t="s">
        <v>1070</v>
      </c>
      <c r="S15" s="23" t="s">
        <v>2248</v>
      </c>
      <c r="T15" s="23" t="s">
        <v>1766</v>
      </c>
    </row>
    <row r="16" spans="1:20">
      <c r="A16" s="23" t="s">
        <v>2249</v>
      </c>
      <c r="B16" s="23" t="s">
        <v>2250</v>
      </c>
      <c r="C16" s="23" t="s">
        <v>1834</v>
      </c>
      <c r="D16" s="23" t="s">
        <v>2179</v>
      </c>
      <c r="E16" s="23" t="s">
        <v>492</v>
      </c>
      <c r="F16" s="23" t="s">
        <v>2180</v>
      </c>
      <c r="G16" s="23" t="s">
        <v>1766</v>
      </c>
      <c r="H16" s="23" t="s">
        <v>2181</v>
      </c>
      <c r="I16" s="23" t="s">
        <v>2182</v>
      </c>
      <c r="J16" s="23" t="s">
        <v>14</v>
      </c>
      <c r="K16" s="23" t="s">
        <v>2171</v>
      </c>
      <c r="L16" s="23" t="s">
        <v>14</v>
      </c>
      <c r="M16" s="23" t="s">
        <v>2251</v>
      </c>
      <c r="N16" s="23" t="s">
        <v>2184</v>
      </c>
      <c r="O16" s="23" t="s">
        <v>2174</v>
      </c>
      <c r="P16" s="23" t="s">
        <v>1078</v>
      </c>
      <c r="Q16" s="23">
        <v>0</v>
      </c>
      <c r="R16" s="23" t="s">
        <v>1038</v>
      </c>
      <c r="S16" s="23" t="s">
        <v>2252</v>
      </c>
      <c r="T16" s="23" t="s">
        <v>1766</v>
      </c>
    </row>
    <row r="17" spans="1:20">
      <c r="A17" s="23" t="s">
        <v>2253</v>
      </c>
      <c r="B17" s="23" t="s">
        <v>2254</v>
      </c>
      <c r="C17" s="23" t="s">
        <v>18</v>
      </c>
      <c r="D17" s="23" t="s">
        <v>2167</v>
      </c>
      <c r="E17" s="23" t="s">
        <v>480</v>
      </c>
      <c r="F17" s="23" t="s">
        <v>2211</v>
      </c>
      <c r="G17" s="23" t="s">
        <v>1766</v>
      </c>
      <c r="H17" s="23" t="s">
        <v>2236</v>
      </c>
      <c r="I17" s="23" t="s">
        <v>2212</v>
      </c>
      <c r="J17" s="23" t="s">
        <v>14</v>
      </c>
      <c r="K17" s="23" t="s">
        <v>2171</v>
      </c>
      <c r="L17" s="23" t="s">
        <v>14</v>
      </c>
      <c r="M17" s="23" t="s">
        <v>1557</v>
      </c>
      <c r="N17" s="23" t="s">
        <v>2173</v>
      </c>
      <c r="O17" s="23" t="s">
        <v>2174</v>
      </c>
      <c r="P17" s="23" t="s">
        <v>149</v>
      </c>
      <c r="Q17" s="23">
        <v>0</v>
      </c>
      <c r="R17" s="23" t="s">
        <v>1070</v>
      </c>
      <c r="S17" s="23" t="s">
        <v>2255</v>
      </c>
      <c r="T17" s="23" t="s">
        <v>1766</v>
      </c>
    </row>
    <row r="18" spans="1:20">
      <c r="A18" s="23" t="s">
        <v>1805</v>
      </c>
      <c r="B18" s="23" t="s">
        <v>1806</v>
      </c>
      <c r="C18" s="23" t="s">
        <v>18</v>
      </c>
      <c r="D18" s="23" t="s">
        <v>2167</v>
      </c>
      <c r="E18" s="23" t="s">
        <v>480</v>
      </c>
      <c r="F18" s="23" t="s">
        <v>2256</v>
      </c>
      <c r="G18" s="23" t="s">
        <v>1766</v>
      </c>
      <c r="H18" s="23" t="s">
        <v>2152</v>
      </c>
      <c r="I18" s="23" t="s">
        <v>2191</v>
      </c>
      <c r="J18" s="23" t="s">
        <v>14</v>
      </c>
      <c r="K18" s="23" t="s">
        <v>2171</v>
      </c>
      <c r="L18" s="23" t="s">
        <v>14</v>
      </c>
      <c r="M18" s="23" t="s">
        <v>1552</v>
      </c>
      <c r="N18" s="23" t="s">
        <v>2173</v>
      </c>
      <c r="O18" s="23" t="s">
        <v>2174</v>
      </c>
      <c r="P18" s="23" t="s">
        <v>2257</v>
      </c>
      <c r="Q18" s="23">
        <v>0</v>
      </c>
      <c r="R18" s="23" t="s">
        <v>1471</v>
      </c>
      <c r="S18" s="23" t="s">
        <v>2258</v>
      </c>
      <c r="T18" s="23" t="s">
        <v>1766</v>
      </c>
    </row>
    <row r="19" spans="1:20">
      <c r="A19" s="23" t="s">
        <v>2259</v>
      </c>
      <c r="B19" s="23" t="s">
        <v>2260</v>
      </c>
      <c r="C19" s="23" t="s">
        <v>1834</v>
      </c>
      <c r="D19" s="23" t="s">
        <v>2179</v>
      </c>
      <c r="E19" s="23" t="s">
        <v>492</v>
      </c>
      <c r="F19" s="23" t="s">
        <v>2180</v>
      </c>
      <c r="G19" s="23" t="s">
        <v>1766</v>
      </c>
      <c r="H19" s="23" t="s">
        <v>2181</v>
      </c>
      <c r="I19" s="23" t="s">
        <v>2182</v>
      </c>
      <c r="J19" s="23" t="s">
        <v>14</v>
      </c>
      <c r="K19" s="23" t="s">
        <v>2171</v>
      </c>
      <c r="L19" s="23" t="s">
        <v>14</v>
      </c>
      <c r="M19" s="23" t="s">
        <v>2261</v>
      </c>
      <c r="N19" s="23" t="s">
        <v>2184</v>
      </c>
      <c r="O19" s="23" t="s">
        <v>2174</v>
      </c>
      <c r="P19" s="23" t="s">
        <v>149</v>
      </c>
      <c r="Q19" s="23">
        <v>0</v>
      </c>
      <c r="R19" s="23" t="s">
        <v>2185</v>
      </c>
      <c r="S19" s="23" t="s">
        <v>2262</v>
      </c>
      <c r="T19" s="23" t="s">
        <v>1766</v>
      </c>
    </row>
    <row r="20" spans="1:20">
      <c r="A20" s="23" t="s">
        <v>2263</v>
      </c>
      <c r="B20" s="23" t="s">
        <v>2264</v>
      </c>
      <c r="C20" s="23" t="s">
        <v>18</v>
      </c>
      <c r="D20" s="23" t="s">
        <v>2167</v>
      </c>
      <c r="E20" s="23" t="s">
        <v>480</v>
      </c>
      <c r="F20" s="23" t="s">
        <v>2265</v>
      </c>
      <c r="G20" s="23" t="s">
        <v>1766</v>
      </c>
      <c r="H20" s="23" t="s">
        <v>2181</v>
      </c>
      <c r="I20" s="23" t="s">
        <v>2266</v>
      </c>
      <c r="J20" s="23" t="s">
        <v>14</v>
      </c>
      <c r="K20" s="23" t="s">
        <v>2171</v>
      </c>
      <c r="L20" s="23" t="s">
        <v>14</v>
      </c>
      <c r="M20" s="23" t="s">
        <v>1549</v>
      </c>
      <c r="N20" s="23" t="s">
        <v>2173</v>
      </c>
      <c r="O20" s="23" t="s">
        <v>2174</v>
      </c>
      <c r="P20" s="23" t="s">
        <v>149</v>
      </c>
      <c r="Q20" s="23">
        <v>0</v>
      </c>
      <c r="R20" s="23" t="s">
        <v>1214</v>
      </c>
      <c r="S20" s="23" t="s">
        <v>2267</v>
      </c>
      <c r="T20" s="23" t="s">
        <v>1766</v>
      </c>
    </row>
    <row r="21" spans="1:20">
      <c r="A21" s="23" t="s">
        <v>2268</v>
      </c>
      <c r="B21" s="23" t="s">
        <v>2269</v>
      </c>
      <c r="C21" s="23" t="s">
        <v>16</v>
      </c>
      <c r="D21" s="23" t="s">
        <v>2167</v>
      </c>
      <c r="E21" s="23" t="s">
        <v>2270</v>
      </c>
      <c r="F21" s="23" t="s">
        <v>2271</v>
      </c>
      <c r="G21" s="23" t="s">
        <v>1766</v>
      </c>
      <c r="H21" s="23" t="s">
        <v>2272</v>
      </c>
      <c r="I21" s="23" t="s">
        <v>2170</v>
      </c>
      <c r="J21" s="23" t="s">
        <v>14</v>
      </c>
      <c r="K21" s="23" t="s">
        <v>2171</v>
      </c>
      <c r="L21" s="23" t="s">
        <v>14</v>
      </c>
      <c r="M21" s="23" t="s">
        <v>2273</v>
      </c>
      <c r="N21" s="23" t="s">
        <v>2193</v>
      </c>
      <c r="O21" s="23" t="s">
        <v>2174</v>
      </c>
      <c r="P21" s="23" t="s">
        <v>2274</v>
      </c>
      <c r="Q21" s="23">
        <v>0</v>
      </c>
      <c r="R21" s="23" t="s">
        <v>1016</v>
      </c>
      <c r="S21" s="23" t="s">
        <v>2275</v>
      </c>
      <c r="T21" s="23" t="s">
        <v>1766</v>
      </c>
    </row>
    <row r="22" spans="1:20">
      <c r="A22" s="23" t="s">
        <v>2276</v>
      </c>
      <c r="B22" s="23" t="s">
        <v>2277</v>
      </c>
      <c r="C22" s="23" t="s">
        <v>18</v>
      </c>
      <c r="D22" s="23" t="s">
        <v>2167</v>
      </c>
      <c r="E22" s="23" t="s">
        <v>480</v>
      </c>
      <c r="F22" s="23" t="s">
        <v>2256</v>
      </c>
      <c r="G22" s="23" t="s">
        <v>1766</v>
      </c>
      <c r="H22" s="23" t="s">
        <v>2152</v>
      </c>
      <c r="I22" s="23" t="s">
        <v>2191</v>
      </c>
      <c r="J22" s="23" t="s">
        <v>14</v>
      </c>
      <c r="K22" s="23" t="s">
        <v>2171</v>
      </c>
      <c r="L22" s="23" t="s">
        <v>14</v>
      </c>
      <c r="M22" s="23" t="s">
        <v>1548</v>
      </c>
      <c r="N22" s="23" t="s">
        <v>2173</v>
      </c>
      <c r="O22" s="23" t="s">
        <v>2174</v>
      </c>
      <c r="P22" s="23" t="s">
        <v>2278</v>
      </c>
      <c r="Q22" s="23">
        <v>0</v>
      </c>
      <c r="R22" s="23" t="s">
        <v>2279</v>
      </c>
      <c r="S22" s="23" t="s">
        <v>2280</v>
      </c>
      <c r="T22" s="23" t="s">
        <v>1766</v>
      </c>
    </row>
    <row r="23" spans="1:20">
      <c r="A23" s="23" t="s">
        <v>1882</v>
      </c>
      <c r="B23" s="23" t="s">
        <v>1883</v>
      </c>
      <c r="C23" s="23" t="s">
        <v>18</v>
      </c>
      <c r="D23" s="23" t="s">
        <v>2167</v>
      </c>
      <c r="E23" s="23" t="s">
        <v>480</v>
      </c>
      <c r="F23" s="23" t="s">
        <v>2265</v>
      </c>
      <c r="G23" s="23" t="s">
        <v>1766</v>
      </c>
      <c r="H23" s="23" t="s">
        <v>2181</v>
      </c>
      <c r="I23" s="23" t="s">
        <v>2266</v>
      </c>
      <c r="J23" s="23" t="s">
        <v>14</v>
      </c>
      <c r="K23" s="23" t="s">
        <v>2171</v>
      </c>
      <c r="L23" s="23" t="s">
        <v>14</v>
      </c>
      <c r="M23" s="23" t="s">
        <v>1549</v>
      </c>
      <c r="N23" s="23" t="s">
        <v>2173</v>
      </c>
      <c r="O23" s="23" t="s">
        <v>2174</v>
      </c>
      <c r="P23" s="23" t="s">
        <v>2281</v>
      </c>
      <c r="Q23" s="23">
        <v>0</v>
      </c>
      <c r="R23" s="23" t="s">
        <v>1214</v>
      </c>
      <c r="S23" s="23" t="s">
        <v>2282</v>
      </c>
      <c r="T23" s="23" t="s">
        <v>1766</v>
      </c>
    </row>
    <row r="24" spans="1:20">
      <c r="A24" s="23" t="s">
        <v>1878</v>
      </c>
      <c r="B24" s="23" t="s">
        <v>1879</v>
      </c>
      <c r="C24" s="23" t="s">
        <v>18</v>
      </c>
      <c r="D24" s="23" t="s">
        <v>2167</v>
      </c>
      <c r="E24" s="23" t="s">
        <v>480</v>
      </c>
      <c r="F24" s="23" t="s">
        <v>2265</v>
      </c>
      <c r="G24" s="23" t="s">
        <v>1766</v>
      </c>
      <c r="H24" s="23" t="s">
        <v>2181</v>
      </c>
      <c r="I24" s="23" t="s">
        <v>2266</v>
      </c>
      <c r="J24" s="23" t="s">
        <v>14</v>
      </c>
      <c r="K24" s="23" t="s">
        <v>2171</v>
      </c>
      <c r="L24" s="23" t="s">
        <v>14</v>
      </c>
      <c r="M24" s="23" t="s">
        <v>1549</v>
      </c>
      <c r="N24" s="23" t="s">
        <v>2173</v>
      </c>
      <c r="O24" s="23" t="s">
        <v>2174</v>
      </c>
      <c r="P24" s="23" t="s">
        <v>2283</v>
      </c>
      <c r="Q24" s="23">
        <v>0</v>
      </c>
      <c r="R24" s="23" t="s">
        <v>1214</v>
      </c>
      <c r="S24" s="23" t="s">
        <v>2284</v>
      </c>
      <c r="T24" s="23" t="s">
        <v>1766</v>
      </c>
    </row>
    <row r="25" spans="1:20">
      <c r="A25" s="23" t="s">
        <v>2285</v>
      </c>
      <c r="B25" s="23" t="s">
        <v>2286</v>
      </c>
      <c r="C25" s="23" t="s">
        <v>13</v>
      </c>
      <c r="D25" s="23" t="s">
        <v>2167</v>
      </c>
      <c r="E25" s="23" t="s">
        <v>480</v>
      </c>
      <c r="F25" s="23" t="s">
        <v>2200</v>
      </c>
      <c r="G25" s="23" t="s">
        <v>1766</v>
      </c>
      <c r="H25" s="23" t="s">
        <v>2190</v>
      </c>
      <c r="I25" s="23" t="s">
        <v>2201</v>
      </c>
      <c r="J25" s="23" t="s">
        <v>14</v>
      </c>
      <c r="K25" s="23" t="s">
        <v>2171</v>
      </c>
      <c r="L25" s="23" t="s">
        <v>14</v>
      </c>
      <c r="M25" s="23" t="s">
        <v>1557</v>
      </c>
      <c r="N25" s="23" t="s">
        <v>2173</v>
      </c>
      <c r="O25" s="23" t="s">
        <v>2174</v>
      </c>
      <c r="P25" s="23" t="s">
        <v>2287</v>
      </c>
      <c r="Q25" s="23">
        <v>0</v>
      </c>
      <c r="R25" s="23" t="s">
        <v>1038</v>
      </c>
      <c r="S25" s="23" t="s">
        <v>2288</v>
      </c>
      <c r="T25" s="23" t="s">
        <v>1766</v>
      </c>
    </row>
    <row r="26" spans="1:20">
      <c r="A26" s="23" t="s">
        <v>1885</v>
      </c>
      <c r="B26" s="23" t="s">
        <v>1886</v>
      </c>
      <c r="C26" s="23" t="s">
        <v>18</v>
      </c>
      <c r="D26" s="23" t="s">
        <v>2167</v>
      </c>
      <c r="E26" s="23" t="s">
        <v>480</v>
      </c>
      <c r="F26" s="23" t="s">
        <v>2265</v>
      </c>
      <c r="G26" s="23" t="s">
        <v>1766</v>
      </c>
      <c r="H26" s="23" t="s">
        <v>2181</v>
      </c>
      <c r="I26" s="23" t="s">
        <v>2266</v>
      </c>
      <c r="J26" s="23" t="s">
        <v>14</v>
      </c>
      <c r="K26" s="23" t="s">
        <v>2171</v>
      </c>
      <c r="L26" s="23" t="s">
        <v>14</v>
      </c>
      <c r="M26" s="23" t="s">
        <v>1558</v>
      </c>
      <c r="N26" s="23" t="s">
        <v>2173</v>
      </c>
      <c r="O26" s="23" t="s">
        <v>2174</v>
      </c>
      <c r="P26" s="23" t="s">
        <v>2289</v>
      </c>
      <c r="Q26" s="23">
        <v>0</v>
      </c>
      <c r="R26" s="23" t="s">
        <v>1214</v>
      </c>
      <c r="S26" s="23" t="s">
        <v>2290</v>
      </c>
      <c r="T26" s="23" t="s">
        <v>1766</v>
      </c>
    </row>
    <row r="27" spans="1:20">
      <c r="A27" s="23" t="s">
        <v>2268</v>
      </c>
      <c r="B27" s="23" t="s">
        <v>2269</v>
      </c>
      <c r="C27" s="23" t="s">
        <v>16</v>
      </c>
      <c r="D27" s="23" t="s">
        <v>2167</v>
      </c>
      <c r="E27" s="23" t="s">
        <v>2270</v>
      </c>
      <c r="F27" s="23" t="s">
        <v>2271</v>
      </c>
      <c r="G27" s="23" t="s">
        <v>1766</v>
      </c>
      <c r="H27" s="23" t="s">
        <v>2169</v>
      </c>
      <c r="I27" s="23" t="s">
        <v>2170</v>
      </c>
      <c r="J27" s="23" t="s">
        <v>14</v>
      </c>
      <c r="K27" s="23" t="s">
        <v>2171</v>
      </c>
      <c r="L27" s="23" t="s">
        <v>14</v>
      </c>
      <c r="M27" s="23" t="s">
        <v>2291</v>
      </c>
      <c r="N27" s="23" t="s">
        <v>2193</v>
      </c>
      <c r="O27" s="23" t="s">
        <v>2174</v>
      </c>
      <c r="P27" s="23" t="s">
        <v>2274</v>
      </c>
      <c r="Q27" s="23">
        <v>0</v>
      </c>
      <c r="R27" s="23" t="s">
        <v>1016</v>
      </c>
      <c r="S27" s="23" t="s">
        <v>2275</v>
      </c>
      <c r="T27" s="23" t="s">
        <v>1766</v>
      </c>
    </row>
    <row r="28" spans="1:20">
      <c r="A28" s="23" t="s">
        <v>2292</v>
      </c>
      <c r="B28" s="23" t="s">
        <v>2293</v>
      </c>
      <c r="C28" s="23" t="s">
        <v>18</v>
      </c>
      <c r="D28" s="23" t="s">
        <v>2167</v>
      </c>
      <c r="E28" s="23" t="s">
        <v>480</v>
      </c>
      <c r="F28" s="23" t="s">
        <v>2265</v>
      </c>
      <c r="G28" s="23" t="s">
        <v>1766</v>
      </c>
      <c r="H28" s="23" t="s">
        <v>2181</v>
      </c>
      <c r="I28" s="23" t="s">
        <v>2266</v>
      </c>
      <c r="J28" s="23" t="s">
        <v>14</v>
      </c>
      <c r="K28" s="23" t="s">
        <v>2171</v>
      </c>
      <c r="L28" s="23" t="s">
        <v>14</v>
      </c>
      <c r="M28" s="23" t="s">
        <v>1551</v>
      </c>
      <c r="N28" s="23" t="s">
        <v>2173</v>
      </c>
      <c r="O28" s="23" t="s">
        <v>2174</v>
      </c>
      <c r="P28" s="23" t="s">
        <v>1081</v>
      </c>
      <c r="Q28" s="23">
        <v>0</v>
      </c>
      <c r="R28" s="23" t="s">
        <v>1214</v>
      </c>
      <c r="S28" s="23" t="s">
        <v>2294</v>
      </c>
      <c r="T28" s="23" t="s">
        <v>1766</v>
      </c>
    </row>
    <row r="29" spans="1:20">
      <c r="A29" s="23" t="s">
        <v>1447</v>
      </c>
      <c r="B29" s="23" t="s">
        <v>1823</v>
      </c>
      <c r="C29" s="23" t="s">
        <v>1821</v>
      </c>
      <c r="D29" s="23" t="s">
        <v>2167</v>
      </c>
      <c r="E29" s="23" t="s">
        <v>480</v>
      </c>
      <c r="F29" s="23" t="s">
        <v>2295</v>
      </c>
      <c r="G29" s="23" t="s">
        <v>1766</v>
      </c>
      <c r="H29" s="23" t="s">
        <v>2169</v>
      </c>
      <c r="I29" s="23" t="s">
        <v>2170</v>
      </c>
      <c r="J29" s="23" t="s">
        <v>14</v>
      </c>
      <c r="K29" s="23" t="s">
        <v>2171</v>
      </c>
      <c r="L29" s="23" t="s">
        <v>14</v>
      </c>
      <c r="M29" s="23" t="s">
        <v>1560</v>
      </c>
      <c r="N29" s="23" t="s">
        <v>2173</v>
      </c>
      <c r="O29" s="23" t="s">
        <v>2174</v>
      </c>
      <c r="P29" s="23" t="s">
        <v>2296</v>
      </c>
      <c r="Q29" s="23">
        <v>0</v>
      </c>
      <c r="R29" s="23" t="s">
        <v>1467</v>
      </c>
      <c r="S29" s="23" t="s">
        <v>2015</v>
      </c>
      <c r="T29" s="23" t="s">
        <v>1766</v>
      </c>
    </row>
    <row r="30" spans="1:20">
      <c r="A30" s="23" t="s">
        <v>2297</v>
      </c>
      <c r="B30" s="23" t="s">
        <v>2298</v>
      </c>
      <c r="C30" s="23" t="s">
        <v>1834</v>
      </c>
      <c r="D30" s="23" t="s">
        <v>2179</v>
      </c>
      <c r="E30" s="23" t="s">
        <v>487</v>
      </c>
      <c r="F30" s="23" t="s">
        <v>2299</v>
      </c>
      <c r="G30" s="23" t="s">
        <v>1766</v>
      </c>
      <c r="H30" s="23" t="s">
        <v>2169</v>
      </c>
      <c r="I30" s="23" t="s">
        <v>14</v>
      </c>
      <c r="J30" s="23" t="s">
        <v>14</v>
      </c>
      <c r="K30" s="23" t="s">
        <v>2171</v>
      </c>
      <c r="L30" s="23" t="s">
        <v>14</v>
      </c>
      <c r="M30" s="23" t="s">
        <v>2223</v>
      </c>
      <c r="N30" s="23" t="s">
        <v>2300</v>
      </c>
      <c r="O30" s="23" t="s">
        <v>2174</v>
      </c>
      <c r="P30" s="23" t="s">
        <v>2301</v>
      </c>
      <c r="Q30" s="23">
        <v>0</v>
      </c>
      <c r="R30" s="23" t="s">
        <v>1055</v>
      </c>
      <c r="S30" s="23" t="s">
        <v>2302</v>
      </c>
      <c r="T30" s="23" t="s">
        <v>1766</v>
      </c>
    </row>
    <row r="31" spans="1:20">
      <c r="A31" s="23" t="s">
        <v>2303</v>
      </c>
      <c r="B31" s="23" t="s">
        <v>2304</v>
      </c>
      <c r="C31" s="23" t="s">
        <v>16</v>
      </c>
      <c r="D31" s="23" t="s">
        <v>2167</v>
      </c>
      <c r="E31" s="23" t="s">
        <v>489</v>
      </c>
      <c r="F31" s="23" t="s">
        <v>2305</v>
      </c>
      <c r="G31" s="23" t="s">
        <v>1766</v>
      </c>
      <c r="H31" s="23" t="s">
        <v>2152</v>
      </c>
      <c r="I31" s="23" t="s">
        <v>2266</v>
      </c>
      <c r="J31" s="23" t="s">
        <v>466</v>
      </c>
      <c r="K31" s="23" t="s">
        <v>2171</v>
      </c>
      <c r="L31" s="23" t="s">
        <v>14</v>
      </c>
      <c r="M31" s="23" t="s">
        <v>2192</v>
      </c>
      <c r="N31" s="23" t="s">
        <v>2193</v>
      </c>
      <c r="O31" s="23" t="s">
        <v>2174</v>
      </c>
      <c r="P31" s="23" t="s">
        <v>946</v>
      </c>
      <c r="Q31" s="23">
        <v>0</v>
      </c>
      <c r="R31" s="23" t="s">
        <v>147</v>
      </c>
      <c r="S31" s="23" t="s">
        <v>2306</v>
      </c>
      <c r="T31" s="23" t="s">
        <v>1766</v>
      </c>
    </row>
    <row r="32" spans="1:20">
      <c r="A32" s="23" t="s">
        <v>2307</v>
      </c>
      <c r="B32" s="23" t="s">
        <v>2308</v>
      </c>
      <c r="C32" s="23" t="s">
        <v>17</v>
      </c>
      <c r="D32" s="23" t="s">
        <v>2167</v>
      </c>
      <c r="E32" s="23" t="s">
        <v>480</v>
      </c>
      <c r="F32" s="23" t="s">
        <v>2309</v>
      </c>
      <c r="G32" s="23" t="s">
        <v>1766</v>
      </c>
      <c r="H32" s="23" t="s">
        <v>2152</v>
      </c>
      <c r="I32" s="23" t="s">
        <v>2191</v>
      </c>
      <c r="J32" s="23" t="s">
        <v>14</v>
      </c>
      <c r="K32" s="23" t="s">
        <v>2171</v>
      </c>
      <c r="L32" s="23" t="s">
        <v>14</v>
      </c>
      <c r="M32" s="23" t="s">
        <v>1542</v>
      </c>
      <c r="N32" s="23" t="s">
        <v>2173</v>
      </c>
      <c r="O32" s="23" t="s">
        <v>2174</v>
      </c>
      <c r="P32" s="23" t="s">
        <v>2310</v>
      </c>
      <c r="Q32" s="23">
        <v>0</v>
      </c>
      <c r="R32" s="23" t="s">
        <v>15</v>
      </c>
      <c r="S32" s="23" t="s">
        <v>2311</v>
      </c>
      <c r="T32" s="23" t="s">
        <v>1766</v>
      </c>
    </row>
    <row r="33" spans="1:20">
      <c r="A33" s="23" t="s">
        <v>1872</v>
      </c>
      <c r="B33" s="23" t="s">
        <v>1873</v>
      </c>
      <c r="C33" s="23" t="s">
        <v>18</v>
      </c>
      <c r="D33" s="23" t="s">
        <v>2167</v>
      </c>
      <c r="E33" s="23" t="s">
        <v>480</v>
      </c>
      <c r="F33" s="23" t="s">
        <v>2211</v>
      </c>
      <c r="G33" s="23" t="s">
        <v>1766</v>
      </c>
      <c r="H33" s="23" t="s">
        <v>2152</v>
      </c>
      <c r="I33" s="23" t="s">
        <v>2212</v>
      </c>
      <c r="J33" s="23" t="s">
        <v>14</v>
      </c>
      <c r="K33" s="23" t="s">
        <v>2171</v>
      </c>
      <c r="L33" s="23" t="s">
        <v>14</v>
      </c>
      <c r="M33" s="23" t="s">
        <v>1548</v>
      </c>
      <c r="N33" s="23" t="s">
        <v>2173</v>
      </c>
      <c r="O33" s="23" t="s">
        <v>2174</v>
      </c>
      <c r="P33" s="23" t="s">
        <v>1081</v>
      </c>
      <c r="Q33" s="23">
        <v>0</v>
      </c>
      <c r="R33" s="23" t="s">
        <v>1079</v>
      </c>
      <c r="S33" s="23" t="s">
        <v>2312</v>
      </c>
      <c r="T33" s="23" t="s">
        <v>1766</v>
      </c>
    </row>
    <row r="34" spans="1:20">
      <c r="A34" s="23" t="s">
        <v>2313</v>
      </c>
      <c r="B34" s="23" t="s">
        <v>2314</v>
      </c>
      <c r="C34" s="23" t="s">
        <v>1927</v>
      </c>
      <c r="D34" s="23" t="s">
        <v>2179</v>
      </c>
      <c r="E34" s="23" t="s">
        <v>492</v>
      </c>
      <c r="F34" s="23" t="s">
        <v>2315</v>
      </c>
      <c r="G34" s="23" t="s">
        <v>1766</v>
      </c>
      <c r="H34" s="23" t="s">
        <v>2241</v>
      </c>
      <c r="I34" s="23" t="s">
        <v>2182</v>
      </c>
      <c r="J34" s="23" t="s">
        <v>14</v>
      </c>
      <c r="K34" s="23" t="s">
        <v>2171</v>
      </c>
      <c r="L34" s="23" t="s">
        <v>14</v>
      </c>
      <c r="M34" s="23" t="s">
        <v>1552</v>
      </c>
      <c r="N34" s="23" t="s">
        <v>2184</v>
      </c>
      <c r="O34" s="23" t="s">
        <v>2174</v>
      </c>
      <c r="P34" s="23" t="s">
        <v>1241</v>
      </c>
      <c r="Q34" s="23">
        <v>0</v>
      </c>
      <c r="R34" s="23" t="s">
        <v>1098</v>
      </c>
      <c r="S34" s="23" t="s">
        <v>2316</v>
      </c>
      <c r="T34" s="23" t="s">
        <v>1766</v>
      </c>
    </row>
    <row r="35" spans="1:20">
      <c r="A35" s="23" t="s">
        <v>2317</v>
      </c>
      <c r="B35" s="23" t="s">
        <v>2318</v>
      </c>
      <c r="C35" s="23" t="s">
        <v>18</v>
      </c>
      <c r="D35" s="23" t="s">
        <v>2167</v>
      </c>
      <c r="E35" s="23" t="s">
        <v>480</v>
      </c>
      <c r="F35" s="23" t="s">
        <v>2211</v>
      </c>
      <c r="G35" s="23" t="s">
        <v>1766</v>
      </c>
      <c r="H35" s="23" t="s">
        <v>2152</v>
      </c>
      <c r="I35" s="23" t="s">
        <v>2212</v>
      </c>
      <c r="J35" s="23" t="s">
        <v>14</v>
      </c>
      <c r="K35" s="23" t="s">
        <v>2171</v>
      </c>
      <c r="L35" s="23" t="s">
        <v>14</v>
      </c>
      <c r="M35" s="23" t="s">
        <v>1548</v>
      </c>
      <c r="N35" s="23" t="s">
        <v>2173</v>
      </c>
      <c r="O35" s="23" t="s">
        <v>2174</v>
      </c>
      <c r="P35" s="23" t="s">
        <v>2319</v>
      </c>
      <c r="Q35" s="23">
        <v>0</v>
      </c>
      <c r="R35" s="23" t="s">
        <v>1070</v>
      </c>
      <c r="S35" s="23" t="s">
        <v>2320</v>
      </c>
      <c r="T35" s="23" t="s">
        <v>1766</v>
      </c>
    </row>
    <row r="36" spans="1:20">
      <c r="A36" s="23" t="s">
        <v>2321</v>
      </c>
      <c r="B36" s="23" t="s">
        <v>2322</v>
      </c>
      <c r="C36" s="23" t="s">
        <v>20</v>
      </c>
      <c r="D36" s="23" t="s">
        <v>2167</v>
      </c>
      <c r="E36" s="23" t="s">
        <v>489</v>
      </c>
      <c r="F36" s="23" t="s">
        <v>2189</v>
      </c>
      <c r="G36" s="23" t="s">
        <v>1766</v>
      </c>
      <c r="H36" s="23" t="s">
        <v>2190</v>
      </c>
      <c r="I36" s="23" t="s">
        <v>2191</v>
      </c>
      <c r="J36" s="23" t="s">
        <v>466</v>
      </c>
      <c r="K36" s="23" t="s">
        <v>2171</v>
      </c>
      <c r="L36" s="23" t="s">
        <v>14</v>
      </c>
      <c r="M36" s="23" t="s">
        <v>2323</v>
      </c>
      <c r="N36" s="23" t="s">
        <v>2193</v>
      </c>
      <c r="O36" s="23" t="s">
        <v>2174</v>
      </c>
      <c r="P36" s="23" t="s">
        <v>149</v>
      </c>
      <c r="Q36" s="23">
        <v>0</v>
      </c>
      <c r="R36" s="23" t="s">
        <v>1214</v>
      </c>
      <c r="S36" s="23" t="s">
        <v>2324</v>
      </c>
      <c r="T36" s="23" t="s">
        <v>1766</v>
      </c>
    </row>
    <row r="37" spans="1:20">
      <c r="A37" s="23" t="s">
        <v>2071</v>
      </c>
      <c r="B37" s="23" t="s">
        <v>2072</v>
      </c>
      <c r="C37" s="23" t="s">
        <v>1927</v>
      </c>
      <c r="D37" s="23" t="s">
        <v>2179</v>
      </c>
      <c r="E37" s="23" t="s">
        <v>492</v>
      </c>
      <c r="F37" s="23" t="s">
        <v>2325</v>
      </c>
      <c r="G37" s="23" t="s">
        <v>1766</v>
      </c>
      <c r="H37" s="23" t="s">
        <v>2222</v>
      </c>
      <c r="I37" s="23" t="s">
        <v>2182</v>
      </c>
      <c r="J37" s="23" t="s">
        <v>14</v>
      </c>
      <c r="K37" s="23" t="s">
        <v>2171</v>
      </c>
      <c r="L37" s="23" t="s">
        <v>14</v>
      </c>
      <c r="M37" s="23" t="s">
        <v>1543</v>
      </c>
      <c r="N37" s="23" t="s">
        <v>2184</v>
      </c>
      <c r="O37" s="23" t="s">
        <v>2174</v>
      </c>
      <c r="P37" s="23" t="s">
        <v>1241</v>
      </c>
      <c r="Q37" s="23">
        <v>0</v>
      </c>
      <c r="R37" s="23" t="s">
        <v>1115</v>
      </c>
      <c r="S37" s="23" t="s">
        <v>2326</v>
      </c>
      <c r="T37" s="23" t="s">
        <v>1766</v>
      </c>
    </row>
    <row r="38" spans="1:20">
      <c r="A38" s="23" t="s">
        <v>2327</v>
      </c>
      <c r="B38" s="23" t="s">
        <v>2328</v>
      </c>
      <c r="C38" s="23" t="s">
        <v>13</v>
      </c>
      <c r="D38" s="23" t="s">
        <v>2167</v>
      </c>
      <c r="E38" s="23" t="s">
        <v>489</v>
      </c>
      <c r="F38" s="23" t="s">
        <v>2329</v>
      </c>
      <c r="G38" s="23" t="s">
        <v>1766</v>
      </c>
      <c r="H38" s="23" t="s">
        <v>2190</v>
      </c>
      <c r="I38" s="23" t="s">
        <v>2191</v>
      </c>
      <c r="J38" s="23" t="s">
        <v>466</v>
      </c>
      <c r="K38" s="23" t="s">
        <v>2171</v>
      </c>
      <c r="L38" s="23" t="s">
        <v>14</v>
      </c>
      <c r="M38" s="23" t="s">
        <v>1544</v>
      </c>
      <c r="N38" s="23" t="s">
        <v>2193</v>
      </c>
      <c r="O38" s="23" t="s">
        <v>2174</v>
      </c>
      <c r="P38" s="23" t="s">
        <v>2330</v>
      </c>
      <c r="Q38" s="23">
        <v>0</v>
      </c>
      <c r="R38" s="23" t="s">
        <v>1091</v>
      </c>
      <c r="S38" s="23" t="s">
        <v>2331</v>
      </c>
      <c r="T38" s="23" t="s">
        <v>1766</v>
      </c>
    </row>
    <row r="39" spans="1:20">
      <c r="A39" s="23" t="s">
        <v>1885</v>
      </c>
      <c r="B39" s="23" t="s">
        <v>1886</v>
      </c>
      <c r="C39" s="23" t="s">
        <v>18</v>
      </c>
      <c r="D39" s="23" t="s">
        <v>2167</v>
      </c>
      <c r="E39" s="23" t="s">
        <v>480</v>
      </c>
      <c r="F39" s="23" t="s">
        <v>2265</v>
      </c>
      <c r="G39" s="23" t="s">
        <v>1766</v>
      </c>
      <c r="H39" s="23" t="s">
        <v>2181</v>
      </c>
      <c r="I39" s="23" t="s">
        <v>2266</v>
      </c>
      <c r="J39" s="23" t="s">
        <v>14</v>
      </c>
      <c r="K39" s="23" t="s">
        <v>2171</v>
      </c>
      <c r="L39" s="23" t="s">
        <v>14</v>
      </c>
      <c r="M39" s="23" t="s">
        <v>1560</v>
      </c>
      <c r="N39" s="23" t="s">
        <v>2173</v>
      </c>
      <c r="O39" s="23" t="s">
        <v>2174</v>
      </c>
      <c r="P39" s="23" t="s">
        <v>2289</v>
      </c>
      <c r="Q39" s="23">
        <v>0</v>
      </c>
      <c r="R39" s="23" t="s">
        <v>1214</v>
      </c>
      <c r="S39" s="23" t="s">
        <v>2290</v>
      </c>
      <c r="T39" s="23" t="s">
        <v>1766</v>
      </c>
    </row>
    <row r="40" spans="1:20">
      <c r="A40" s="23" t="s">
        <v>1895</v>
      </c>
      <c r="B40" s="23" t="s">
        <v>1896</v>
      </c>
      <c r="C40" s="23" t="s">
        <v>13</v>
      </c>
      <c r="D40" s="23" t="s">
        <v>2167</v>
      </c>
      <c r="E40" s="23" t="s">
        <v>480</v>
      </c>
      <c r="F40" s="23" t="s">
        <v>2332</v>
      </c>
      <c r="G40" s="23" t="s">
        <v>1766</v>
      </c>
      <c r="H40" s="23" t="s">
        <v>2181</v>
      </c>
      <c r="I40" s="23" t="s">
        <v>2333</v>
      </c>
      <c r="J40" s="23" t="s">
        <v>14</v>
      </c>
      <c r="K40" s="23" t="s">
        <v>2171</v>
      </c>
      <c r="L40" s="23" t="s">
        <v>14</v>
      </c>
      <c r="M40" s="23" t="s">
        <v>1548</v>
      </c>
      <c r="N40" s="23" t="s">
        <v>2173</v>
      </c>
      <c r="O40" s="23" t="s">
        <v>2174</v>
      </c>
      <c r="P40" s="23" t="s">
        <v>2334</v>
      </c>
      <c r="Q40" s="23">
        <v>0</v>
      </c>
      <c r="R40" s="23" t="s">
        <v>1214</v>
      </c>
      <c r="S40" s="23" t="s">
        <v>2335</v>
      </c>
      <c r="T40" s="23" t="s">
        <v>1766</v>
      </c>
    </row>
    <row r="41" spans="1:20">
      <c r="A41" s="23" t="s">
        <v>2336</v>
      </c>
      <c r="B41" s="23" t="s">
        <v>2337</v>
      </c>
      <c r="C41" s="23" t="s">
        <v>1834</v>
      </c>
      <c r="D41" s="23" t="s">
        <v>2179</v>
      </c>
      <c r="E41" s="23" t="s">
        <v>492</v>
      </c>
      <c r="F41" s="23" t="s">
        <v>2180</v>
      </c>
      <c r="G41" s="23" t="s">
        <v>1766</v>
      </c>
      <c r="H41" s="23" t="s">
        <v>2181</v>
      </c>
      <c r="I41" s="23" t="s">
        <v>2182</v>
      </c>
      <c r="J41" s="23" t="s">
        <v>14</v>
      </c>
      <c r="K41" s="23" t="s">
        <v>2171</v>
      </c>
      <c r="L41" s="23" t="s">
        <v>14</v>
      </c>
      <c r="M41" s="23" t="s">
        <v>2251</v>
      </c>
      <c r="N41" s="23" t="s">
        <v>2184</v>
      </c>
      <c r="O41" s="23" t="s">
        <v>2174</v>
      </c>
      <c r="P41" s="23" t="s">
        <v>2338</v>
      </c>
      <c r="Q41" s="23">
        <v>0</v>
      </c>
      <c r="R41" s="23" t="s">
        <v>2185</v>
      </c>
      <c r="S41" s="23" t="s">
        <v>2339</v>
      </c>
      <c r="T41" s="23" t="s">
        <v>1766</v>
      </c>
    </row>
    <row r="42" spans="1:20">
      <c r="A42" s="23" t="s">
        <v>2340</v>
      </c>
      <c r="B42" s="23" t="s">
        <v>2341</v>
      </c>
      <c r="C42" s="23" t="s">
        <v>1927</v>
      </c>
      <c r="D42" s="23" t="s">
        <v>2179</v>
      </c>
      <c r="E42" s="23" t="s">
        <v>492</v>
      </c>
      <c r="F42" s="23" t="s">
        <v>2315</v>
      </c>
      <c r="G42" s="23" t="s">
        <v>1766</v>
      </c>
      <c r="H42" s="23" t="s">
        <v>2241</v>
      </c>
      <c r="I42" s="23" t="s">
        <v>2182</v>
      </c>
      <c r="J42" s="23" t="s">
        <v>14</v>
      </c>
      <c r="K42" s="23" t="s">
        <v>2171</v>
      </c>
      <c r="L42" s="23" t="s">
        <v>14</v>
      </c>
      <c r="M42" s="23" t="s">
        <v>1541</v>
      </c>
      <c r="N42" s="23" t="s">
        <v>2184</v>
      </c>
      <c r="O42" s="23" t="s">
        <v>2174</v>
      </c>
      <c r="P42" s="23" t="s">
        <v>2342</v>
      </c>
      <c r="Q42" s="23">
        <v>0</v>
      </c>
      <c r="R42" s="23" t="s">
        <v>1071</v>
      </c>
      <c r="S42" s="23" t="s">
        <v>2343</v>
      </c>
      <c r="T42" s="23" t="s">
        <v>1766</v>
      </c>
    </row>
    <row r="43" spans="1:20">
      <c r="A43" s="23" t="s">
        <v>2344</v>
      </c>
      <c r="B43" s="23" t="s">
        <v>2345</v>
      </c>
      <c r="C43" s="23" t="s">
        <v>20</v>
      </c>
      <c r="D43" s="23" t="s">
        <v>2167</v>
      </c>
      <c r="E43" s="23" t="s">
        <v>1264</v>
      </c>
      <c r="F43" s="23" t="s">
        <v>2168</v>
      </c>
      <c r="G43" s="23" t="s">
        <v>1766</v>
      </c>
      <c r="H43" s="23" t="s">
        <v>2169</v>
      </c>
      <c r="I43" s="23" t="s">
        <v>2170</v>
      </c>
      <c r="J43" s="23" t="s">
        <v>14</v>
      </c>
      <c r="K43" s="23" t="s">
        <v>2171</v>
      </c>
      <c r="L43" s="23" t="s">
        <v>14</v>
      </c>
      <c r="M43" s="23" t="s">
        <v>2172</v>
      </c>
      <c r="N43" s="23" t="s">
        <v>2173</v>
      </c>
      <c r="O43" s="23" t="s">
        <v>2174</v>
      </c>
      <c r="P43" s="23" t="s">
        <v>2175</v>
      </c>
      <c r="Q43" s="23">
        <v>0</v>
      </c>
      <c r="R43" s="23" t="s">
        <v>2346</v>
      </c>
      <c r="S43" s="23" t="s">
        <v>2347</v>
      </c>
      <c r="T43" s="23" t="s">
        <v>1766</v>
      </c>
    </row>
    <row r="44" spans="1:20">
      <c r="A44" s="23" t="s">
        <v>2348</v>
      </c>
      <c r="B44" s="23" t="s">
        <v>2349</v>
      </c>
      <c r="C44" s="23" t="s">
        <v>1834</v>
      </c>
      <c r="D44" s="23" t="s">
        <v>2179</v>
      </c>
      <c r="E44" s="23" t="s">
        <v>492</v>
      </c>
      <c r="F44" s="23" t="s">
        <v>2180</v>
      </c>
      <c r="G44" s="23" t="s">
        <v>1766</v>
      </c>
      <c r="H44" s="23" t="s">
        <v>2181</v>
      </c>
      <c r="I44" s="23" t="s">
        <v>2182</v>
      </c>
      <c r="J44" s="23" t="s">
        <v>14</v>
      </c>
      <c r="K44" s="23" t="s">
        <v>2171</v>
      </c>
      <c r="L44" s="23" t="s">
        <v>14</v>
      </c>
      <c r="M44" s="23" t="s">
        <v>2251</v>
      </c>
      <c r="N44" s="23" t="s">
        <v>2184</v>
      </c>
      <c r="O44" s="23" t="s">
        <v>2174</v>
      </c>
      <c r="P44" s="23" t="s">
        <v>8</v>
      </c>
      <c r="Q44" s="23">
        <v>0</v>
      </c>
      <c r="R44" s="23" t="s">
        <v>1079</v>
      </c>
      <c r="S44" s="23" t="s">
        <v>2350</v>
      </c>
      <c r="T44" s="23" t="s">
        <v>1766</v>
      </c>
    </row>
    <row r="45" spans="1:20">
      <c r="A45" s="23" t="s">
        <v>1451</v>
      </c>
      <c r="B45" s="23" t="s">
        <v>1826</v>
      </c>
      <c r="C45" s="23" t="s">
        <v>20</v>
      </c>
      <c r="D45" s="23" t="s">
        <v>2167</v>
      </c>
      <c r="E45" s="23" t="s">
        <v>480</v>
      </c>
      <c r="F45" s="23" t="s">
        <v>2196</v>
      </c>
      <c r="G45" s="23" t="s">
        <v>1766</v>
      </c>
      <c r="H45" s="23" t="s">
        <v>2169</v>
      </c>
      <c r="I45" s="23" t="s">
        <v>2170</v>
      </c>
      <c r="J45" s="23" t="s">
        <v>14</v>
      </c>
      <c r="K45" s="23" t="s">
        <v>2171</v>
      </c>
      <c r="L45" s="23" t="s">
        <v>14</v>
      </c>
      <c r="M45" s="23" t="s">
        <v>1558</v>
      </c>
      <c r="N45" s="23" t="s">
        <v>2173</v>
      </c>
      <c r="O45" s="23" t="s">
        <v>2174</v>
      </c>
      <c r="P45" s="23" t="s">
        <v>2175</v>
      </c>
      <c r="Q45" s="23">
        <v>0</v>
      </c>
      <c r="R45" s="23" t="s">
        <v>467</v>
      </c>
      <c r="S45" s="23" t="s">
        <v>2197</v>
      </c>
      <c r="T45" s="23" t="s">
        <v>1766</v>
      </c>
    </row>
    <row r="46" spans="1:20">
      <c r="A46" s="23" t="s">
        <v>1840</v>
      </c>
      <c r="B46" s="23" t="s">
        <v>1841</v>
      </c>
      <c r="C46" s="23" t="s">
        <v>20</v>
      </c>
      <c r="D46" s="23" t="s">
        <v>2167</v>
      </c>
      <c r="E46" s="23" t="s">
        <v>480</v>
      </c>
      <c r="F46" s="23" t="s">
        <v>2351</v>
      </c>
      <c r="G46" s="23" t="s">
        <v>1766</v>
      </c>
      <c r="H46" s="23" t="s">
        <v>2152</v>
      </c>
      <c r="I46" s="23" t="s">
        <v>2201</v>
      </c>
      <c r="J46" s="23" t="s">
        <v>14</v>
      </c>
      <c r="K46" s="23" t="s">
        <v>2171</v>
      </c>
      <c r="L46" s="23" t="s">
        <v>14</v>
      </c>
      <c r="M46" s="23" t="s">
        <v>1550</v>
      </c>
      <c r="N46" s="23" t="s">
        <v>2173</v>
      </c>
      <c r="O46" s="23" t="s">
        <v>2174</v>
      </c>
      <c r="P46" s="23" t="s">
        <v>11</v>
      </c>
      <c r="Q46" s="23">
        <v>0</v>
      </c>
      <c r="R46" s="23" t="s">
        <v>147</v>
      </c>
      <c r="S46" s="23" t="s">
        <v>2352</v>
      </c>
      <c r="T46" s="23" t="s">
        <v>1766</v>
      </c>
    </row>
    <row r="47" spans="1:20">
      <c r="A47" s="23" t="s">
        <v>2353</v>
      </c>
      <c r="B47" s="23" t="s">
        <v>2354</v>
      </c>
      <c r="C47" s="23" t="s">
        <v>1927</v>
      </c>
      <c r="D47" s="23" t="s">
        <v>2179</v>
      </c>
      <c r="E47" s="23" t="s">
        <v>487</v>
      </c>
      <c r="F47" s="23" t="s">
        <v>2221</v>
      </c>
      <c r="G47" s="23" t="s">
        <v>1766</v>
      </c>
      <c r="H47" s="23" t="s">
        <v>2222</v>
      </c>
      <c r="I47" s="23" t="s">
        <v>2182</v>
      </c>
      <c r="J47" s="23" t="s">
        <v>14</v>
      </c>
      <c r="K47" s="23" t="s">
        <v>2171</v>
      </c>
      <c r="L47" s="23" t="s">
        <v>14</v>
      </c>
      <c r="M47" s="23" t="s">
        <v>2223</v>
      </c>
      <c r="N47" s="23" t="s">
        <v>2184</v>
      </c>
      <c r="O47" s="23" t="s">
        <v>2174</v>
      </c>
      <c r="P47" s="23" t="s">
        <v>1039</v>
      </c>
      <c r="Q47" s="23">
        <v>0</v>
      </c>
      <c r="R47" s="23" t="s">
        <v>1069</v>
      </c>
      <c r="S47" s="23" t="s">
        <v>2355</v>
      </c>
      <c r="T47" s="23" t="s">
        <v>1766</v>
      </c>
    </row>
    <row r="48" spans="1:20">
      <c r="A48" s="23" t="s">
        <v>2356</v>
      </c>
      <c r="B48" s="23" t="s">
        <v>2357</v>
      </c>
      <c r="C48" s="23" t="s">
        <v>1927</v>
      </c>
      <c r="D48" s="23" t="s">
        <v>2179</v>
      </c>
      <c r="E48" s="23" t="s">
        <v>492</v>
      </c>
      <c r="F48" s="23" t="s">
        <v>2315</v>
      </c>
      <c r="G48" s="23" t="s">
        <v>1766</v>
      </c>
      <c r="H48" s="23" t="s">
        <v>2241</v>
      </c>
      <c r="I48" s="23" t="s">
        <v>2182</v>
      </c>
      <c r="J48" s="23" t="s">
        <v>14</v>
      </c>
      <c r="K48" s="23" t="s">
        <v>2171</v>
      </c>
      <c r="L48" s="23" t="s">
        <v>14</v>
      </c>
      <c r="M48" s="23" t="s">
        <v>1557</v>
      </c>
      <c r="N48" s="23" t="s">
        <v>2184</v>
      </c>
      <c r="O48" s="23" t="s">
        <v>2174</v>
      </c>
      <c r="P48" s="23" t="s">
        <v>1241</v>
      </c>
      <c r="Q48" s="23">
        <v>0</v>
      </c>
      <c r="R48" s="23" t="s">
        <v>1098</v>
      </c>
      <c r="S48" s="23" t="s">
        <v>2358</v>
      </c>
      <c r="T48" s="23" t="s">
        <v>1766</v>
      </c>
    </row>
    <row r="49" spans="1:20">
      <c r="A49" s="23" t="s">
        <v>2359</v>
      </c>
      <c r="B49" s="23" t="s">
        <v>2360</v>
      </c>
      <c r="C49" s="23" t="s">
        <v>18</v>
      </c>
      <c r="D49" s="23" t="s">
        <v>2167</v>
      </c>
      <c r="E49" s="23" t="s">
        <v>480</v>
      </c>
      <c r="F49" s="23" t="s">
        <v>2361</v>
      </c>
      <c r="G49" s="23" t="s">
        <v>1766</v>
      </c>
      <c r="H49" s="23" t="s">
        <v>2190</v>
      </c>
      <c r="I49" s="23" t="s">
        <v>2201</v>
      </c>
      <c r="J49" s="23" t="s">
        <v>14</v>
      </c>
      <c r="K49" s="23" t="s">
        <v>2171</v>
      </c>
      <c r="L49" s="23" t="s">
        <v>14</v>
      </c>
      <c r="M49" s="23" t="s">
        <v>1542</v>
      </c>
      <c r="N49" s="23" t="s">
        <v>2173</v>
      </c>
      <c r="O49" s="23" t="s">
        <v>2174</v>
      </c>
      <c r="P49" s="23" t="s">
        <v>2362</v>
      </c>
      <c r="Q49" s="23">
        <v>0</v>
      </c>
      <c r="R49" s="23" t="s">
        <v>1040</v>
      </c>
      <c r="S49" s="23" t="s">
        <v>2363</v>
      </c>
      <c r="T49" s="23" t="s">
        <v>1766</v>
      </c>
    </row>
    <row r="50" spans="1:20">
      <c r="A50" s="23" t="s">
        <v>2364</v>
      </c>
      <c r="B50" s="23" t="s">
        <v>2365</v>
      </c>
      <c r="C50" s="23" t="s">
        <v>1927</v>
      </c>
      <c r="D50" s="23" t="s">
        <v>2179</v>
      </c>
      <c r="E50" s="23" t="s">
        <v>492</v>
      </c>
      <c r="F50" s="23" t="s">
        <v>2315</v>
      </c>
      <c r="G50" s="23" t="s">
        <v>1766</v>
      </c>
      <c r="H50" s="23" t="s">
        <v>2241</v>
      </c>
      <c r="I50" s="23" t="s">
        <v>2182</v>
      </c>
      <c r="J50" s="23" t="s">
        <v>14</v>
      </c>
      <c r="K50" s="23" t="s">
        <v>2171</v>
      </c>
      <c r="L50" s="23" t="s">
        <v>14</v>
      </c>
      <c r="M50" s="23" t="s">
        <v>1557</v>
      </c>
      <c r="N50" s="23" t="s">
        <v>2184</v>
      </c>
      <c r="O50" s="23" t="s">
        <v>2174</v>
      </c>
      <c r="P50" s="23" t="s">
        <v>1241</v>
      </c>
      <c r="Q50" s="23">
        <v>0</v>
      </c>
      <c r="R50" s="23" t="s">
        <v>1098</v>
      </c>
      <c r="S50" s="23" t="s">
        <v>2366</v>
      </c>
      <c r="T50" s="23" t="s">
        <v>1766</v>
      </c>
    </row>
    <row r="51" spans="1:20">
      <c r="A51" s="23" t="s">
        <v>2367</v>
      </c>
      <c r="B51" s="23" t="s">
        <v>2368</v>
      </c>
      <c r="C51" s="23" t="s">
        <v>13</v>
      </c>
      <c r="D51" s="23" t="s">
        <v>2167</v>
      </c>
      <c r="E51" s="23" t="s">
        <v>480</v>
      </c>
      <c r="F51" s="23" t="s">
        <v>2361</v>
      </c>
      <c r="G51" s="23" t="s">
        <v>1766</v>
      </c>
      <c r="H51" s="23" t="s">
        <v>2190</v>
      </c>
      <c r="I51" s="23" t="s">
        <v>2201</v>
      </c>
      <c r="J51" s="23" t="s">
        <v>14</v>
      </c>
      <c r="K51" s="23" t="s">
        <v>2171</v>
      </c>
      <c r="L51" s="23" t="s">
        <v>14</v>
      </c>
      <c r="M51" s="23" t="s">
        <v>1542</v>
      </c>
      <c r="N51" s="23" t="s">
        <v>2173</v>
      </c>
      <c r="O51" s="23" t="s">
        <v>2174</v>
      </c>
      <c r="P51" s="23" t="s">
        <v>2310</v>
      </c>
      <c r="Q51" s="23">
        <v>0</v>
      </c>
      <c r="R51" s="23" t="s">
        <v>1040</v>
      </c>
      <c r="S51" s="23" t="s">
        <v>2369</v>
      </c>
      <c r="T51" s="23" t="s">
        <v>1766</v>
      </c>
    </row>
    <row r="52" spans="1:20">
      <c r="A52" s="23" t="s">
        <v>2370</v>
      </c>
      <c r="B52" s="23" t="s">
        <v>2371</v>
      </c>
      <c r="C52" s="23" t="s">
        <v>20</v>
      </c>
      <c r="D52" s="23" t="s">
        <v>2167</v>
      </c>
      <c r="E52" s="23" t="s">
        <v>480</v>
      </c>
      <c r="F52" s="23" t="s">
        <v>2351</v>
      </c>
      <c r="G52" s="23" t="s">
        <v>1766</v>
      </c>
      <c r="H52" s="23" t="s">
        <v>2152</v>
      </c>
      <c r="I52" s="23" t="s">
        <v>2201</v>
      </c>
      <c r="J52" s="23" t="s">
        <v>14</v>
      </c>
      <c r="K52" s="23" t="s">
        <v>2171</v>
      </c>
      <c r="L52" s="23" t="s">
        <v>14</v>
      </c>
      <c r="M52" s="23" t="s">
        <v>1555</v>
      </c>
      <c r="N52" s="23" t="s">
        <v>2173</v>
      </c>
      <c r="O52" s="23" t="s">
        <v>2174</v>
      </c>
      <c r="P52" s="23" t="s">
        <v>2175</v>
      </c>
      <c r="Q52" s="23">
        <v>0</v>
      </c>
      <c r="R52" s="23" t="s">
        <v>1016</v>
      </c>
      <c r="S52" s="23" t="s">
        <v>2372</v>
      </c>
      <c r="T52" s="23" t="s">
        <v>1766</v>
      </c>
    </row>
    <row r="53" spans="1:20">
      <c r="A53" s="23" t="s">
        <v>2373</v>
      </c>
      <c r="B53" s="23" t="s">
        <v>2374</v>
      </c>
      <c r="C53" s="23" t="s">
        <v>16</v>
      </c>
      <c r="D53" s="23" t="s">
        <v>2167</v>
      </c>
      <c r="E53" s="23" t="s">
        <v>2270</v>
      </c>
      <c r="F53" s="23" t="s">
        <v>2271</v>
      </c>
      <c r="G53" s="23" t="s">
        <v>1766</v>
      </c>
      <c r="H53" s="23" t="s">
        <v>2169</v>
      </c>
      <c r="I53" s="23" t="s">
        <v>2170</v>
      </c>
      <c r="J53" s="23" t="s">
        <v>14</v>
      </c>
      <c r="K53" s="23" t="s">
        <v>2171</v>
      </c>
      <c r="L53" s="23" t="s">
        <v>14</v>
      </c>
      <c r="M53" s="23" t="s">
        <v>2291</v>
      </c>
      <c r="N53" s="23" t="s">
        <v>2193</v>
      </c>
      <c r="O53" s="23" t="s">
        <v>2174</v>
      </c>
      <c r="P53" s="23" t="s">
        <v>2375</v>
      </c>
      <c r="Q53" s="23">
        <v>0</v>
      </c>
      <c r="R53" s="23" t="s">
        <v>1016</v>
      </c>
      <c r="S53" s="23" t="s">
        <v>2376</v>
      </c>
      <c r="T53" s="23" t="s">
        <v>1766</v>
      </c>
    </row>
    <row r="54" spans="1:20">
      <c r="A54" s="23" t="s">
        <v>2377</v>
      </c>
      <c r="B54" s="23" t="s">
        <v>2378</v>
      </c>
      <c r="C54" s="23" t="s">
        <v>16</v>
      </c>
      <c r="D54" s="23" t="s">
        <v>2167</v>
      </c>
      <c r="E54" s="23" t="s">
        <v>489</v>
      </c>
      <c r="F54" s="23" t="s">
        <v>2379</v>
      </c>
      <c r="G54" s="23" t="s">
        <v>1766</v>
      </c>
      <c r="H54" s="23" t="s">
        <v>2152</v>
      </c>
      <c r="I54" s="23" t="s">
        <v>2191</v>
      </c>
      <c r="J54" s="23" t="s">
        <v>14</v>
      </c>
      <c r="K54" s="23" t="s">
        <v>2171</v>
      </c>
      <c r="L54" s="23" t="s">
        <v>14</v>
      </c>
      <c r="M54" s="23" t="s">
        <v>2380</v>
      </c>
      <c r="N54" s="23" t="s">
        <v>2193</v>
      </c>
      <c r="O54" s="23" t="s">
        <v>2174</v>
      </c>
      <c r="P54" s="23" t="s">
        <v>1081</v>
      </c>
      <c r="Q54" s="23">
        <v>0</v>
      </c>
      <c r="R54" s="23" t="s">
        <v>1477</v>
      </c>
      <c r="S54" s="23" t="s">
        <v>2381</v>
      </c>
      <c r="T54" s="23" t="s">
        <v>1766</v>
      </c>
    </row>
    <row r="55" spans="1:20">
      <c r="A55" s="23" t="s">
        <v>2382</v>
      </c>
      <c r="B55" s="23" t="s">
        <v>2383</v>
      </c>
      <c r="C55" s="23" t="s">
        <v>20</v>
      </c>
      <c r="D55" s="23" t="s">
        <v>2167</v>
      </c>
      <c r="E55" s="23" t="s">
        <v>489</v>
      </c>
      <c r="F55" s="23" t="s">
        <v>2384</v>
      </c>
      <c r="G55" s="23" t="s">
        <v>1766</v>
      </c>
      <c r="H55" s="23" t="s">
        <v>2169</v>
      </c>
      <c r="I55" s="23" t="s">
        <v>2201</v>
      </c>
      <c r="J55" s="23" t="s">
        <v>466</v>
      </c>
      <c r="K55" s="23" t="s">
        <v>2171</v>
      </c>
      <c r="L55" s="23" t="s">
        <v>14</v>
      </c>
      <c r="M55" s="23" t="s">
        <v>2385</v>
      </c>
      <c r="N55" s="23" t="s">
        <v>2193</v>
      </c>
      <c r="O55" s="23" t="s">
        <v>2174</v>
      </c>
      <c r="P55" s="23" t="s">
        <v>149</v>
      </c>
      <c r="Q55" s="23">
        <v>0</v>
      </c>
      <c r="R55" s="23" t="s">
        <v>2386</v>
      </c>
      <c r="S55" s="23" t="s">
        <v>2387</v>
      </c>
      <c r="T55" s="23" t="s">
        <v>1766</v>
      </c>
    </row>
    <row r="56" spans="1:20">
      <c r="A56" s="23" t="s">
        <v>2388</v>
      </c>
      <c r="B56" s="23" t="s">
        <v>2389</v>
      </c>
      <c r="C56" s="23" t="s">
        <v>20</v>
      </c>
      <c r="D56" s="23" t="s">
        <v>2167</v>
      </c>
      <c r="E56" s="23" t="s">
        <v>480</v>
      </c>
      <c r="F56" s="23" t="s">
        <v>2200</v>
      </c>
      <c r="G56" s="23" t="s">
        <v>1766</v>
      </c>
      <c r="H56" s="23" t="s">
        <v>2190</v>
      </c>
      <c r="I56" s="23" t="s">
        <v>2201</v>
      </c>
      <c r="J56" s="23" t="s">
        <v>14</v>
      </c>
      <c r="K56" s="23" t="s">
        <v>2171</v>
      </c>
      <c r="L56" s="23" t="s">
        <v>14</v>
      </c>
      <c r="M56" s="23" t="s">
        <v>1557</v>
      </c>
      <c r="N56" s="23" t="s">
        <v>2173</v>
      </c>
      <c r="O56" s="23" t="s">
        <v>2174</v>
      </c>
      <c r="P56" s="23" t="s">
        <v>8</v>
      </c>
      <c r="Q56" s="23">
        <v>0</v>
      </c>
      <c r="R56" s="23" t="s">
        <v>1040</v>
      </c>
      <c r="S56" s="23" t="s">
        <v>2390</v>
      </c>
      <c r="T56" s="23" t="s">
        <v>1766</v>
      </c>
    </row>
    <row r="57" spans="1:20">
      <c r="A57" s="23" t="s">
        <v>2391</v>
      </c>
      <c r="B57" s="23" t="s">
        <v>2392</v>
      </c>
      <c r="C57" s="23" t="s">
        <v>16</v>
      </c>
      <c r="D57" s="23" t="s">
        <v>2167</v>
      </c>
      <c r="E57" s="23" t="s">
        <v>2393</v>
      </c>
      <c r="F57" s="23" t="s">
        <v>2394</v>
      </c>
      <c r="G57" s="23" t="s">
        <v>1766</v>
      </c>
      <c r="H57" s="23" t="s">
        <v>2152</v>
      </c>
      <c r="I57" s="23" t="s">
        <v>2182</v>
      </c>
      <c r="J57" s="23" t="s">
        <v>466</v>
      </c>
      <c r="K57" s="23" t="s">
        <v>2171</v>
      </c>
      <c r="L57" s="23" t="s">
        <v>14</v>
      </c>
      <c r="M57" s="23" t="s">
        <v>2395</v>
      </c>
      <c r="N57" s="23" t="s">
        <v>2396</v>
      </c>
      <c r="O57" s="23" t="s">
        <v>2174</v>
      </c>
      <c r="P57" s="23" t="s">
        <v>11</v>
      </c>
      <c r="Q57" s="23">
        <v>0</v>
      </c>
      <c r="R57" s="23" t="s">
        <v>1565</v>
      </c>
      <c r="S57" s="23" t="s">
        <v>2397</v>
      </c>
      <c r="T57" s="23" t="s">
        <v>1766</v>
      </c>
    </row>
    <row r="58" spans="1:20">
      <c r="A58" s="23" t="s">
        <v>2398</v>
      </c>
      <c r="B58" s="23" t="s">
        <v>2399</v>
      </c>
      <c r="C58" s="23" t="s">
        <v>1927</v>
      </c>
      <c r="D58" s="23" t="s">
        <v>2179</v>
      </c>
      <c r="E58" s="23" t="s">
        <v>492</v>
      </c>
      <c r="F58" s="23" t="s">
        <v>2315</v>
      </c>
      <c r="G58" s="23" t="s">
        <v>1766</v>
      </c>
      <c r="H58" s="23" t="s">
        <v>2241</v>
      </c>
      <c r="I58" s="23" t="s">
        <v>2182</v>
      </c>
      <c r="J58" s="23" t="s">
        <v>14</v>
      </c>
      <c r="K58" s="23" t="s">
        <v>2171</v>
      </c>
      <c r="L58" s="23" t="s">
        <v>14</v>
      </c>
      <c r="M58" s="23" t="s">
        <v>1548</v>
      </c>
      <c r="N58" s="23" t="s">
        <v>2184</v>
      </c>
      <c r="O58" s="23" t="s">
        <v>2174</v>
      </c>
      <c r="P58" s="23" t="s">
        <v>1241</v>
      </c>
      <c r="Q58" s="23">
        <v>0</v>
      </c>
      <c r="R58" s="23" t="s">
        <v>1109</v>
      </c>
      <c r="S58" s="23" t="s">
        <v>2400</v>
      </c>
      <c r="T58" s="23" t="s">
        <v>1766</v>
      </c>
    </row>
    <row r="59" spans="1:20">
      <c r="A59" s="23" t="s">
        <v>1844</v>
      </c>
      <c r="B59" s="23" t="s">
        <v>1845</v>
      </c>
      <c r="C59" s="23" t="s">
        <v>20</v>
      </c>
      <c r="D59" s="23" t="s">
        <v>2167</v>
      </c>
      <c r="E59" s="23" t="s">
        <v>480</v>
      </c>
      <c r="F59" s="23" t="s">
        <v>2351</v>
      </c>
      <c r="G59" s="23" t="s">
        <v>1766</v>
      </c>
      <c r="H59" s="23" t="s">
        <v>2152</v>
      </c>
      <c r="I59" s="23" t="s">
        <v>2201</v>
      </c>
      <c r="J59" s="23" t="s">
        <v>14</v>
      </c>
      <c r="K59" s="23" t="s">
        <v>2171</v>
      </c>
      <c r="L59" s="23" t="s">
        <v>14</v>
      </c>
      <c r="M59" s="23" t="s">
        <v>1553</v>
      </c>
      <c r="N59" s="23" t="s">
        <v>2173</v>
      </c>
      <c r="O59" s="23" t="s">
        <v>2174</v>
      </c>
      <c r="P59" s="23" t="s">
        <v>2175</v>
      </c>
      <c r="Q59" s="23">
        <v>0</v>
      </c>
      <c r="R59" s="23" t="s">
        <v>2401</v>
      </c>
      <c r="S59" s="23" t="s">
        <v>2402</v>
      </c>
      <c r="T59" s="23" t="s">
        <v>1766</v>
      </c>
    </row>
    <row r="60" spans="1:20">
      <c r="A60" s="23" t="s">
        <v>2403</v>
      </c>
      <c r="B60" s="23" t="s">
        <v>2404</v>
      </c>
      <c r="C60" s="23" t="s">
        <v>14</v>
      </c>
      <c r="D60" s="23" t="s">
        <v>2167</v>
      </c>
      <c r="E60" s="23" t="s">
        <v>489</v>
      </c>
      <c r="F60" s="23" t="s">
        <v>2379</v>
      </c>
      <c r="G60" s="23" t="s">
        <v>1766</v>
      </c>
      <c r="H60" s="23" t="s">
        <v>2152</v>
      </c>
      <c r="I60" s="23" t="s">
        <v>2191</v>
      </c>
      <c r="J60" s="23" t="s">
        <v>14</v>
      </c>
      <c r="K60" s="23" t="s">
        <v>2171</v>
      </c>
      <c r="L60" s="23" t="s">
        <v>14</v>
      </c>
      <c r="M60" s="23" t="s">
        <v>2405</v>
      </c>
      <c r="N60" s="23" t="s">
        <v>2193</v>
      </c>
      <c r="O60" s="23" t="s">
        <v>2174</v>
      </c>
      <c r="P60" s="23" t="s">
        <v>1081</v>
      </c>
      <c r="Q60" s="23">
        <v>0</v>
      </c>
      <c r="R60" s="23" t="s">
        <v>1477</v>
      </c>
      <c r="S60" s="23" t="s">
        <v>2406</v>
      </c>
      <c r="T60" s="23" t="s">
        <v>1766</v>
      </c>
    </row>
    <row r="61" spans="1:20">
      <c r="A61" s="23" t="s">
        <v>2407</v>
      </c>
      <c r="B61" s="23" t="s">
        <v>2408</v>
      </c>
      <c r="C61" s="23" t="s">
        <v>13</v>
      </c>
      <c r="D61" s="23" t="s">
        <v>2167</v>
      </c>
      <c r="E61" s="23" t="s">
        <v>489</v>
      </c>
      <c r="F61" s="23" t="s">
        <v>2329</v>
      </c>
      <c r="G61" s="23" t="s">
        <v>1766</v>
      </c>
      <c r="H61" s="23" t="s">
        <v>2190</v>
      </c>
      <c r="I61" s="23" t="s">
        <v>2191</v>
      </c>
      <c r="J61" s="23" t="s">
        <v>466</v>
      </c>
      <c r="K61" s="23" t="s">
        <v>2171</v>
      </c>
      <c r="L61" s="23" t="s">
        <v>14</v>
      </c>
      <c r="M61" s="23" t="s">
        <v>1563</v>
      </c>
      <c r="N61" s="23" t="s">
        <v>2193</v>
      </c>
      <c r="O61" s="23" t="s">
        <v>2174</v>
      </c>
      <c r="P61" s="23" t="s">
        <v>8</v>
      </c>
      <c r="Q61" s="23">
        <v>0</v>
      </c>
      <c r="R61" s="23" t="s">
        <v>1091</v>
      </c>
      <c r="S61" s="23" t="s">
        <v>2409</v>
      </c>
      <c r="T61" s="23" t="s">
        <v>1766</v>
      </c>
    </row>
    <row r="62" spans="1:20">
      <c r="A62" s="23" t="s">
        <v>2410</v>
      </c>
      <c r="B62" s="23" t="s">
        <v>2411</v>
      </c>
      <c r="C62" s="23" t="s">
        <v>1834</v>
      </c>
      <c r="D62" s="23" t="s">
        <v>2179</v>
      </c>
      <c r="E62" s="23" t="s">
        <v>487</v>
      </c>
      <c r="F62" s="23" t="s">
        <v>2206</v>
      </c>
      <c r="G62" s="23" t="s">
        <v>1766</v>
      </c>
      <c r="H62" s="23" t="s">
        <v>2181</v>
      </c>
      <c r="I62" s="23" t="s">
        <v>2182</v>
      </c>
      <c r="J62" s="23" t="s">
        <v>466</v>
      </c>
      <c r="K62" s="23" t="s">
        <v>2171</v>
      </c>
      <c r="L62" s="23" t="s">
        <v>14</v>
      </c>
      <c r="M62" s="23" t="s">
        <v>2207</v>
      </c>
      <c r="N62" s="23" t="s">
        <v>2184</v>
      </c>
      <c r="O62" s="23" t="s">
        <v>2174</v>
      </c>
      <c r="P62" s="23" t="s">
        <v>2412</v>
      </c>
      <c r="Q62" s="23">
        <v>0</v>
      </c>
      <c r="R62" s="23" t="s">
        <v>145</v>
      </c>
      <c r="S62" s="23" t="s">
        <v>2413</v>
      </c>
      <c r="T62" s="23" t="s">
        <v>1766</v>
      </c>
    </row>
    <row r="63" spans="1:20">
      <c r="A63" s="23" t="s">
        <v>2414</v>
      </c>
      <c r="B63" s="23" t="s">
        <v>2415</v>
      </c>
      <c r="C63" s="23" t="s">
        <v>20</v>
      </c>
      <c r="D63" s="23" t="s">
        <v>2167</v>
      </c>
      <c r="E63" s="23" t="s">
        <v>489</v>
      </c>
      <c r="F63" s="23" t="s">
        <v>2416</v>
      </c>
      <c r="G63" s="23" t="s">
        <v>1766</v>
      </c>
      <c r="H63" s="23" t="s">
        <v>2181</v>
      </c>
      <c r="I63" s="23" t="s">
        <v>2266</v>
      </c>
      <c r="J63" s="23" t="s">
        <v>466</v>
      </c>
      <c r="K63" s="23" t="s">
        <v>2171</v>
      </c>
      <c r="L63" s="23" t="s">
        <v>14</v>
      </c>
      <c r="M63" s="23" t="s">
        <v>2417</v>
      </c>
      <c r="N63" s="23" t="s">
        <v>2193</v>
      </c>
      <c r="O63" s="23" t="s">
        <v>2174</v>
      </c>
      <c r="P63" s="23" t="s">
        <v>8</v>
      </c>
      <c r="Q63" s="23">
        <v>0</v>
      </c>
      <c r="R63" s="23" t="s">
        <v>2279</v>
      </c>
      <c r="S63" s="23" t="s">
        <v>2418</v>
      </c>
      <c r="T63" s="23" t="s">
        <v>1766</v>
      </c>
    </row>
    <row r="64" spans="1:20">
      <c r="A64" s="23" t="s">
        <v>2419</v>
      </c>
      <c r="B64" s="23" t="s">
        <v>2420</v>
      </c>
      <c r="C64" s="23" t="s">
        <v>13</v>
      </c>
      <c r="D64" s="23" t="s">
        <v>2167</v>
      </c>
      <c r="E64" s="23" t="s">
        <v>489</v>
      </c>
      <c r="F64" s="23" t="s">
        <v>2329</v>
      </c>
      <c r="G64" s="23" t="s">
        <v>1766</v>
      </c>
      <c r="H64" s="23" t="s">
        <v>2190</v>
      </c>
      <c r="I64" s="23" t="s">
        <v>2191</v>
      </c>
      <c r="J64" s="23" t="s">
        <v>466</v>
      </c>
      <c r="K64" s="23" t="s">
        <v>2171</v>
      </c>
      <c r="L64" s="23" t="s">
        <v>14</v>
      </c>
      <c r="M64" s="23" t="s">
        <v>1563</v>
      </c>
      <c r="N64" s="23" t="s">
        <v>2193</v>
      </c>
      <c r="O64" s="23" t="s">
        <v>2174</v>
      </c>
      <c r="P64" s="23" t="s">
        <v>2421</v>
      </c>
      <c r="Q64" s="23">
        <v>0</v>
      </c>
      <c r="R64" s="23" t="s">
        <v>1091</v>
      </c>
      <c r="S64" s="23" t="s">
        <v>2422</v>
      </c>
      <c r="T64" s="23" t="s">
        <v>1766</v>
      </c>
    </row>
    <row r="65" spans="1:20">
      <c r="A65" s="23" t="s">
        <v>2423</v>
      </c>
      <c r="B65" s="23" t="s">
        <v>2424</v>
      </c>
      <c r="C65" s="23" t="s">
        <v>16</v>
      </c>
      <c r="D65" s="23" t="s">
        <v>2167</v>
      </c>
      <c r="E65" s="23" t="s">
        <v>489</v>
      </c>
      <c r="F65" s="23" t="s">
        <v>2379</v>
      </c>
      <c r="G65" s="23" t="s">
        <v>1766</v>
      </c>
      <c r="H65" s="23" t="s">
        <v>2152</v>
      </c>
      <c r="I65" s="23" t="s">
        <v>2191</v>
      </c>
      <c r="J65" s="23" t="s">
        <v>14</v>
      </c>
      <c r="K65" s="23" t="s">
        <v>2171</v>
      </c>
      <c r="L65" s="23" t="s">
        <v>14</v>
      </c>
      <c r="M65" s="23" t="s">
        <v>2380</v>
      </c>
      <c r="N65" s="23" t="s">
        <v>2193</v>
      </c>
      <c r="O65" s="23" t="s">
        <v>2174</v>
      </c>
      <c r="P65" s="23" t="s">
        <v>1081</v>
      </c>
      <c r="Q65" s="23">
        <v>0</v>
      </c>
      <c r="R65" s="23" t="s">
        <v>1477</v>
      </c>
      <c r="S65" s="23" t="s">
        <v>2425</v>
      </c>
      <c r="T65" s="23" t="s">
        <v>1766</v>
      </c>
    </row>
    <row r="66" spans="1:20">
      <c r="A66" s="23" t="s">
        <v>2426</v>
      </c>
      <c r="B66" s="23" t="s">
        <v>2427</v>
      </c>
      <c r="C66" s="23" t="s">
        <v>20</v>
      </c>
      <c r="D66" s="23" t="s">
        <v>2167</v>
      </c>
      <c r="E66" s="23" t="s">
        <v>480</v>
      </c>
      <c r="F66" s="23" t="s">
        <v>2200</v>
      </c>
      <c r="G66" s="23" t="s">
        <v>1766</v>
      </c>
      <c r="H66" s="23" t="s">
        <v>2190</v>
      </c>
      <c r="I66" s="23" t="s">
        <v>2201</v>
      </c>
      <c r="J66" s="23" t="s">
        <v>14</v>
      </c>
      <c r="K66" s="23" t="s">
        <v>2171</v>
      </c>
      <c r="L66" s="23" t="s">
        <v>14</v>
      </c>
      <c r="M66" s="23" t="s">
        <v>1541</v>
      </c>
      <c r="N66" s="23" t="s">
        <v>2173</v>
      </c>
      <c r="O66" s="23" t="s">
        <v>2174</v>
      </c>
      <c r="P66" s="23" t="s">
        <v>2428</v>
      </c>
      <c r="Q66" s="23">
        <v>0</v>
      </c>
      <c r="R66" s="23" t="s">
        <v>1040</v>
      </c>
      <c r="S66" s="23" t="s">
        <v>2429</v>
      </c>
      <c r="T66" s="23" t="s">
        <v>1766</v>
      </c>
    </row>
    <row r="67" spans="1:20">
      <c r="A67" s="23" t="s">
        <v>2021</v>
      </c>
      <c r="B67" s="23" t="s">
        <v>2022</v>
      </c>
      <c r="C67" s="23" t="s">
        <v>13</v>
      </c>
      <c r="D67" s="23" t="s">
        <v>2167</v>
      </c>
      <c r="E67" s="23" t="s">
        <v>480</v>
      </c>
      <c r="F67" s="23" t="s">
        <v>2196</v>
      </c>
      <c r="G67" s="23" t="s">
        <v>1766</v>
      </c>
      <c r="H67" s="23" t="s">
        <v>2169</v>
      </c>
      <c r="I67" s="23" t="s">
        <v>2170</v>
      </c>
      <c r="J67" s="23" t="s">
        <v>14</v>
      </c>
      <c r="K67" s="23" t="s">
        <v>2171</v>
      </c>
      <c r="L67" s="23" t="s">
        <v>14</v>
      </c>
      <c r="M67" s="23" t="s">
        <v>1558</v>
      </c>
      <c r="N67" s="23" t="s">
        <v>2173</v>
      </c>
      <c r="O67" s="23" t="s">
        <v>2174</v>
      </c>
      <c r="P67" s="23" t="s">
        <v>2175</v>
      </c>
      <c r="Q67" s="23">
        <v>0</v>
      </c>
      <c r="R67" s="23" t="s">
        <v>2228</v>
      </c>
      <c r="S67" s="23" t="s">
        <v>2430</v>
      </c>
      <c r="T67" s="23" t="s">
        <v>1766</v>
      </c>
    </row>
    <row r="68" spans="1:20">
      <c r="A68" s="23" t="s">
        <v>2431</v>
      </c>
      <c r="B68" s="23" t="s">
        <v>2432</v>
      </c>
      <c r="C68" s="23" t="s">
        <v>18</v>
      </c>
      <c r="D68" s="23" t="s">
        <v>2167</v>
      </c>
      <c r="E68" s="23" t="s">
        <v>480</v>
      </c>
      <c r="F68" s="23" t="s">
        <v>2211</v>
      </c>
      <c r="G68" s="23" t="s">
        <v>1766</v>
      </c>
      <c r="H68" s="23" t="s">
        <v>2152</v>
      </c>
      <c r="I68" s="23" t="s">
        <v>2212</v>
      </c>
      <c r="J68" s="23" t="s">
        <v>14</v>
      </c>
      <c r="K68" s="23" t="s">
        <v>2171</v>
      </c>
      <c r="L68" s="23" t="s">
        <v>14</v>
      </c>
      <c r="M68" s="23" t="s">
        <v>1541</v>
      </c>
      <c r="N68" s="23" t="s">
        <v>2173</v>
      </c>
      <c r="O68" s="23" t="s">
        <v>2174</v>
      </c>
      <c r="P68" s="23" t="s">
        <v>149</v>
      </c>
      <c r="Q68" s="23">
        <v>0</v>
      </c>
      <c r="R68" s="23" t="s">
        <v>1070</v>
      </c>
      <c r="S68" s="23" t="s">
        <v>2433</v>
      </c>
      <c r="T68" s="23" t="s">
        <v>1766</v>
      </c>
    </row>
    <row r="69" spans="1:20">
      <c r="A69" s="23" t="s">
        <v>2434</v>
      </c>
      <c r="B69" s="23" t="s">
        <v>2435</v>
      </c>
      <c r="C69" s="23" t="s">
        <v>20</v>
      </c>
      <c r="D69" s="23" t="s">
        <v>2167</v>
      </c>
      <c r="E69" s="23" t="s">
        <v>489</v>
      </c>
      <c r="F69" s="23" t="s">
        <v>2189</v>
      </c>
      <c r="G69" s="23" t="s">
        <v>1766</v>
      </c>
      <c r="H69" s="23" t="s">
        <v>2190</v>
      </c>
      <c r="I69" s="23" t="s">
        <v>2436</v>
      </c>
      <c r="J69" s="23" t="s">
        <v>466</v>
      </c>
      <c r="K69" s="23" t="s">
        <v>2171</v>
      </c>
      <c r="L69" s="23" t="s">
        <v>14</v>
      </c>
      <c r="M69" s="23" t="s">
        <v>2437</v>
      </c>
      <c r="N69" s="23" t="s">
        <v>2193</v>
      </c>
      <c r="O69" s="23" t="s">
        <v>2174</v>
      </c>
      <c r="P69" s="23" t="s">
        <v>8</v>
      </c>
      <c r="Q69" s="23">
        <v>0</v>
      </c>
      <c r="R69" s="23" t="s">
        <v>1214</v>
      </c>
      <c r="S69" s="23" t="s">
        <v>2438</v>
      </c>
      <c r="T69" s="23" t="s">
        <v>1766</v>
      </c>
    </row>
    <row r="70" spans="1:20">
      <c r="A70" s="23" t="s">
        <v>2414</v>
      </c>
      <c r="B70" s="23" t="s">
        <v>2415</v>
      </c>
      <c r="C70" s="23" t="s">
        <v>20</v>
      </c>
      <c r="D70" s="23" t="s">
        <v>2167</v>
      </c>
      <c r="E70" s="23" t="s">
        <v>489</v>
      </c>
      <c r="F70" s="23" t="s">
        <v>2416</v>
      </c>
      <c r="G70" s="23" t="s">
        <v>1766</v>
      </c>
      <c r="H70" s="23" t="s">
        <v>2181</v>
      </c>
      <c r="I70" s="23" t="s">
        <v>2266</v>
      </c>
      <c r="J70" s="23" t="s">
        <v>466</v>
      </c>
      <c r="K70" s="23" t="s">
        <v>2171</v>
      </c>
      <c r="L70" s="23" t="s">
        <v>14</v>
      </c>
      <c r="M70" s="23" t="s">
        <v>2439</v>
      </c>
      <c r="N70" s="23" t="s">
        <v>2193</v>
      </c>
      <c r="O70" s="23" t="s">
        <v>2174</v>
      </c>
      <c r="P70" s="23" t="s">
        <v>8</v>
      </c>
      <c r="Q70" s="23">
        <v>0</v>
      </c>
      <c r="R70" s="23" t="s">
        <v>2279</v>
      </c>
      <c r="S70" s="23" t="s">
        <v>2418</v>
      </c>
      <c r="T70" s="23" t="s">
        <v>1766</v>
      </c>
    </row>
    <row r="71" spans="1:20">
      <c r="A71" s="23" t="s">
        <v>2440</v>
      </c>
      <c r="B71" s="23" t="s">
        <v>2441</v>
      </c>
      <c r="C71" s="23" t="s">
        <v>13</v>
      </c>
      <c r="D71" s="23" t="s">
        <v>2167</v>
      </c>
      <c r="E71" s="23" t="s">
        <v>489</v>
      </c>
      <c r="F71" s="23" t="s">
        <v>2329</v>
      </c>
      <c r="G71" s="23" t="s">
        <v>1766</v>
      </c>
      <c r="H71" s="23" t="s">
        <v>2190</v>
      </c>
      <c r="I71" s="23" t="s">
        <v>2191</v>
      </c>
      <c r="J71" s="23" t="s">
        <v>466</v>
      </c>
      <c r="K71" s="23" t="s">
        <v>2171</v>
      </c>
      <c r="L71" s="23" t="s">
        <v>14</v>
      </c>
      <c r="M71" s="23" t="s">
        <v>1564</v>
      </c>
      <c r="N71" s="23" t="s">
        <v>2193</v>
      </c>
      <c r="O71" s="23" t="s">
        <v>2174</v>
      </c>
      <c r="P71" s="23" t="s">
        <v>1081</v>
      </c>
      <c r="Q71" s="23">
        <v>0</v>
      </c>
      <c r="R71" s="23" t="s">
        <v>1091</v>
      </c>
      <c r="S71" s="23" t="s">
        <v>2442</v>
      </c>
      <c r="T71" s="23" t="s">
        <v>1766</v>
      </c>
    </row>
    <row r="72" spans="1:20">
      <c r="A72" s="23" t="s">
        <v>2443</v>
      </c>
      <c r="B72" s="23" t="s">
        <v>2444</v>
      </c>
      <c r="C72" s="23" t="s">
        <v>1834</v>
      </c>
      <c r="D72" s="23" t="s">
        <v>2179</v>
      </c>
      <c r="E72" s="23" t="s">
        <v>492</v>
      </c>
      <c r="F72" s="23" t="s">
        <v>2240</v>
      </c>
      <c r="G72" s="23" t="s">
        <v>1766</v>
      </c>
      <c r="H72" s="23" t="s">
        <v>2241</v>
      </c>
      <c r="I72" s="23" t="s">
        <v>2182</v>
      </c>
      <c r="J72" s="23" t="s">
        <v>14</v>
      </c>
      <c r="K72" s="23" t="s">
        <v>2171</v>
      </c>
      <c r="L72" s="23" t="s">
        <v>14</v>
      </c>
      <c r="M72" s="23" t="s">
        <v>2445</v>
      </c>
      <c r="N72" s="23" t="s">
        <v>2184</v>
      </c>
      <c r="O72" s="23" t="s">
        <v>2174</v>
      </c>
      <c r="P72" s="23" t="s">
        <v>2446</v>
      </c>
      <c r="Q72" s="23">
        <v>0</v>
      </c>
      <c r="R72" s="23" t="s">
        <v>1041</v>
      </c>
      <c r="S72" s="23" t="s">
        <v>2447</v>
      </c>
      <c r="T72" s="23" t="s">
        <v>1766</v>
      </c>
    </row>
    <row r="73" spans="1:20">
      <c r="A73" s="23" t="s">
        <v>1417</v>
      </c>
      <c r="B73" s="23" t="s">
        <v>1807</v>
      </c>
      <c r="C73" s="23" t="s">
        <v>16</v>
      </c>
      <c r="D73" s="23" t="s">
        <v>2167</v>
      </c>
      <c r="E73" s="23" t="s">
        <v>489</v>
      </c>
      <c r="F73" s="23" t="s">
        <v>2305</v>
      </c>
      <c r="G73" s="23" t="s">
        <v>1766</v>
      </c>
      <c r="H73" s="23" t="s">
        <v>2152</v>
      </c>
      <c r="I73" s="23" t="s">
        <v>2266</v>
      </c>
      <c r="J73" s="23" t="s">
        <v>466</v>
      </c>
      <c r="K73" s="23" t="s">
        <v>2171</v>
      </c>
      <c r="L73" s="23" t="s">
        <v>14</v>
      </c>
      <c r="M73" s="23" t="s">
        <v>2437</v>
      </c>
      <c r="N73" s="23" t="s">
        <v>2193</v>
      </c>
      <c r="O73" s="23" t="s">
        <v>2174</v>
      </c>
      <c r="P73" s="23" t="s">
        <v>8</v>
      </c>
      <c r="Q73" s="23">
        <v>0</v>
      </c>
      <c r="R73" s="23" t="s">
        <v>1474</v>
      </c>
      <c r="S73" s="23" t="s">
        <v>1416</v>
      </c>
      <c r="T73" s="23" t="s">
        <v>1766</v>
      </c>
    </row>
    <row r="74" spans="1:20">
      <c r="A74" s="23" t="s">
        <v>1941</v>
      </c>
      <c r="B74" s="23" t="s">
        <v>1942</v>
      </c>
      <c r="C74" s="23" t="s">
        <v>20</v>
      </c>
      <c r="D74" s="23" t="s">
        <v>2167</v>
      </c>
      <c r="E74" s="23" t="s">
        <v>1264</v>
      </c>
      <c r="F74" s="23" t="s">
        <v>2168</v>
      </c>
      <c r="G74" s="23" t="s">
        <v>1766</v>
      </c>
      <c r="H74" s="23" t="s">
        <v>2169</v>
      </c>
      <c r="I74" s="23" t="s">
        <v>2170</v>
      </c>
      <c r="J74" s="23" t="s">
        <v>14</v>
      </c>
      <c r="K74" s="23" t="s">
        <v>2171</v>
      </c>
      <c r="L74" s="23" t="s">
        <v>14</v>
      </c>
      <c r="M74" s="23" t="s">
        <v>2448</v>
      </c>
      <c r="N74" s="23" t="s">
        <v>2173</v>
      </c>
      <c r="O74" s="23" t="s">
        <v>2174</v>
      </c>
      <c r="P74" s="23" t="s">
        <v>2175</v>
      </c>
      <c r="Q74" s="23">
        <v>0</v>
      </c>
      <c r="R74" s="23" t="s">
        <v>467</v>
      </c>
      <c r="S74" s="23" t="s">
        <v>2449</v>
      </c>
      <c r="T74" s="23" t="s">
        <v>1766</v>
      </c>
    </row>
    <row r="75" spans="1:20">
      <c r="A75" s="23" t="s">
        <v>2107</v>
      </c>
      <c r="B75" s="23" t="s">
        <v>2108</v>
      </c>
      <c r="C75" s="23" t="s">
        <v>13</v>
      </c>
      <c r="D75" s="23" t="s">
        <v>2167</v>
      </c>
      <c r="E75" s="23" t="s">
        <v>480</v>
      </c>
      <c r="F75" s="23" t="s">
        <v>2450</v>
      </c>
      <c r="G75" s="23" t="s">
        <v>1766</v>
      </c>
      <c r="H75" s="23" t="s">
        <v>2451</v>
      </c>
      <c r="I75" s="23" t="s">
        <v>2170</v>
      </c>
      <c r="J75" s="23" t="s">
        <v>14</v>
      </c>
      <c r="K75" s="23" t="s">
        <v>2171</v>
      </c>
      <c r="L75" s="23" t="s">
        <v>14</v>
      </c>
      <c r="M75" s="23" t="s">
        <v>1545</v>
      </c>
      <c r="N75" s="23" t="s">
        <v>2173</v>
      </c>
      <c r="O75" s="23" t="s">
        <v>2174</v>
      </c>
      <c r="P75" s="23" t="s">
        <v>149</v>
      </c>
      <c r="Q75" s="23">
        <v>0</v>
      </c>
      <c r="R75" s="23" t="s">
        <v>1468</v>
      </c>
      <c r="S75" s="23" t="s">
        <v>2106</v>
      </c>
      <c r="T75" s="23" t="s">
        <v>1766</v>
      </c>
    </row>
    <row r="76" spans="1:20">
      <c r="A76" s="23" t="s">
        <v>2359</v>
      </c>
      <c r="B76" s="23" t="s">
        <v>2360</v>
      </c>
      <c r="C76" s="23" t="s">
        <v>18</v>
      </c>
      <c r="D76" s="23" t="s">
        <v>2167</v>
      </c>
      <c r="E76" s="23" t="s">
        <v>480</v>
      </c>
      <c r="F76" s="23" t="s">
        <v>2361</v>
      </c>
      <c r="G76" s="23" t="s">
        <v>1766</v>
      </c>
      <c r="H76" s="23" t="s">
        <v>2190</v>
      </c>
      <c r="I76" s="23" t="s">
        <v>2201</v>
      </c>
      <c r="J76" s="23" t="s">
        <v>14</v>
      </c>
      <c r="K76" s="23" t="s">
        <v>2171</v>
      </c>
      <c r="L76" s="23" t="s">
        <v>14</v>
      </c>
      <c r="M76" s="23" t="s">
        <v>1546</v>
      </c>
      <c r="N76" s="23" t="s">
        <v>2173</v>
      </c>
      <c r="O76" s="23" t="s">
        <v>2174</v>
      </c>
      <c r="P76" s="23" t="s">
        <v>2362</v>
      </c>
      <c r="Q76" s="23">
        <v>0</v>
      </c>
      <c r="R76" s="23" t="s">
        <v>1040</v>
      </c>
      <c r="S76" s="23" t="s">
        <v>2363</v>
      </c>
      <c r="T76" s="23" t="s">
        <v>1766</v>
      </c>
    </row>
    <row r="77" spans="1:20">
      <c r="A77" s="23" t="s">
        <v>2303</v>
      </c>
      <c r="B77" s="23" t="s">
        <v>2304</v>
      </c>
      <c r="C77" s="23" t="s">
        <v>16</v>
      </c>
      <c r="D77" s="23" t="s">
        <v>2167</v>
      </c>
      <c r="E77" s="23" t="s">
        <v>489</v>
      </c>
      <c r="F77" s="23" t="s">
        <v>2305</v>
      </c>
      <c r="G77" s="23" t="s">
        <v>1766</v>
      </c>
      <c r="H77" s="23" t="s">
        <v>2152</v>
      </c>
      <c r="I77" s="23" t="s">
        <v>2266</v>
      </c>
      <c r="J77" s="23" t="s">
        <v>466</v>
      </c>
      <c r="K77" s="23" t="s">
        <v>2171</v>
      </c>
      <c r="L77" s="23" t="s">
        <v>14</v>
      </c>
      <c r="M77" s="23" t="s">
        <v>2232</v>
      </c>
      <c r="N77" s="23" t="s">
        <v>2193</v>
      </c>
      <c r="O77" s="23" t="s">
        <v>2174</v>
      </c>
      <c r="P77" s="23" t="s">
        <v>946</v>
      </c>
      <c r="Q77" s="23">
        <v>0</v>
      </c>
      <c r="R77" s="23" t="s">
        <v>147</v>
      </c>
      <c r="S77" s="23" t="s">
        <v>2306</v>
      </c>
      <c r="T77" s="23" t="s">
        <v>1766</v>
      </c>
    </row>
    <row r="78" spans="1:20">
      <c r="A78" s="23" t="s">
        <v>2452</v>
      </c>
      <c r="B78" s="23" t="s">
        <v>2453</v>
      </c>
      <c r="C78" s="23" t="s">
        <v>16</v>
      </c>
      <c r="D78" s="23" t="s">
        <v>2167</v>
      </c>
      <c r="E78" s="23" t="s">
        <v>489</v>
      </c>
      <c r="F78" s="23" t="s">
        <v>2305</v>
      </c>
      <c r="G78" s="23" t="s">
        <v>1766</v>
      </c>
      <c r="H78" s="23" t="s">
        <v>2152</v>
      </c>
      <c r="I78" s="23" t="s">
        <v>2266</v>
      </c>
      <c r="J78" s="23" t="s">
        <v>466</v>
      </c>
      <c r="K78" s="23" t="s">
        <v>2171</v>
      </c>
      <c r="L78" s="23" t="s">
        <v>14</v>
      </c>
      <c r="M78" s="23" t="s">
        <v>2232</v>
      </c>
      <c r="N78" s="23" t="s">
        <v>2193</v>
      </c>
      <c r="O78" s="23" t="s">
        <v>2174</v>
      </c>
      <c r="P78" s="23" t="s">
        <v>11</v>
      </c>
      <c r="Q78" s="23">
        <v>0</v>
      </c>
      <c r="R78" s="23" t="s">
        <v>147</v>
      </c>
      <c r="S78" s="23" t="s">
        <v>2454</v>
      </c>
      <c r="T78" s="23" t="s">
        <v>1766</v>
      </c>
    </row>
    <row r="79" spans="1:20">
      <c r="A79" s="23" t="s">
        <v>2292</v>
      </c>
      <c r="B79" s="23" t="s">
        <v>2293</v>
      </c>
      <c r="C79" s="23" t="s">
        <v>18</v>
      </c>
      <c r="D79" s="23" t="s">
        <v>2167</v>
      </c>
      <c r="E79" s="23" t="s">
        <v>480</v>
      </c>
      <c r="F79" s="23" t="s">
        <v>2265</v>
      </c>
      <c r="G79" s="23" t="s">
        <v>1766</v>
      </c>
      <c r="H79" s="23" t="s">
        <v>2181</v>
      </c>
      <c r="I79" s="23" t="s">
        <v>2266</v>
      </c>
      <c r="J79" s="23" t="s">
        <v>14</v>
      </c>
      <c r="K79" s="23" t="s">
        <v>2171</v>
      </c>
      <c r="L79" s="23" t="s">
        <v>14</v>
      </c>
      <c r="M79" s="23" t="s">
        <v>1549</v>
      </c>
      <c r="N79" s="23" t="s">
        <v>2173</v>
      </c>
      <c r="O79" s="23" t="s">
        <v>2174</v>
      </c>
      <c r="P79" s="23" t="s">
        <v>1081</v>
      </c>
      <c r="Q79" s="23">
        <v>0</v>
      </c>
      <c r="R79" s="23" t="s">
        <v>1214</v>
      </c>
      <c r="S79" s="23" t="s">
        <v>2294</v>
      </c>
      <c r="T79" s="23" t="s">
        <v>1766</v>
      </c>
    </row>
    <row r="80" spans="1:20">
      <c r="A80" s="23" t="s">
        <v>2455</v>
      </c>
      <c r="B80" s="23" t="s">
        <v>2456</v>
      </c>
      <c r="C80" s="23" t="s">
        <v>17</v>
      </c>
      <c r="D80" s="23" t="s">
        <v>2167</v>
      </c>
      <c r="E80" s="23" t="s">
        <v>480</v>
      </c>
      <c r="F80" s="23" t="s">
        <v>2256</v>
      </c>
      <c r="G80" s="23" t="s">
        <v>1766</v>
      </c>
      <c r="H80" s="23" t="s">
        <v>2152</v>
      </c>
      <c r="I80" s="23" t="s">
        <v>2191</v>
      </c>
      <c r="J80" s="23" t="s">
        <v>14</v>
      </c>
      <c r="K80" s="23" t="s">
        <v>2171</v>
      </c>
      <c r="L80" s="23" t="s">
        <v>14</v>
      </c>
      <c r="M80" s="23" t="s">
        <v>1557</v>
      </c>
      <c r="N80" s="23" t="s">
        <v>2173</v>
      </c>
      <c r="O80" s="23" t="s">
        <v>2174</v>
      </c>
      <c r="P80" s="23" t="s">
        <v>11</v>
      </c>
      <c r="Q80" s="23">
        <v>0</v>
      </c>
      <c r="R80" s="23" t="s">
        <v>2457</v>
      </c>
      <c r="S80" s="23" t="s">
        <v>2458</v>
      </c>
      <c r="T80" s="23" t="s">
        <v>1766</v>
      </c>
    </row>
    <row r="81" spans="1:20">
      <c r="A81" s="23" t="s">
        <v>1919</v>
      </c>
      <c r="B81" s="23" t="s">
        <v>1920</v>
      </c>
      <c r="C81" s="23" t="s">
        <v>1834</v>
      </c>
      <c r="D81" s="23" t="s">
        <v>2179</v>
      </c>
      <c r="E81" s="23" t="s">
        <v>487</v>
      </c>
      <c r="F81" s="23" t="s">
        <v>2206</v>
      </c>
      <c r="G81" s="23" t="s">
        <v>1766</v>
      </c>
      <c r="H81" s="23" t="s">
        <v>2181</v>
      </c>
      <c r="I81" s="23" t="s">
        <v>2182</v>
      </c>
      <c r="J81" s="23" t="s">
        <v>14</v>
      </c>
      <c r="K81" s="23" t="s">
        <v>2171</v>
      </c>
      <c r="L81" s="23" t="s">
        <v>14</v>
      </c>
      <c r="M81" s="23" t="s">
        <v>2459</v>
      </c>
      <c r="N81" s="23" t="s">
        <v>2184</v>
      </c>
      <c r="O81" s="23" t="s">
        <v>2174</v>
      </c>
      <c r="P81" s="23" t="s">
        <v>1241</v>
      </c>
      <c r="Q81" s="23">
        <v>0</v>
      </c>
      <c r="R81" s="23" t="s">
        <v>1482</v>
      </c>
      <c r="S81" s="23" t="s">
        <v>1918</v>
      </c>
      <c r="T81" s="23" t="s">
        <v>1766</v>
      </c>
    </row>
    <row r="82" spans="1:20">
      <c r="A82" s="23" t="s">
        <v>2460</v>
      </c>
      <c r="B82" s="23" t="s">
        <v>2461</v>
      </c>
      <c r="C82" s="23" t="s">
        <v>13</v>
      </c>
      <c r="D82" s="23" t="s">
        <v>2167</v>
      </c>
      <c r="E82" s="23" t="s">
        <v>489</v>
      </c>
      <c r="F82" s="23" t="s">
        <v>2329</v>
      </c>
      <c r="G82" s="23" t="s">
        <v>1766</v>
      </c>
      <c r="H82" s="23" t="s">
        <v>2190</v>
      </c>
      <c r="I82" s="23" t="s">
        <v>2191</v>
      </c>
      <c r="J82" s="23" t="s">
        <v>466</v>
      </c>
      <c r="K82" s="23" t="s">
        <v>2171</v>
      </c>
      <c r="L82" s="23" t="s">
        <v>14</v>
      </c>
      <c r="M82" s="23" t="s">
        <v>1547</v>
      </c>
      <c r="N82" s="23" t="s">
        <v>2193</v>
      </c>
      <c r="O82" s="23" t="s">
        <v>2174</v>
      </c>
      <c r="P82" s="23" t="s">
        <v>149</v>
      </c>
      <c r="Q82" s="23">
        <v>0</v>
      </c>
      <c r="R82" s="23" t="s">
        <v>1091</v>
      </c>
      <c r="S82" s="23" t="s">
        <v>2462</v>
      </c>
      <c r="T82" s="23" t="s">
        <v>1766</v>
      </c>
    </row>
    <row r="83" spans="1:20">
      <c r="A83" s="23" t="s">
        <v>1905</v>
      </c>
      <c r="B83" s="23" t="s">
        <v>1906</v>
      </c>
      <c r="C83" s="23" t="s">
        <v>13</v>
      </c>
      <c r="D83" s="23" t="s">
        <v>2167</v>
      </c>
      <c r="E83" s="23" t="s">
        <v>480</v>
      </c>
      <c r="F83" s="23" t="s">
        <v>2332</v>
      </c>
      <c r="G83" s="23" t="s">
        <v>1766</v>
      </c>
      <c r="H83" s="23" t="s">
        <v>2181</v>
      </c>
      <c r="I83" s="23" t="s">
        <v>2333</v>
      </c>
      <c r="J83" s="23" t="s">
        <v>14</v>
      </c>
      <c r="K83" s="23" t="s">
        <v>2171</v>
      </c>
      <c r="L83" s="23" t="s">
        <v>14</v>
      </c>
      <c r="M83" s="23" t="s">
        <v>1541</v>
      </c>
      <c r="N83" s="23" t="s">
        <v>2173</v>
      </c>
      <c r="O83" s="23" t="s">
        <v>2174</v>
      </c>
      <c r="P83" s="23" t="s">
        <v>149</v>
      </c>
      <c r="Q83" s="23">
        <v>0</v>
      </c>
      <c r="R83" s="23" t="s">
        <v>1214</v>
      </c>
      <c r="S83" s="23" t="s">
        <v>2463</v>
      </c>
      <c r="T83" s="23" t="s">
        <v>1766</v>
      </c>
    </row>
    <row r="84" spans="1:20">
      <c r="A84" s="23" t="s">
        <v>2464</v>
      </c>
      <c r="B84" s="23" t="s">
        <v>2465</v>
      </c>
      <c r="C84" s="23" t="s">
        <v>16</v>
      </c>
      <c r="D84" s="23" t="s">
        <v>2167</v>
      </c>
      <c r="E84" s="23" t="s">
        <v>480</v>
      </c>
      <c r="F84" s="23" t="s">
        <v>2256</v>
      </c>
      <c r="G84" s="23" t="s">
        <v>1766</v>
      </c>
      <c r="H84" s="23" t="s">
        <v>2152</v>
      </c>
      <c r="I84" s="23" t="s">
        <v>2191</v>
      </c>
      <c r="J84" s="23" t="s">
        <v>14</v>
      </c>
      <c r="K84" s="23" t="s">
        <v>2171</v>
      </c>
      <c r="L84" s="23" t="s">
        <v>14</v>
      </c>
      <c r="M84" s="23" t="s">
        <v>1552</v>
      </c>
      <c r="N84" s="23" t="s">
        <v>2173</v>
      </c>
      <c r="O84" s="23" t="s">
        <v>2174</v>
      </c>
      <c r="P84" s="23" t="s">
        <v>2466</v>
      </c>
      <c r="Q84" s="23">
        <v>0</v>
      </c>
      <c r="R84" s="23" t="s">
        <v>2279</v>
      </c>
      <c r="S84" s="23" t="s">
        <v>2467</v>
      </c>
      <c r="T84" s="23" t="s">
        <v>1766</v>
      </c>
    </row>
    <row r="85" spans="1:20">
      <c r="A85" s="23" t="s">
        <v>1882</v>
      </c>
      <c r="B85" s="23" t="s">
        <v>1883</v>
      </c>
      <c r="C85" s="23" t="s">
        <v>18</v>
      </c>
      <c r="D85" s="23" t="s">
        <v>2167</v>
      </c>
      <c r="E85" s="23" t="s">
        <v>480</v>
      </c>
      <c r="F85" s="23" t="s">
        <v>2265</v>
      </c>
      <c r="G85" s="23" t="s">
        <v>1766</v>
      </c>
      <c r="H85" s="23" t="s">
        <v>2181</v>
      </c>
      <c r="I85" s="23" t="s">
        <v>2266</v>
      </c>
      <c r="J85" s="23" t="s">
        <v>14</v>
      </c>
      <c r="K85" s="23" t="s">
        <v>2171</v>
      </c>
      <c r="L85" s="23" t="s">
        <v>14</v>
      </c>
      <c r="M85" s="23" t="s">
        <v>1560</v>
      </c>
      <c r="N85" s="23" t="s">
        <v>2173</v>
      </c>
      <c r="O85" s="23" t="s">
        <v>2174</v>
      </c>
      <c r="P85" s="23" t="s">
        <v>2281</v>
      </c>
      <c r="Q85" s="23">
        <v>0</v>
      </c>
      <c r="R85" s="23" t="s">
        <v>1214</v>
      </c>
      <c r="S85" s="23" t="s">
        <v>2282</v>
      </c>
      <c r="T85" s="23" t="s">
        <v>1766</v>
      </c>
    </row>
    <row r="86" spans="1:20">
      <c r="A86" s="23" t="s">
        <v>2468</v>
      </c>
      <c r="B86" s="23" t="s">
        <v>2469</v>
      </c>
      <c r="C86" s="23" t="s">
        <v>18</v>
      </c>
      <c r="D86" s="23" t="s">
        <v>2167</v>
      </c>
      <c r="E86" s="23" t="s">
        <v>480</v>
      </c>
      <c r="F86" s="23" t="s">
        <v>2470</v>
      </c>
      <c r="G86" s="23" t="s">
        <v>1766</v>
      </c>
      <c r="H86" s="23" t="s">
        <v>2152</v>
      </c>
      <c r="I86" s="23" t="s">
        <v>2266</v>
      </c>
      <c r="J86" s="23" t="s">
        <v>14</v>
      </c>
      <c r="K86" s="23" t="s">
        <v>2171</v>
      </c>
      <c r="L86" s="23" t="s">
        <v>14</v>
      </c>
      <c r="M86" s="23" t="s">
        <v>1542</v>
      </c>
      <c r="N86" s="23" t="s">
        <v>2173</v>
      </c>
      <c r="O86" s="23" t="s">
        <v>2174</v>
      </c>
      <c r="P86" s="23" t="s">
        <v>149</v>
      </c>
      <c r="Q86" s="23">
        <v>0</v>
      </c>
      <c r="R86" s="23" t="s">
        <v>1176</v>
      </c>
      <c r="S86" s="23" t="s">
        <v>2471</v>
      </c>
      <c r="T86" s="23" t="s">
        <v>1766</v>
      </c>
    </row>
    <row r="87" spans="1:20">
      <c r="A87" s="23" t="s">
        <v>1915</v>
      </c>
      <c r="B87" s="23" t="s">
        <v>1916</v>
      </c>
      <c r="C87" s="23" t="s">
        <v>1821</v>
      </c>
      <c r="D87" s="23" t="s">
        <v>2179</v>
      </c>
      <c r="E87" s="23" t="s">
        <v>487</v>
      </c>
      <c r="F87" s="23" t="s">
        <v>2206</v>
      </c>
      <c r="G87" s="23" t="s">
        <v>1766</v>
      </c>
      <c r="H87" s="23" t="s">
        <v>2181</v>
      </c>
      <c r="I87" s="23" t="s">
        <v>2182</v>
      </c>
      <c r="J87" s="23" t="s">
        <v>14</v>
      </c>
      <c r="K87" s="23" t="s">
        <v>2171</v>
      </c>
      <c r="L87" s="23" t="s">
        <v>14</v>
      </c>
      <c r="M87" s="23" t="s">
        <v>2472</v>
      </c>
      <c r="N87" s="23" t="s">
        <v>2184</v>
      </c>
      <c r="O87" s="23" t="s">
        <v>2174</v>
      </c>
      <c r="P87" s="23" t="s">
        <v>1241</v>
      </c>
      <c r="Q87" s="23">
        <v>0</v>
      </c>
      <c r="R87" s="23" t="s">
        <v>1482</v>
      </c>
      <c r="S87" s="23" t="s">
        <v>1914</v>
      </c>
      <c r="T87" s="23" t="s">
        <v>1766</v>
      </c>
    </row>
    <row r="88" spans="1:20">
      <c r="A88" s="23" t="s">
        <v>2051</v>
      </c>
      <c r="B88" s="23" t="s">
        <v>2052</v>
      </c>
      <c r="C88" s="23" t="s">
        <v>1834</v>
      </c>
      <c r="D88" s="23" t="s">
        <v>2179</v>
      </c>
      <c r="E88" s="23" t="s">
        <v>492</v>
      </c>
      <c r="F88" s="23" t="s">
        <v>2325</v>
      </c>
      <c r="G88" s="23" t="s">
        <v>1766</v>
      </c>
      <c r="H88" s="23" t="s">
        <v>2222</v>
      </c>
      <c r="I88" s="23" t="s">
        <v>2182</v>
      </c>
      <c r="J88" s="23" t="s">
        <v>14</v>
      </c>
      <c r="K88" s="23" t="s">
        <v>2171</v>
      </c>
      <c r="L88" s="23" t="s">
        <v>14</v>
      </c>
      <c r="M88" s="23" t="s">
        <v>1543</v>
      </c>
      <c r="N88" s="23" t="s">
        <v>2184</v>
      </c>
      <c r="O88" s="23" t="s">
        <v>2174</v>
      </c>
      <c r="P88" s="23" t="s">
        <v>1241</v>
      </c>
      <c r="Q88" s="23">
        <v>0</v>
      </c>
      <c r="R88" s="23" t="s">
        <v>1098</v>
      </c>
      <c r="S88" s="23" t="s">
        <v>2473</v>
      </c>
      <c r="T88" s="23" t="s">
        <v>1766</v>
      </c>
    </row>
    <row r="89" spans="1:20">
      <c r="A89" s="23" t="s">
        <v>2474</v>
      </c>
      <c r="B89" s="23" t="s">
        <v>2475</v>
      </c>
      <c r="C89" s="23" t="s">
        <v>1834</v>
      </c>
      <c r="D89" s="23" t="s">
        <v>2179</v>
      </c>
      <c r="E89" s="23" t="s">
        <v>492</v>
      </c>
      <c r="F89" s="23" t="s">
        <v>2240</v>
      </c>
      <c r="G89" s="23" t="s">
        <v>1766</v>
      </c>
      <c r="H89" s="23" t="s">
        <v>2241</v>
      </c>
      <c r="I89" s="23" t="s">
        <v>2182</v>
      </c>
      <c r="J89" s="23" t="s">
        <v>14</v>
      </c>
      <c r="K89" s="23" t="s">
        <v>2171</v>
      </c>
      <c r="L89" s="23" t="s">
        <v>14</v>
      </c>
      <c r="M89" s="23" t="s">
        <v>2476</v>
      </c>
      <c r="N89" s="23" t="s">
        <v>2184</v>
      </c>
      <c r="O89" s="23" t="s">
        <v>2174</v>
      </c>
      <c r="P89" s="23" t="s">
        <v>152</v>
      </c>
      <c r="Q89" s="23">
        <v>0</v>
      </c>
      <c r="R89" s="23" t="s">
        <v>1041</v>
      </c>
      <c r="S89" s="23" t="s">
        <v>2477</v>
      </c>
      <c r="T89" s="23" t="s">
        <v>1766</v>
      </c>
    </row>
    <row r="90" spans="1:20">
      <c r="A90" s="23" t="s">
        <v>1945</v>
      </c>
      <c r="B90" s="23" t="s">
        <v>1946</v>
      </c>
      <c r="C90" s="23" t="s">
        <v>13</v>
      </c>
      <c r="D90" s="23" t="s">
        <v>2167</v>
      </c>
      <c r="E90" s="23" t="s">
        <v>1264</v>
      </c>
      <c r="F90" s="23" t="s">
        <v>2168</v>
      </c>
      <c r="G90" s="23" t="s">
        <v>1766</v>
      </c>
      <c r="H90" s="23" t="s">
        <v>2169</v>
      </c>
      <c r="I90" s="23" t="s">
        <v>2170</v>
      </c>
      <c r="J90" s="23" t="s">
        <v>14</v>
      </c>
      <c r="K90" s="23" t="s">
        <v>2171</v>
      </c>
      <c r="L90" s="23" t="s">
        <v>14</v>
      </c>
      <c r="M90" s="23" t="s">
        <v>2227</v>
      </c>
      <c r="N90" s="23" t="s">
        <v>2173</v>
      </c>
      <c r="O90" s="23" t="s">
        <v>2174</v>
      </c>
      <c r="P90" s="23" t="s">
        <v>2175</v>
      </c>
      <c r="Q90" s="23">
        <v>0</v>
      </c>
      <c r="R90" s="23" t="s">
        <v>2478</v>
      </c>
      <c r="S90" s="23" t="s">
        <v>2479</v>
      </c>
      <c r="T90" s="23" t="s">
        <v>1766</v>
      </c>
    </row>
    <row r="91" spans="1:20">
      <c r="A91" s="23" t="s">
        <v>2480</v>
      </c>
      <c r="B91" s="23" t="s">
        <v>2481</v>
      </c>
      <c r="C91" s="23" t="s">
        <v>22</v>
      </c>
      <c r="D91" s="23" t="s">
        <v>2482</v>
      </c>
      <c r="E91" s="23" t="s">
        <v>2483</v>
      </c>
      <c r="F91" s="23" t="s">
        <v>2484</v>
      </c>
      <c r="G91" s="23" t="s">
        <v>1766</v>
      </c>
      <c r="H91" s="23" t="s">
        <v>2169</v>
      </c>
      <c r="I91" s="23" t="s">
        <v>14</v>
      </c>
      <c r="J91" s="23" t="s">
        <v>14</v>
      </c>
      <c r="K91" s="23" t="s">
        <v>2171</v>
      </c>
      <c r="L91" s="23" t="s">
        <v>14</v>
      </c>
      <c r="M91" s="23" t="s">
        <v>2261</v>
      </c>
      <c r="N91" s="23" t="s">
        <v>2184</v>
      </c>
      <c r="O91" s="23" t="s">
        <v>2184</v>
      </c>
      <c r="P91" s="23" t="s">
        <v>8</v>
      </c>
      <c r="Q91" s="23">
        <v>0</v>
      </c>
      <c r="R91" s="23" t="s">
        <v>2485</v>
      </c>
      <c r="S91" s="23" t="s">
        <v>2486</v>
      </c>
      <c r="T91" s="23" t="s">
        <v>1766</v>
      </c>
    </row>
    <row r="92" spans="1:20">
      <c r="A92" s="23" t="s">
        <v>2398</v>
      </c>
      <c r="B92" s="23" t="s">
        <v>2399</v>
      </c>
      <c r="C92" s="23" t="s">
        <v>1927</v>
      </c>
      <c r="D92" s="23" t="s">
        <v>2179</v>
      </c>
      <c r="E92" s="23" t="s">
        <v>492</v>
      </c>
      <c r="F92" s="23" t="s">
        <v>2315</v>
      </c>
      <c r="G92" s="23" t="s">
        <v>1766</v>
      </c>
      <c r="H92" s="23" t="s">
        <v>2241</v>
      </c>
      <c r="I92" s="23" t="s">
        <v>2182</v>
      </c>
      <c r="J92" s="23" t="s">
        <v>14</v>
      </c>
      <c r="K92" s="23" t="s">
        <v>2171</v>
      </c>
      <c r="L92" s="23" t="s">
        <v>14</v>
      </c>
      <c r="M92" s="23" t="s">
        <v>1541</v>
      </c>
      <c r="N92" s="23" t="s">
        <v>2184</v>
      </c>
      <c r="O92" s="23" t="s">
        <v>2174</v>
      </c>
      <c r="P92" s="23" t="s">
        <v>1241</v>
      </c>
      <c r="Q92" s="23">
        <v>0</v>
      </c>
      <c r="R92" s="23" t="s">
        <v>1109</v>
      </c>
      <c r="S92" s="23" t="s">
        <v>2400</v>
      </c>
      <c r="T92" s="23" t="s">
        <v>1766</v>
      </c>
    </row>
    <row r="93" spans="1:20">
      <c r="A93" s="23" t="s">
        <v>2434</v>
      </c>
      <c r="B93" s="23" t="s">
        <v>2435</v>
      </c>
      <c r="C93" s="23" t="s">
        <v>20</v>
      </c>
      <c r="D93" s="23" t="s">
        <v>2167</v>
      </c>
      <c r="E93" s="23" t="s">
        <v>489</v>
      </c>
      <c r="F93" s="23" t="s">
        <v>2189</v>
      </c>
      <c r="G93" s="23" t="s">
        <v>1766</v>
      </c>
      <c r="H93" s="23" t="s">
        <v>2190</v>
      </c>
      <c r="I93" s="23" t="s">
        <v>2191</v>
      </c>
      <c r="J93" s="23" t="s">
        <v>466</v>
      </c>
      <c r="K93" s="23" t="s">
        <v>2171</v>
      </c>
      <c r="L93" s="23" t="s">
        <v>14</v>
      </c>
      <c r="M93" s="23" t="s">
        <v>2192</v>
      </c>
      <c r="N93" s="23" t="s">
        <v>2193</v>
      </c>
      <c r="O93" s="23" t="s">
        <v>2174</v>
      </c>
      <c r="P93" s="23" t="s">
        <v>8</v>
      </c>
      <c r="Q93" s="23">
        <v>0</v>
      </c>
      <c r="R93" s="23" t="s">
        <v>1214</v>
      </c>
      <c r="S93" s="23" t="s">
        <v>2438</v>
      </c>
      <c r="T93" s="23" t="s">
        <v>1766</v>
      </c>
    </row>
    <row r="94" spans="1:20">
      <c r="A94" s="23" t="s">
        <v>1905</v>
      </c>
      <c r="B94" s="23" t="s">
        <v>1906</v>
      </c>
      <c r="C94" s="23" t="s">
        <v>13</v>
      </c>
      <c r="D94" s="23" t="s">
        <v>2167</v>
      </c>
      <c r="E94" s="23" t="s">
        <v>480</v>
      </c>
      <c r="F94" s="23" t="s">
        <v>2332</v>
      </c>
      <c r="G94" s="23" t="s">
        <v>1766</v>
      </c>
      <c r="H94" s="23" t="s">
        <v>2181</v>
      </c>
      <c r="I94" s="23" t="s">
        <v>2170</v>
      </c>
      <c r="J94" s="23" t="s">
        <v>14</v>
      </c>
      <c r="K94" s="23" t="s">
        <v>2171</v>
      </c>
      <c r="L94" s="23" t="s">
        <v>14</v>
      </c>
      <c r="M94" s="23" t="s">
        <v>1557</v>
      </c>
      <c r="N94" s="23" t="s">
        <v>2173</v>
      </c>
      <c r="O94" s="23" t="s">
        <v>2174</v>
      </c>
      <c r="P94" s="23" t="s">
        <v>149</v>
      </c>
      <c r="Q94" s="23">
        <v>0</v>
      </c>
      <c r="R94" s="23" t="s">
        <v>1214</v>
      </c>
      <c r="S94" s="23" t="s">
        <v>2463</v>
      </c>
      <c r="T94" s="23" t="s">
        <v>1766</v>
      </c>
    </row>
    <row r="95" spans="1:20">
      <c r="A95" s="23" t="s">
        <v>2487</v>
      </c>
      <c r="B95" s="23" t="s">
        <v>2488</v>
      </c>
      <c r="C95" s="23" t="s">
        <v>16</v>
      </c>
      <c r="D95" s="23" t="s">
        <v>2167</v>
      </c>
      <c r="E95" s="23" t="s">
        <v>2270</v>
      </c>
      <c r="F95" s="23" t="s">
        <v>2271</v>
      </c>
      <c r="G95" s="23" t="s">
        <v>1766</v>
      </c>
      <c r="H95" s="23" t="s">
        <v>2272</v>
      </c>
      <c r="I95" s="23" t="s">
        <v>2170</v>
      </c>
      <c r="J95" s="23" t="s">
        <v>14</v>
      </c>
      <c r="K95" s="23" t="s">
        <v>2171</v>
      </c>
      <c r="L95" s="23" t="s">
        <v>14</v>
      </c>
      <c r="M95" s="23" t="s">
        <v>2489</v>
      </c>
      <c r="N95" s="23" t="s">
        <v>2193</v>
      </c>
      <c r="O95" s="23" t="s">
        <v>2174</v>
      </c>
      <c r="P95" s="23" t="s">
        <v>149</v>
      </c>
      <c r="Q95" s="23">
        <v>0</v>
      </c>
      <c r="R95" s="23" t="s">
        <v>1016</v>
      </c>
      <c r="S95" s="23" t="s">
        <v>2490</v>
      </c>
      <c r="T95" s="23" t="s">
        <v>1766</v>
      </c>
    </row>
    <row r="96" spans="1:20">
      <c r="A96" s="23" t="s">
        <v>1805</v>
      </c>
      <c r="B96" s="23" t="s">
        <v>1806</v>
      </c>
      <c r="C96" s="23" t="s">
        <v>18</v>
      </c>
      <c r="D96" s="23" t="s">
        <v>2167</v>
      </c>
      <c r="E96" s="23" t="s">
        <v>480</v>
      </c>
      <c r="F96" s="23" t="s">
        <v>2256</v>
      </c>
      <c r="G96" s="23" t="s">
        <v>1766</v>
      </c>
      <c r="H96" s="23" t="s">
        <v>2152</v>
      </c>
      <c r="I96" s="23" t="s">
        <v>2191</v>
      </c>
      <c r="J96" s="23" t="s">
        <v>14</v>
      </c>
      <c r="K96" s="23" t="s">
        <v>2171</v>
      </c>
      <c r="L96" s="23" t="s">
        <v>14</v>
      </c>
      <c r="M96" s="23" t="s">
        <v>1548</v>
      </c>
      <c r="N96" s="23" t="s">
        <v>2173</v>
      </c>
      <c r="O96" s="23" t="s">
        <v>2174</v>
      </c>
      <c r="P96" s="23" t="s">
        <v>2257</v>
      </c>
      <c r="Q96" s="23">
        <v>0</v>
      </c>
      <c r="R96" s="23" t="s">
        <v>1471</v>
      </c>
      <c r="S96" s="23" t="s">
        <v>2258</v>
      </c>
      <c r="T96" s="23" t="s">
        <v>1766</v>
      </c>
    </row>
    <row r="97" spans="1:20">
      <c r="A97" s="23" t="s">
        <v>2491</v>
      </c>
      <c r="B97" s="23" t="s">
        <v>2492</v>
      </c>
      <c r="C97" s="23" t="s">
        <v>1927</v>
      </c>
      <c r="D97" s="23" t="s">
        <v>2179</v>
      </c>
      <c r="E97" s="23" t="s">
        <v>487</v>
      </c>
      <c r="F97" s="23" t="s">
        <v>2221</v>
      </c>
      <c r="G97" s="23" t="s">
        <v>1766</v>
      </c>
      <c r="H97" s="23" t="s">
        <v>2222</v>
      </c>
      <c r="I97" s="23" t="s">
        <v>2182</v>
      </c>
      <c r="J97" s="23" t="s">
        <v>14</v>
      </c>
      <c r="K97" s="23" t="s">
        <v>2171</v>
      </c>
      <c r="L97" s="23" t="s">
        <v>14</v>
      </c>
      <c r="M97" s="23" t="s">
        <v>2493</v>
      </c>
      <c r="N97" s="23" t="s">
        <v>2184</v>
      </c>
      <c r="O97" s="23" t="s">
        <v>2174</v>
      </c>
      <c r="P97" s="23" t="s">
        <v>1039</v>
      </c>
      <c r="Q97" s="23">
        <v>0</v>
      </c>
      <c r="R97" s="23" t="s">
        <v>1040</v>
      </c>
      <c r="S97" s="23" t="s">
        <v>2494</v>
      </c>
      <c r="T97" s="23" t="s">
        <v>1766</v>
      </c>
    </row>
    <row r="98" spans="1:20">
      <c r="A98" s="23" t="s">
        <v>2382</v>
      </c>
      <c r="B98" s="23" t="s">
        <v>2383</v>
      </c>
      <c r="C98" s="23" t="s">
        <v>20</v>
      </c>
      <c r="D98" s="23" t="s">
        <v>2167</v>
      </c>
      <c r="E98" s="23" t="s">
        <v>489</v>
      </c>
      <c r="F98" s="23" t="s">
        <v>2384</v>
      </c>
      <c r="G98" s="23" t="s">
        <v>1766</v>
      </c>
      <c r="H98" s="23" t="s">
        <v>2169</v>
      </c>
      <c r="I98" s="23" t="s">
        <v>2201</v>
      </c>
      <c r="J98" s="23" t="s">
        <v>466</v>
      </c>
      <c r="K98" s="23" t="s">
        <v>2171</v>
      </c>
      <c r="L98" s="23" t="s">
        <v>14</v>
      </c>
      <c r="M98" s="23" t="s">
        <v>2495</v>
      </c>
      <c r="N98" s="23" t="s">
        <v>2193</v>
      </c>
      <c r="O98" s="23" t="s">
        <v>2174</v>
      </c>
      <c r="P98" s="23" t="s">
        <v>149</v>
      </c>
      <c r="Q98" s="23">
        <v>0</v>
      </c>
      <c r="R98" s="23" t="s">
        <v>2386</v>
      </c>
      <c r="S98" s="23" t="s">
        <v>2387</v>
      </c>
      <c r="T98" s="23" t="s">
        <v>1766</v>
      </c>
    </row>
    <row r="99" spans="1:20">
      <c r="A99" s="23" t="s">
        <v>2060</v>
      </c>
      <c r="B99" s="23" t="s">
        <v>2061</v>
      </c>
      <c r="C99" s="23" t="s">
        <v>13</v>
      </c>
      <c r="D99" s="23" t="s">
        <v>2167</v>
      </c>
      <c r="E99" s="23" t="s">
        <v>1264</v>
      </c>
      <c r="F99" s="23" t="s">
        <v>2496</v>
      </c>
      <c r="G99" s="23" t="s">
        <v>1766</v>
      </c>
      <c r="H99" s="23" t="s">
        <v>2497</v>
      </c>
      <c r="I99" s="23" t="s">
        <v>2498</v>
      </c>
      <c r="J99" s="23" t="s">
        <v>466</v>
      </c>
      <c r="K99" s="23" t="s">
        <v>2171</v>
      </c>
      <c r="L99" s="23" t="s">
        <v>14</v>
      </c>
      <c r="M99" s="23" t="s">
        <v>2499</v>
      </c>
      <c r="N99" s="23" t="s">
        <v>2173</v>
      </c>
      <c r="O99" s="23" t="s">
        <v>2174</v>
      </c>
      <c r="P99" s="23" t="s">
        <v>2500</v>
      </c>
      <c r="Q99" s="23">
        <v>0</v>
      </c>
      <c r="R99" s="23" t="s">
        <v>2501</v>
      </c>
      <c r="S99" s="23" t="s">
        <v>2502</v>
      </c>
      <c r="T99" s="23" t="s">
        <v>1766</v>
      </c>
    </row>
    <row r="100" spans="1:20">
      <c r="A100" s="23" t="s">
        <v>2503</v>
      </c>
      <c r="B100" s="23" t="s">
        <v>2504</v>
      </c>
      <c r="C100" s="23" t="s">
        <v>16</v>
      </c>
      <c r="D100" s="23" t="s">
        <v>2167</v>
      </c>
      <c r="E100" s="23" t="s">
        <v>489</v>
      </c>
      <c r="F100" s="23" t="s">
        <v>2379</v>
      </c>
      <c r="G100" s="23" t="s">
        <v>1766</v>
      </c>
      <c r="H100" s="23" t="s">
        <v>2152</v>
      </c>
      <c r="I100" s="23" t="s">
        <v>2191</v>
      </c>
      <c r="J100" s="23" t="s">
        <v>14</v>
      </c>
      <c r="K100" s="23" t="s">
        <v>2171</v>
      </c>
      <c r="L100" s="23" t="s">
        <v>14</v>
      </c>
      <c r="M100" s="23" t="s">
        <v>2505</v>
      </c>
      <c r="N100" s="23" t="s">
        <v>2193</v>
      </c>
      <c r="O100" s="23" t="s">
        <v>2174</v>
      </c>
      <c r="P100" s="23" t="s">
        <v>1081</v>
      </c>
      <c r="Q100" s="23">
        <v>0</v>
      </c>
      <c r="R100" s="23" t="s">
        <v>1477</v>
      </c>
      <c r="S100" s="23" t="s">
        <v>2506</v>
      </c>
      <c r="T100" s="23" t="s">
        <v>1766</v>
      </c>
    </row>
    <row r="101" spans="1:20">
      <c r="A101" s="23" t="s">
        <v>2507</v>
      </c>
      <c r="B101" s="23" t="s">
        <v>2508</v>
      </c>
      <c r="C101" s="23" t="s">
        <v>17</v>
      </c>
      <c r="D101" s="23" t="s">
        <v>2167</v>
      </c>
      <c r="E101" s="23" t="s">
        <v>2509</v>
      </c>
      <c r="F101" s="23" t="s">
        <v>2510</v>
      </c>
      <c r="G101" s="23" t="s">
        <v>1766</v>
      </c>
      <c r="H101" s="23" t="s">
        <v>2272</v>
      </c>
      <c r="I101" s="23" t="s">
        <v>2182</v>
      </c>
      <c r="J101" s="23" t="s">
        <v>14</v>
      </c>
      <c r="K101" s="23" t="s">
        <v>2171</v>
      </c>
      <c r="L101" s="23" t="s">
        <v>14</v>
      </c>
      <c r="M101" s="23" t="s">
        <v>2511</v>
      </c>
      <c r="N101" s="23" t="s">
        <v>2396</v>
      </c>
      <c r="O101" s="23" t="s">
        <v>2174</v>
      </c>
      <c r="P101" s="23" t="s">
        <v>2512</v>
      </c>
      <c r="Q101" s="23">
        <v>0</v>
      </c>
      <c r="R101" s="23" t="s">
        <v>1016</v>
      </c>
      <c r="S101" s="23" t="s">
        <v>2513</v>
      </c>
      <c r="T101" s="23" t="s">
        <v>1766</v>
      </c>
    </row>
    <row r="102" spans="1:20">
      <c r="A102" s="23" t="s">
        <v>2514</v>
      </c>
      <c r="B102" s="23" t="s">
        <v>2515</v>
      </c>
      <c r="C102" s="23" t="s">
        <v>18</v>
      </c>
      <c r="D102" s="23" t="s">
        <v>2167</v>
      </c>
      <c r="E102" s="23" t="s">
        <v>480</v>
      </c>
      <c r="F102" s="23" t="s">
        <v>2265</v>
      </c>
      <c r="G102" s="23" t="s">
        <v>1766</v>
      </c>
      <c r="H102" s="23" t="s">
        <v>2181</v>
      </c>
      <c r="I102" s="23" t="s">
        <v>2266</v>
      </c>
      <c r="J102" s="23" t="s">
        <v>14</v>
      </c>
      <c r="K102" s="23" t="s">
        <v>2171</v>
      </c>
      <c r="L102" s="23" t="s">
        <v>14</v>
      </c>
      <c r="M102" s="23" t="s">
        <v>1560</v>
      </c>
      <c r="N102" s="23" t="s">
        <v>2173</v>
      </c>
      <c r="O102" s="23" t="s">
        <v>2174</v>
      </c>
      <c r="P102" s="23" t="s">
        <v>2516</v>
      </c>
      <c r="Q102" s="23">
        <v>0</v>
      </c>
      <c r="R102" s="23" t="s">
        <v>1214</v>
      </c>
      <c r="S102" s="23" t="s">
        <v>2517</v>
      </c>
      <c r="T102" s="23" t="s">
        <v>1766</v>
      </c>
    </row>
    <row r="103" spans="1:20">
      <c r="A103" s="23" t="s">
        <v>1854</v>
      </c>
      <c r="B103" s="23" t="s">
        <v>1855</v>
      </c>
      <c r="C103" s="23" t="s">
        <v>13</v>
      </c>
      <c r="D103" s="23" t="s">
        <v>2167</v>
      </c>
      <c r="E103" s="23" t="s">
        <v>480</v>
      </c>
      <c r="F103" s="23" t="s">
        <v>2351</v>
      </c>
      <c r="G103" s="23" t="s">
        <v>1766</v>
      </c>
      <c r="H103" s="23" t="s">
        <v>2152</v>
      </c>
      <c r="I103" s="23" t="s">
        <v>2201</v>
      </c>
      <c r="J103" s="23" t="s">
        <v>14</v>
      </c>
      <c r="K103" s="23" t="s">
        <v>2171</v>
      </c>
      <c r="L103" s="23" t="s">
        <v>14</v>
      </c>
      <c r="M103" s="23" t="s">
        <v>1550</v>
      </c>
      <c r="N103" s="23" t="s">
        <v>2173</v>
      </c>
      <c r="O103" s="23" t="s">
        <v>2174</v>
      </c>
      <c r="P103" s="23" t="s">
        <v>11</v>
      </c>
      <c r="Q103" s="23">
        <v>0</v>
      </c>
      <c r="R103" s="23" t="s">
        <v>1016</v>
      </c>
      <c r="S103" s="23" t="s">
        <v>2518</v>
      </c>
      <c r="T103" s="23" t="s">
        <v>1766</v>
      </c>
    </row>
    <row r="104" spans="1:20">
      <c r="A104" s="23" t="s">
        <v>1891</v>
      </c>
      <c r="B104" s="23" t="s">
        <v>1892</v>
      </c>
      <c r="C104" s="23" t="s">
        <v>20</v>
      </c>
      <c r="D104" s="23" t="s">
        <v>2167</v>
      </c>
      <c r="E104" s="23" t="s">
        <v>489</v>
      </c>
      <c r="F104" s="23" t="s">
        <v>2189</v>
      </c>
      <c r="G104" s="23" t="s">
        <v>1766</v>
      </c>
      <c r="H104" s="23" t="s">
        <v>2190</v>
      </c>
      <c r="I104" s="23" t="s">
        <v>2191</v>
      </c>
      <c r="J104" s="23" t="s">
        <v>466</v>
      </c>
      <c r="K104" s="23" t="s">
        <v>2171</v>
      </c>
      <c r="L104" s="23" t="s">
        <v>14</v>
      </c>
      <c r="M104" s="23" t="s">
        <v>2323</v>
      </c>
      <c r="N104" s="23" t="s">
        <v>2193</v>
      </c>
      <c r="O104" s="23" t="s">
        <v>2174</v>
      </c>
      <c r="P104" s="23" t="s">
        <v>2519</v>
      </c>
      <c r="Q104" s="23">
        <v>0</v>
      </c>
      <c r="R104" s="23" t="s">
        <v>1475</v>
      </c>
      <c r="S104" s="23" t="s">
        <v>1933</v>
      </c>
      <c r="T104" s="23" t="s">
        <v>1766</v>
      </c>
    </row>
    <row r="105" spans="1:20">
      <c r="A105" s="23" t="s">
        <v>1844</v>
      </c>
      <c r="B105" s="23" t="s">
        <v>1845</v>
      </c>
      <c r="C105" s="23" t="s">
        <v>20</v>
      </c>
      <c r="D105" s="23" t="s">
        <v>2167</v>
      </c>
      <c r="E105" s="23" t="s">
        <v>480</v>
      </c>
      <c r="F105" s="23" t="s">
        <v>2351</v>
      </c>
      <c r="G105" s="23" t="s">
        <v>1766</v>
      </c>
      <c r="H105" s="23" t="s">
        <v>2152</v>
      </c>
      <c r="I105" s="23" t="s">
        <v>2201</v>
      </c>
      <c r="J105" s="23" t="s">
        <v>14</v>
      </c>
      <c r="K105" s="23" t="s">
        <v>2171</v>
      </c>
      <c r="L105" s="23" t="s">
        <v>14</v>
      </c>
      <c r="M105" s="23" t="s">
        <v>1550</v>
      </c>
      <c r="N105" s="23" t="s">
        <v>2173</v>
      </c>
      <c r="O105" s="23" t="s">
        <v>2174</v>
      </c>
      <c r="P105" s="23" t="s">
        <v>2175</v>
      </c>
      <c r="Q105" s="23">
        <v>0</v>
      </c>
      <c r="R105" s="23" t="s">
        <v>2401</v>
      </c>
      <c r="S105" s="23" t="s">
        <v>2402</v>
      </c>
      <c r="T105" s="23" t="s">
        <v>1766</v>
      </c>
    </row>
    <row r="106" spans="1:20">
      <c r="A106" s="23" t="s">
        <v>2520</v>
      </c>
      <c r="B106" s="23" t="s">
        <v>2521</v>
      </c>
      <c r="C106" s="23" t="s">
        <v>1834</v>
      </c>
      <c r="D106" s="23" t="s">
        <v>2179</v>
      </c>
      <c r="E106" s="23" t="s">
        <v>492</v>
      </c>
      <c r="F106" s="23" t="s">
        <v>2240</v>
      </c>
      <c r="G106" s="23" t="s">
        <v>1766</v>
      </c>
      <c r="H106" s="23" t="s">
        <v>2241</v>
      </c>
      <c r="I106" s="23" t="s">
        <v>2182</v>
      </c>
      <c r="J106" s="23" t="s">
        <v>14</v>
      </c>
      <c r="K106" s="23" t="s">
        <v>2171</v>
      </c>
      <c r="L106" s="23" t="s">
        <v>14</v>
      </c>
      <c r="M106" s="23" t="s">
        <v>2511</v>
      </c>
      <c r="N106" s="23" t="s">
        <v>2184</v>
      </c>
      <c r="O106" s="23" t="s">
        <v>2174</v>
      </c>
      <c r="P106" s="23" t="s">
        <v>8</v>
      </c>
      <c r="Q106" s="23">
        <v>0</v>
      </c>
      <c r="R106" s="23" t="s">
        <v>1041</v>
      </c>
      <c r="S106" s="23" t="s">
        <v>2522</v>
      </c>
      <c r="T106" s="23" t="s">
        <v>1766</v>
      </c>
    </row>
    <row r="107" spans="1:20">
      <c r="A107" s="23" t="s">
        <v>2215</v>
      </c>
      <c r="B107" s="23" t="s">
        <v>2216</v>
      </c>
      <c r="C107" s="23" t="s">
        <v>1821</v>
      </c>
      <c r="D107" s="23" t="s">
        <v>2179</v>
      </c>
      <c r="E107" s="23" t="s">
        <v>492</v>
      </c>
      <c r="F107" s="23" t="s">
        <v>2180</v>
      </c>
      <c r="G107" s="23" t="s">
        <v>1766</v>
      </c>
      <c r="H107" s="23" t="s">
        <v>2181</v>
      </c>
      <c r="I107" s="23" t="s">
        <v>2182</v>
      </c>
      <c r="J107" s="23" t="s">
        <v>14</v>
      </c>
      <c r="K107" s="23" t="s">
        <v>2171</v>
      </c>
      <c r="L107" s="23" t="s">
        <v>14</v>
      </c>
      <c r="M107" s="23" t="s">
        <v>2183</v>
      </c>
      <c r="N107" s="23" t="s">
        <v>2184</v>
      </c>
      <c r="O107" s="23" t="s">
        <v>2174</v>
      </c>
      <c r="P107" s="23" t="s">
        <v>1037</v>
      </c>
      <c r="Q107" s="23">
        <v>0</v>
      </c>
      <c r="R107" s="23" t="s">
        <v>1041</v>
      </c>
      <c r="S107" s="23" t="s">
        <v>2218</v>
      </c>
      <c r="T107" s="23" t="s">
        <v>1766</v>
      </c>
    </row>
    <row r="108" spans="1:20">
      <c r="A108" s="23" t="s">
        <v>1908</v>
      </c>
      <c r="B108" s="23" t="s">
        <v>1909</v>
      </c>
      <c r="C108" s="23" t="s">
        <v>16</v>
      </c>
      <c r="D108" s="23" t="s">
        <v>2167</v>
      </c>
      <c r="E108" s="23" t="s">
        <v>480</v>
      </c>
      <c r="F108" s="23" t="s">
        <v>2470</v>
      </c>
      <c r="G108" s="23" t="s">
        <v>1766</v>
      </c>
      <c r="H108" s="23" t="s">
        <v>2152</v>
      </c>
      <c r="I108" s="23" t="s">
        <v>2266</v>
      </c>
      <c r="J108" s="23" t="s">
        <v>14</v>
      </c>
      <c r="K108" s="23" t="s">
        <v>2171</v>
      </c>
      <c r="L108" s="23" t="s">
        <v>14</v>
      </c>
      <c r="M108" s="23" t="s">
        <v>1556</v>
      </c>
      <c r="N108" s="23" t="s">
        <v>2173</v>
      </c>
      <c r="O108" s="23" t="s">
        <v>2174</v>
      </c>
      <c r="P108" s="23" t="s">
        <v>8</v>
      </c>
      <c r="Q108" s="23">
        <v>0</v>
      </c>
      <c r="R108" s="23" t="s">
        <v>1176</v>
      </c>
      <c r="S108" s="23" t="s">
        <v>2523</v>
      </c>
      <c r="T108" s="23" t="s">
        <v>1766</v>
      </c>
    </row>
    <row r="109" spans="1:20">
      <c r="A109" s="23" t="s">
        <v>2524</v>
      </c>
      <c r="B109" s="23" t="s">
        <v>2525</v>
      </c>
      <c r="C109" s="23" t="s">
        <v>20</v>
      </c>
      <c r="D109" s="23" t="s">
        <v>2167</v>
      </c>
      <c r="E109" s="23" t="s">
        <v>480</v>
      </c>
      <c r="F109" s="23" t="s">
        <v>2200</v>
      </c>
      <c r="G109" s="23" t="s">
        <v>1766</v>
      </c>
      <c r="H109" s="23" t="s">
        <v>2190</v>
      </c>
      <c r="I109" s="23" t="s">
        <v>2201</v>
      </c>
      <c r="J109" s="23" t="s">
        <v>14</v>
      </c>
      <c r="K109" s="23" t="s">
        <v>2171</v>
      </c>
      <c r="L109" s="23" t="s">
        <v>14</v>
      </c>
      <c r="M109" s="23" t="s">
        <v>1541</v>
      </c>
      <c r="N109" s="23" t="s">
        <v>2173</v>
      </c>
      <c r="O109" s="23" t="s">
        <v>2174</v>
      </c>
      <c r="P109" s="23" t="s">
        <v>11</v>
      </c>
      <c r="Q109" s="23">
        <v>0</v>
      </c>
      <c r="R109" s="23" t="s">
        <v>1040</v>
      </c>
      <c r="S109" s="23" t="s">
        <v>2526</v>
      </c>
      <c r="T109" s="23" t="s">
        <v>1766</v>
      </c>
    </row>
    <row r="110" spans="1:20">
      <c r="A110" s="23" t="s">
        <v>2527</v>
      </c>
      <c r="B110" s="23" t="s">
        <v>2528</v>
      </c>
      <c r="C110" s="23" t="s">
        <v>13</v>
      </c>
      <c r="D110" s="23" t="s">
        <v>2167</v>
      </c>
      <c r="E110" s="23" t="s">
        <v>489</v>
      </c>
      <c r="F110" s="23" t="s">
        <v>2329</v>
      </c>
      <c r="G110" s="23" t="s">
        <v>1766</v>
      </c>
      <c r="H110" s="23" t="s">
        <v>2190</v>
      </c>
      <c r="I110" s="23" t="s">
        <v>2191</v>
      </c>
      <c r="J110" s="23" t="s">
        <v>466</v>
      </c>
      <c r="K110" s="23" t="s">
        <v>2171</v>
      </c>
      <c r="L110" s="23" t="s">
        <v>14</v>
      </c>
      <c r="M110" s="23" t="s">
        <v>1562</v>
      </c>
      <c r="N110" s="23" t="s">
        <v>2193</v>
      </c>
      <c r="O110" s="23" t="s">
        <v>2174</v>
      </c>
      <c r="P110" s="23" t="s">
        <v>2529</v>
      </c>
      <c r="Q110" s="23">
        <v>0</v>
      </c>
      <c r="R110" s="23" t="s">
        <v>1091</v>
      </c>
      <c r="S110" s="23" t="s">
        <v>2530</v>
      </c>
      <c r="T110" s="23" t="s">
        <v>1766</v>
      </c>
    </row>
    <row r="111" spans="1:20">
      <c r="A111" s="23" t="s">
        <v>1945</v>
      </c>
      <c r="B111" s="23" t="s">
        <v>1946</v>
      </c>
      <c r="C111" s="23" t="s">
        <v>13</v>
      </c>
      <c r="D111" s="23" t="s">
        <v>2167</v>
      </c>
      <c r="E111" s="23" t="s">
        <v>1264</v>
      </c>
      <c r="F111" s="23" t="s">
        <v>2168</v>
      </c>
      <c r="G111" s="23" t="s">
        <v>1766</v>
      </c>
      <c r="H111" s="23" t="s">
        <v>2169</v>
      </c>
      <c r="I111" s="23" t="s">
        <v>2170</v>
      </c>
      <c r="J111" s="23" t="s">
        <v>14</v>
      </c>
      <c r="K111" s="23" t="s">
        <v>2171</v>
      </c>
      <c r="L111" s="23" t="s">
        <v>14</v>
      </c>
      <c r="M111" s="23" t="s">
        <v>2172</v>
      </c>
      <c r="N111" s="23" t="s">
        <v>2173</v>
      </c>
      <c r="O111" s="23" t="s">
        <v>2174</v>
      </c>
      <c r="P111" s="23" t="s">
        <v>2175</v>
      </c>
      <c r="Q111" s="23">
        <v>0</v>
      </c>
      <c r="R111" s="23" t="s">
        <v>2478</v>
      </c>
      <c r="S111" s="23" t="s">
        <v>2479</v>
      </c>
      <c r="T111" s="23" t="s">
        <v>1766</v>
      </c>
    </row>
    <row r="112" spans="1:20">
      <c r="A112" s="23" t="s">
        <v>1919</v>
      </c>
      <c r="B112" s="23" t="s">
        <v>1920</v>
      </c>
      <c r="C112" s="23" t="s">
        <v>1834</v>
      </c>
      <c r="D112" s="23" t="s">
        <v>2179</v>
      </c>
      <c r="E112" s="23" t="s">
        <v>487</v>
      </c>
      <c r="F112" s="23" t="s">
        <v>2206</v>
      </c>
      <c r="G112" s="23" t="s">
        <v>1766</v>
      </c>
      <c r="H112" s="23" t="s">
        <v>2181</v>
      </c>
      <c r="I112" s="23" t="s">
        <v>2182</v>
      </c>
      <c r="J112" s="23" t="s">
        <v>14</v>
      </c>
      <c r="K112" s="23" t="s">
        <v>2171</v>
      </c>
      <c r="L112" s="23" t="s">
        <v>14</v>
      </c>
      <c r="M112" s="23" t="s">
        <v>2472</v>
      </c>
      <c r="N112" s="23" t="s">
        <v>2184</v>
      </c>
      <c r="O112" s="23" t="s">
        <v>2174</v>
      </c>
      <c r="P112" s="23" t="s">
        <v>1241</v>
      </c>
      <c r="Q112" s="23">
        <v>0</v>
      </c>
      <c r="R112" s="23" t="s">
        <v>1482</v>
      </c>
      <c r="S112" s="23" t="s">
        <v>1918</v>
      </c>
      <c r="T112" s="23" t="s">
        <v>1766</v>
      </c>
    </row>
    <row r="113" spans="1:20">
      <c r="A113" s="23" t="s">
        <v>1865</v>
      </c>
      <c r="B113" s="23" t="s">
        <v>1866</v>
      </c>
      <c r="C113" s="23" t="s">
        <v>20</v>
      </c>
      <c r="D113" s="23" t="s">
        <v>2167</v>
      </c>
      <c r="E113" s="23" t="s">
        <v>489</v>
      </c>
      <c r="F113" s="23" t="s">
        <v>2416</v>
      </c>
      <c r="G113" s="23" t="s">
        <v>1766</v>
      </c>
      <c r="H113" s="23" t="s">
        <v>2181</v>
      </c>
      <c r="I113" s="23" t="s">
        <v>2266</v>
      </c>
      <c r="J113" s="23" t="s">
        <v>14</v>
      </c>
      <c r="K113" s="23" t="s">
        <v>2171</v>
      </c>
      <c r="L113" s="23" t="s">
        <v>14</v>
      </c>
      <c r="M113" s="23" t="s">
        <v>2531</v>
      </c>
      <c r="N113" s="23" t="s">
        <v>2193</v>
      </c>
      <c r="O113" s="23" t="s">
        <v>2174</v>
      </c>
      <c r="P113" s="23" t="s">
        <v>2175</v>
      </c>
      <c r="Q113" s="23">
        <v>0</v>
      </c>
      <c r="R113" s="23" t="s">
        <v>2532</v>
      </c>
      <c r="S113" s="23" t="s">
        <v>2533</v>
      </c>
      <c r="T113" s="23" t="s">
        <v>1766</v>
      </c>
    </row>
    <row r="114" spans="1:20">
      <c r="A114" s="23" t="s">
        <v>2534</v>
      </c>
      <c r="B114" s="23" t="s">
        <v>2535</v>
      </c>
      <c r="C114" s="23" t="s">
        <v>1834</v>
      </c>
      <c r="D114" s="23" t="s">
        <v>2179</v>
      </c>
      <c r="E114" s="23" t="s">
        <v>492</v>
      </c>
      <c r="F114" s="23" t="s">
        <v>2325</v>
      </c>
      <c r="G114" s="23" t="s">
        <v>1766</v>
      </c>
      <c r="H114" s="23" t="s">
        <v>2222</v>
      </c>
      <c r="I114" s="23" t="s">
        <v>2182</v>
      </c>
      <c r="J114" s="23" t="s">
        <v>14</v>
      </c>
      <c r="K114" s="23" t="s">
        <v>2171</v>
      </c>
      <c r="L114" s="23" t="s">
        <v>14</v>
      </c>
      <c r="M114" s="23" t="s">
        <v>1543</v>
      </c>
      <c r="N114" s="23" t="s">
        <v>2184</v>
      </c>
      <c r="O114" s="23" t="s">
        <v>2174</v>
      </c>
      <c r="P114" s="23" t="s">
        <v>1241</v>
      </c>
      <c r="Q114" s="23">
        <v>0</v>
      </c>
      <c r="R114" s="23" t="s">
        <v>1098</v>
      </c>
      <c r="S114" s="23" t="s">
        <v>2536</v>
      </c>
      <c r="T114" s="23" t="s">
        <v>1766</v>
      </c>
    </row>
    <row r="115" spans="1:20">
      <c r="A115" s="23" t="s">
        <v>2537</v>
      </c>
      <c r="B115" s="23" t="s">
        <v>2538</v>
      </c>
      <c r="C115" s="23" t="s">
        <v>1927</v>
      </c>
      <c r="D115" s="23" t="s">
        <v>2179</v>
      </c>
      <c r="E115" s="23" t="s">
        <v>492</v>
      </c>
      <c r="F115" s="23" t="s">
        <v>2315</v>
      </c>
      <c r="G115" s="23" t="s">
        <v>1766</v>
      </c>
      <c r="H115" s="23" t="s">
        <v>2241</v>
      </c>
      <c r="I115" s="23" t="s">
        <v>2182</v>
      </c>
      <c r="J115" s="23" t="s">
        <v>14</v>
      </c>
      <c r="K115" s="23" t="s">
        <v>2171</v>
      </c>
      <c r="L115" s="23" t="s">
        <v>14</v>
      </c>
      <c r="M115" s="23" t="s">
        <v>1557</v>
      </c>
      <c r="N115" s="23" t="s">
        <v>2184</v>
      </c>
      <c r="O115" s="23" t="s">
        <v>2174</v>
      </c>
      <c r="P115" s="23" t="s">
        <v>2539</v>
      </c>
      <c r="Q115" s="23">
        <v>0</v>
      </c>
      <c r="R115" s="23" t="s">
        <v>1041</v>
      </c>
      <c r="S115" s="23" t="s">
        <v>2540</v>
      </c>
      <c r="T115" s="23" t="s">
        <v>1766</v>
      </c>
    </row>
    <row r="116" spans="1:20">
      <c r="A116" s="23" t="s">
        <v>2541</v>
      </c>
      <c r="B116" s="23" t="s">
        <v>2542</v>
      </c>
      <c r="C116" s="23" t="s">
        <v>13</v>
      </c>
      <c r="D116" s="23" t="s">
        <v>2167</v>
      </c>
      <c r="E116" s="23" t="s">
        <v>480</v>
      </c>
      <c r="F116" s="23" t="s">
        <v>2332</v>
      </c>
      <c r="G116" s="23" t="s">
        <v>1766</v>
      </c>
      <c r="H116" s="23" t="s">
        <v>2181</v>
      </c>
      <c r="I116" s="23" t="s">
        <v>2333</v>
      </c>
      <c r="J116" s="23" t="s">
        <v>14</v>
      </c>
      <c r="K116" s="23" t="s">
        <v>2171</v>
      </c>
      <c r="L116" s="23" t="s">
        <v>14</v>
      </c>
      <c r="M116" s="23" t="s">
        <v>1541</v>
      </c>
      <c r="N116" s="23" t="s">
        <v>2173</v>
      </c>
      <c r="O116" s="23" t="s">
        <v>2174</v>
      </c>
      <c r="P116" s="23" t="s">
        <v>2543</v>
      </c>
      <c r="Q116" s="23">
        <v>0</v>
      </c>
      <c r="R116" s="23" t="s">
        <v>1214</v>
      </c>
      <c r="S116" s="23" t="s">
        <v>2544</v>
      </c>
      <c r="T116" s="23" t="s">
        <v>1766</v>
      </c>
    </row>
    <row r="117" spans="1:20">
      <c r="A117" s="23" t="s">
        <v>2367</v>
      </c>
      <c r="B117" s="23" t="s">
        <v>2368</v>
      </c>
      <c r="C117" s="23" t="s">
        <v>13</v>
      </c>
      <c r="D117" s="23" t="s">
        <v>2167</v>
      </c>
      <c r="E117" s="23" t="s">
        <v>480</v>
      </c>
      <c r="F117" s="23" t="s">
        <v>2361</v>
      </c>
      <c r="G117" s="23" t="s">
        <v>1766</v>
      </c>
      <c r="H117" s="23" t="s">
        <v>2190</v>
      </c>
      <c r="I117" s="23" t="s">
        <v>2201</v>
      </c>
      <c r="J117" s="23" t="s">
        <v>14</v>
      </c>
      <c r="K117" s="23" t="s">
        <v>2171</v>
      </c>
      <c r="L117" s="23" t="s">
        <v>14</v>
      </c>
      <c r="M117" s="23" t="s">
        <v>1543</v>
      </c>
      <c r="N117" s="23" t="s">
        <v>2173</v>
      </c>
      <c r="O117" s="23" t="s">
        <v>2174</v>
      </c>
      <c r="P117" s="23" t="s">
        <v>2310</v>
      </c>
      <c r="Q117" s="23">
        <v>0</v>
      </c>
      <c r="R117" s="23" t="s">
        <v>1040</v>
      </c>
      <c r="S117" s="23" t="s">
        <v>2369</v>
      </c>
      <c r="T117" s="23" t="s">
        <v>1766</v>
      </c>
    </row>
    <row r="118" spans="1:20">
      <c r="A118" s="23" t="s">
        <v>1848</v>
      </c>
      <c r="B118" s="23" t="s">
        <v>1849</v>
      </c>
      <c r="C118" s="23" t="s">
        <v>13</v>
      </c>
      <c r="D118" s="23" t="s">
        <v>2167</v>
      </c>
      <c r="E118" s="23" t="s">
        <v>480</v>
      </c>
      <c r="F118" s="23" t="s">
        <v>2351</v>
      </c>
      <c r="G118" s="23" t="s">
        <v>1766</v>
      </c>
      <c r="H118" s="23" t="s">
        <v>2152</v>
      </c>
      <c r="I118" s="23" t="s">
        <v>2201</v>
      </c>
      <c r="J118" s="23" t="s">
        <v>14</v>
      </c>
      <c r="K118" s="23" t="s">
        <v>2171</v>
      </c>
      <c r="L118" s="23" t="s">
        <v>14</v>
      </c>
      <c r="M118" s="23" t="s">
        <v>1561</v>
      </c>
      <c r="N118" s="23" t="s">
        <v>2173</v>
      </c>
      <c r="O118" s="23" t="s">
        <v>2174</v>
      </c>
      <c r="P118" s="23" t="s">
        <v>8</v>
      </c>
      <c r="Q118" s="23">
        <v>0</v>
      </c>
      <c r="R118" s="23" t="s">
        <v>1079</v>
      </c>
      <c r="S118" s="23" t="s">
        <v>2545</v>
      </c>
      <c r="T118" s="23" t="s">
        <v>1766</v>
      </c>
    </row>
    <row r="119" spans="1:20">
      <c r="A119" s="23" t="s">
        <v>2546</v>
      </c>
      <c r="B119" s="23" t="s">
        <v>2547</v>
      </c>
      <c r="C119" s="23" t="s">
        <v>13</v>
      </c>
      <c r="D119" s="23" t="s">
        <v>2167</v>
      </c>
      <c r="E119" s="23" t="s">
        <v>489</v>
      </c>
      <c r="F119" s="23" t="s">
        <v>2384</v>
      </c>
      <c r="G119" s="23" t="s">
        <v>1766</v>
      </c>
      <c r="H119" s="23" t="s">
        <v>2169</v>
      </c>
      <c r="I119" s="23" t="s">
        <v>2201</v>
      </c>
      <c r="J119" s="23" t="s">
        <v>466</v>
      </c>
      <c r="K119" s="23" t="s">
        <v>2171</v>
      </c>
      <c r="L119" s="23" t="s">
        <v>14</v>
      </c>
      <c r="M119" s="23" t="s">
        <v>2548</v>
      </c>
      <c r="N119" s="23" t="s">
        <v>2193</v>
      </c>
      <c r="O119" s="23" t="s">
        <v>2174</v>
      </c>
      <c r="P119" s="23" t="s">
        <v>149</v>
      </c>
      <c r="Q119" s="23">
        <v>0</v>
      </c>
      <c r="R119" s="23" t="s">
        <v>2386</v>
      </c>
      <c r="S119" s="23" t="s">
        <v>2549</v>
      </c>
      <c r="T119" s="23" t="s">
        <v>1766</v>
      </c>
    </row>
    <row r="120" spans="1:20">
      <c r="A120" s="23" t="s">
        <v>2550</v>
      </c>
      <c r="B120" s="23" t="s">
        <v>2551</v>
      </c>
      <c r="C120" s="23" t="s">
        <v>17</v>
      </c>
      <c r="D120" s="23" t="s">
        <v>2167</v>
      </c>
      <c r="E120" s="23" t="s">
        <v>2509</v>
      </c>
      <c r="F120" s="23" t="s">
        <v>2510</v>
      </c>
      <c r="G120" s="23" t="s">
        <v>1766</v>
      </c>
      <c r="H120" s="23" t="s">
        <v>2272</v>
      </c>
      <c r="I120" s="23" t="s">
        <v>2182</v>
      </c>
      <c r="J120" s="23" t="s">
        <v>14</v>
      </c>
      <c r="K120" s="23" t="s">
        <v>2171</v>
      </c>
      <c r="L120" s="23" t="s">
        <v>14</v>
      </c>
      <c r="M120" s="23" t="s">
        <v>2476</v>
      </c>
      <c r="N120" s="23" t="s">
        <v>2396</v>
      </c>
      <c r="O120" s="23" t="s">
        <v>2174</v>
      </c>
      <c r="P120" s="23" t="s">
        <v>8</v>
      </c>
      <c r="Q120" s="23">
        <v>0</v>
      </c>
      <c r="R120" s="23" t="s">
        <v>1016</v>
      </c>
      <c r="S120" s="23" t="s">
        <v>2552</v>
      </c>
      <c r="T120" s="23" t="s">
        <v>1766</v>
      </c>
    </row>
    <row r="121" spans="1:20">
      <c r="A121" s="23" t="s">
        <v>2068</v>
      </c>
      <c r="B121" s="23" t="s">
        <v>2069</v>
      </c>
      <c r="C121" s="23" t="s">
        <v>1927</v>
      </c>
      <c r="D121" s="23" t="s">
        <v>2179</v>
      </c>
      <c r="E121" s="23" t="s">
        <v>492</v>
      </c>
      <c r="F121" s="23" t="s">
        <v>2325</v>
      </c>
      <c r="G121" s="23" t="s">
        <v>1766</v>
      </c>
      <c r="H121" s="23" t="s">
        <v>2222</v>
      </c>
      <c r="I121" s="23" t="s">
        <v>2182</v>
      </c>
      <c r="J121" s="23" t="s">
        <v>14</v>
      </c>
      <c r="K121" s="23" t="s">
        <v>2171</v>
      </c>
      <c r="L121" s="23" t="s">
        <v>14</v>
      </c>
      <c r="M121" s="23" t="s">
        <v>1556</v>
      </c>
      <c r="N121" s="23" t="s">
        <v>2184</v>
      </c>
      <c r="O121" s="23" t="s">
        <v>2174</v>
      </c>
      <c r="P121" s="23" t="s">
        <v>1241</v>
      </c>
      <c r="Q121" s="23">
        <v>0</v>
      </c>
      <c r="R121" s="23" t="s">
        <v>1115</v>
      </c>
      <c r="S121" s="23" t="s">
        <v>2553</v>
      </c>
      <c r="T121" s="23" t="s">
        <v>1766</v>
      </c>
    </row>
    <row r="122" spans="1:20">
      <c r="A122" s="23" t="s">
        <v>2554</v>
      </c>
      <c r="B122" s="23" t="s">
        <v>2555</v>
      </c>
      <c r="C122" s="23" t="s">
        <v>20</v>
      </c>
      <c r="D122" s="23" t="s">
        <v>2167</v>
      </c>
      <c r="E122" s="23" t="s">
        <v>480</v>
      </c>
      <c r="F122" s="23" t="s">
        <v>2361</v>
      </c>
      <c r="G122" s="23" t="s">
        <v>1766</v>
      </c>
      <c r="H122" s="23" t="s">
        <v>2190</v>
      </c>
      <c r="I122" s="23" t="s">
        <v>2201</v>
      </c>
      <c r="J122" s="23" t="s">
        <v>14</v>
      </c>
      <c r="K122" s="23" t="s">
        <v>2171</v>
      </c>
      <c r="L122" s="23" t="s">
        <v>14</v>
      </c>
      <c r="M122" s="23" t="s">
        <v>1542</v>
      </c>
      <c r="N122" s="23" t="s">
        <v>2173</v>
      </c>
      <c r="O122" s="23" t="s">
        <v>2174</v>
      </c>
      <c r="P122" s="23" t="s">
        <v>2556</v>
      </c>
      <c r="Q122" s="23">
        <v>0</v>
      </c>
      <c r="R122" s="23" t="s">
        <v>1040</v>
      </c>
      <c r="S122" s="23" t="s">
        <v>2557</v>
      </c>
      <c r="T122" s="23" t="s">
        <v>1766</v>
      </c>
    </row>
    <row r="123" spans="1:20">
      <c r="A123" s="23" t="s">
        <v>2487</v>
      </c>
      <c r="B123" s="23" t="s">
        <v>2488</v>
      </c>
      <c r="C123" s="23" t="s">
        <v>16</v>
      </c>
      <c r="D123" s="23" t="s">
        <v>2167</v>
      </c>
      <c r="E123" s="23" t="s">
        <v>2270</v>
      </c>
      <c r="F123" s="23" t="s">
        <v>2271</v>
      </c>
      <c r="G123" s="23" t="s">
        <v>1766</v>
      </c>
      <c r="H123" s="23" t="s">
        <v>2272</v>
      </c>
      <c r="I123" s="23" t="s">
        <v>2170</v>
      </c>
      <c r="J123" s="23" t="s">
        <v>14</v>
      </c>
      <c r="K123" s="23" t="s">
        <v>2171</v>
      </c>
      <c r="L123" s="23" t="s">
        <v>14</v>
      </c>
      <c r="M123" s="23" t="s">
        <v>2558</v>
      </c>
      <c r="N123" s="23" t="s">
        <v>2193</v>
      </c>
      <c r="O123" s="23" t="s">
        <v>2174</v>
      </c>
      <c r="P123" s="23" t="s">
        <v>149</v>
      </c>
      <c r="Q123" s="23">
        <v>0</v>
      </c>
      <c r="R123" s="23" t="s">
        <v>1016</v>
      </c>
      <c r="S123" s="23" t="s">
        <v>2490</v>
      </c>
      <c r="T123" s="23" t="s">
        <v>1766</v>
      </c>
    </row>
    <row r="124" spans="1:20">
      <c r="A124" s="23" t="s">
        <v>2559</v>
      </c>
      <c r="B124" s="23" t="s">
        <v>2560</v>
      </c>
      <c r="C124" s="23" t="s">
        <v>20</v>
      </c>
      <c r="D124" s="23" t="s">
        <v>2167</v>
      </c>
      <c r="E124" s="23" t="s">
        <v>1264</v>
      </c>
      <c r="F124" s="23" t="s">
        <v>2168</v>
      </c>
      <c r="G124" s="23" t="s">
        <v>1766</v>
      </c>
      <c r="H124" s="23" t="s">
        <v>2169</v>
      </c>
      <c r="I124" s="23" t="s">
        <v>2170</v>
      </c>
      <c r="J124" s="23" t="s">
        <v>14</v>
      </c>
      <c r="K124" s="23" t="s">
        <v>2171</v>
      </c>
      <c r="L124" s="23" t="s">
        <v>14</v>
      </c>
      <c r="M124" s="23" t="s">
        <v>2227</v>
      </c>
      <c r="N124" s="23" t="s">
        <v>2173</v>
      </c>
      <c r="O124" s="23" t="s">
        <v>2174</v>
      </c>
      <c r="P124" s="23" t="s">
        <v>2175</v>
      </c>
      <c r="Q124" s="23">
        <v>0</v>
      </c>
      <c r="R124" s="23" t="s">
        <v>2346</v>
      </c>
      <c r="S124" s="23" t="s">
        <v>2561</v>
      </c>
      <c r="T124" s="23" t="s">
        <v>1766</v>
      </c>
    </row>
    <row r="125" spans="1:20">
      <c r="A125" s="23" t="s">
        <v>2562</v>
      </c>
      <c r="B125" s="23" t="s">
        <v>2563</v>
      </c>
      <c r="C125" s="23" t="s">
        <v>20</v>
      </c>
      <c r="D125" s="23" t="s">
        <v>2167</v>
      </c>
      <c r="E125" s="23" t="s">
        <v>489</v>
      </c>
      <c r="F125" s="23" t="s">
        <v>2384</v>
      </c>
      <c r="G125" s="23" t="s">
        <v>1766</v>
      </c>
      <c r="H125" s="23" t="s">
        <v>2169</v>
      </c>
      <c r="I125" s="23" t="s">
        <v>2201</v>
      </c>
      <c r="J125" s="23" t="s">
        <v>466</v>
      </c>
      <c r="K125" s="23" t="s">
        <v>2171</v>
      </c>
      <c r="L125" s="23" t="s">
        <v>14</v>
      </c>
      <c r="M125" s="23" t="s">
        <v>2548</v>
      </c>
      <c r="N125" s="23" t="s">
        <v>2193</v>
      </c>
      <c r="O125" s="23" t="s">
        <v>2174</v>
      </c>
      <c r="P125" s="23" t="s">
        <v>149</v>
      </c>
      <c r="Q125" s="23">
        <v>0</v>
      </c>
      <c r="R125" s="23" t="s">
        <v>2386</v>
      </c>
      <c r="S125" s="23" t="s">
        <v>2564</v>
      </c>
      <c r="T125" s="23" t="s">
        <v>1766</v>
      </c>
    </row>
    <row r="126" spans="1:20">
      <c r="A126" s="23" t="s">
        <v>2565</v>
      </c>
      <c r="B126" s="23" t="s">
        <v>2566</v>
      </c>
      <c r="C126" s="23" t="s">
        <v>18</v>
      </c>
      <c r="D126" s="23" t="s">
        <v>2167</v>
      </c>
      <c r="E126" s="23" t="s">
        <v>480</v>
      </c>
      <c r="F126" s="23" t="s">
        <v>2361</v>
      </c>
      <c r="G126" s="23" t="s">
        <v>1766</v>
      </c>
      <c r="H126" s="23" t="s">
        <v>2190</v>
      </c>
      <c r="I126" s="23" t="s">
        <v>2201</v>
      </c>
      <c r="J126" s="23" t="s">
        <v>14</v>
      </c>
      <c r="K126" s="23" t="s">
        <v>2171</v>
      </c>
      <c r="L126" s="23" t="s">
        <v>14</v>
      </c>
      <c r="M126" s="23" t="s">
        <v>1556</v>
      </c>
      <c r="N126" s="23" t="s">
        <v>2173</v>
      </c>
      <c r="O126" s="23" t="s">
        <v>2174</v>
      </c>
      <c r="P126" s="23" t="s">
        <v>1081</v>
      </c>
      <c r="Q126" s="23">
        <v>0</v>
      </c>
      <c r="R126" s="23" t="s">
        <v>1079</v>
      </c>
      <c r="S126" s="23" t="s">
        <v>2567</v>
      </c>
      <c r="T126" s="23" t="s">
        <v>1766</v>
      </c>
    </row>
    <row r="127" spans="1:20">
      <c r="A127" s="23" t="s">
        <v>2568</v>
      </c>
      <c r="B127" s="23" t="s">
        <v>2569</v>
      </c>
      <c r="C127" s="23" t="s">
        <v>20</v>
      </c>
      <c r="D127" s="23" t="s">
        <v>2167</v>
      </c>
      <c r="E127" s="23" t="s">
        <v>489</v>
      </c>
      <c r="F127" s="23" t="s">
        <v>2384</v>
      </c>
      <c r="G127" s="23" t="s">
        <v>1766</v>
      </c>
      <c r="H127" s="23" t="s">
        <v>2169</v>
      </c>
      <c r="I127" s="23" t="s">
        <v>2201</v>
      </c>
      <c r="J127" s="23" t="s">
        <v>466</v>
      </c>
      <c r="K127" s="23" t="s">
        <v>2171</v>
      </c>
      <c r="L127" s="23" t="s">
        <v>14</v>
      </c>
      <c r="M127" s="23" t="s">
        <v>2385</v>
      </c>
      <c r="N127" s="23" t="s">
        <v>2193</v>
      </c>
      <c r="O127" s="23" t="s">
        <v>2174</v>
      </c>
      <c r="P127" s="23" t="s">
        <v>8</v>
      </c>
      <c r="Q127" s="23">
        <v>0</v>
      </c>
      <c r="R127" s="23" t="s">
        <v>2570</v>
      </c>
      <c r="S127" s="23" t="s">
        <v>2571</v>
      </c>
      <c r="T127" s="23" t="s">
        <v>1766</v>
      </c>
    </row>
    <row r="128" spans="1:20">
      <c r="A128" s="23" t="s">
        <v>1445</v>
      </c>
      <c r="B128" s="23" t="s">
        <v>1822</v>
      </c>
      <c r="C128" s="23" t="s">
        <v>20</v>
      </c>
      <c r="D128" s="23" t="s">
        <v>2167</v>
      </c>
      <c r="E128" s="23" t="s">
        <v>480</v>
      </c>
      <c r="F128" s="23" t="s">
        <v>2196</v>
      </c>
      <c r="G128" s="23" t="s">
        <v>1766</v>
      </c>
      <c r="H128" s="23" t="s">
        <v>2169</v>
      </c>
      <c r="I128" s="23" t="s">
        <v>2170</v>
      </c>
      <c r="J128" s="23" t="s">
        <v>14</v>
      </c>
      <c r="K128" s="23" t="s">
        <v>2171</v>
      </c>
      <c r="L128" s="23" t="s">
        <v>14</v>
      </c>
      <c r="M128" s="23" t="s">
        <v>1558</v>
      </c>
      <c r="N128" s="23" t="s">
        <v>2173</v>
      </c>
      <c r="O128" s="23" t="s">
        <v>2174</v>
      </c>
      <c r="P128" s="23" t="s">
        <v>2175</v>
      </c>
      <c r="Q128" s="23">
        <v>0</v>
      </c>
      <c r="R128" s="23" t="s">
        <v>467</v>
      </c>
      <c r="S128" s="23" t="s">
        <v>2572</v>
      </c>
      <c r="T128" s="23" t="s">
        <v>1766</v>
      </c>
    </row>
    <row r="129" spans="1:20">
      <c r="A129" s="23" t="s">
        <v>2573</v>
      </c>
      <c r="B129" s="23" t="s">
        <v>2574</v>
      </c>
      <c r="C129" s="23" t="s">
        <v>1834</v>
      </c>
      <c r="D129" s="23" t="s">
        <v>2179</v>
      </c>
      <c r="E129" s="23" t="s">
        <v>487</v>
      </c>
      <c r="F129" s="23" t="s">
        <v>2299</v>
      </c>
      <c r="G129" s="23" t="s">
        <v>1766</v>
      </c>
      <c r="H129" s="23" t="s">
        <v>2169</v>
      </c>
      <c r="I129" s="23" t="s">
        <v>14</v>
      </c>
      <c r="J129" s="23" t="s">
        <v>14</v>
      </c>
      <c r="K129" s="23" t="s">
        <v>2171</v>
      </c>
      <c r="L129" s="23" t="s">
        <v>14</v>
      </c>
      <c r="M129" s="23" t="s">
        <v>2575</v>
      </c>
      <c r="N129" s="23" t="s">
        <v>2300</v>
      </c>
      <c r="O129" s="23" t="s">
        <v>2174</v>
      </c>
      <c r="P129" s="23" t="s">
        <v>2301</v>
      </c>
      <c r="Q129" s="23">
        <v>0</v>
      </c>
      <c r="R129" s="23" t="s">
        <v>1055</v>
      </c>
      <c r="S129" s="23" t="s">
        <v>2576</v>
      </c>
      <c r="T129" s="23" t="s">
        <v>1766</v>
      </c>
    </row>
    <row r="130" spans="1:20">
      <c r="A130" s="23" t="s">
        <v>2568</v>
      </c>
      <c r="B130" s="23" t="s">
        <v>2569</v>
      </c>
      <c r="C130" s="23" t="s">
        <v>20</v>
      </c>
      <c r="D130" s="23" t="s">
        <v>2167</v>
      </c>
      <c r="E130" s="23" t="s">
        <v>489</v>
      </c>
      <c r="F130" s="23" t="s">
        <v>2384</v>
      </c>
      <c r="G130" s="23" t="s">
        <v>1766</v>
      </c>
      <c r="H130" s="23" t="s">
        <v>2169</v>
      </c>
      <c r="I130" s="23" t="s">
        <v>2201</v>
      </c>
      <c r="J130" s="23" t="s">
        <v>466</v>
      </c>
      <c r="K130" s="23" t="s">
        <v>2171</v>
      </c>
      <c r="L130" s="23" t="s">
        <v>14</v>
      </c>
      <c r="M130" s="23" t="s">
        <v>2577</v>
      </c>
      <c r="N130" s="23" t="s">
        <v>2193</v>
      </c>
      <c r="O130" s="23" t="s">
        <v>2174</v>
      </c>
      <c r="P130" s="23" t="s">
        <v>8</v>
      </c>
      <c r="Q130" s="23">
        <v>0</v>
      </c>
      <c r="R130" s="23" t="s">
        <v>2570</v>
      </c>
      <c r="S130" s="23" t="s">
        <v>2571</v>
      </c>
      <c r="T130" s="23" t="s">
        <v>1766</v>
      </c>
    </row>
    <row r="131" spans="1:20">
      <c r="A131" s="23" t="s">
        <v>2578</v>
      </c>
      <c r="B131" s="23" t="s">
        <v>2579</v>
      </c>
      <c r="C131" s="23" t="s">
        <v>18</v>
      </c>
      <c r="D131" s="23" t="s">
        <v>2167</v>
      </c>
      <c r="E131" s="23" t="s">
        <v>480</v>
      </c>
      <c r="F131" s="23" t="s">
        <v>2265</v>
      </c>
      <c r="G131" s="23" t="s">
        <v>1766</v>
      </c>
      <c r="H131" s="23" t="s">
        <v>2181</v>
      </c>
      <c r="I131" s="23" t="s">
        <v>2266</v>
      </c>
      <c r="J131" s="23" t="s">
        <v>14</v>
      </c>
      <c r="K131" s="23" t="s">
        <v>2171</v>
      </c>
      <c r="L131" s="23" t="s">
        <v>14</v>
      </c>
      <c r="M131" s="23" t="s">
        <v>1558</v>
      </c>
      <c r="N131" s="23" t="s">
        <v>2173</v>
      </c>
      <c r="O131" s="23" t="s">
        <v>2174</v>
      </c>
      <c r="P131" s="23" t="s">
        <v>149</v>
      </c>
      <c r="Q131" s="23">
        <v>0</v>
      </c>
      <c r="R131" s="23" t="s">
        <v>1214</v>
      </c>
      <c r="S131" s="23" t="s">
        <v>2580</v>
      </c>
      <c r="T131" s="23" t="s">
        <v>1766</v>
      </c>
    </row>
    <row r="132" spans="1:20">
      <c r="A132" s="23" t="s">
        <v>2581</v>
      </c>
      <c r="B132" s="23" t="s">
        <v>2582</v>
      </c>
      <c r="C132" s="23" t="s">
        <v>1834</v>
      </c>
      <c r="D132" s="23" t="s">
        <v>2179</v>
      </c>
      <c r="E132" s="23" t="s">
        <v>492</v>
      </c>
      <c r="F132" s="23" t="s">
        <v>2180</v>
      </c>
      <c r="G132" s="23" t="s">
        <v>1766</v>
      </c>
      <c r="H132" s="23" t="s">
        <v>2181</v>
      </c>
      <c r="I132" s="23" t="s">
        <v>2182</v>
      </c>
      <c r="J132" s="23" t="s">
        <v>14</v>
      </c>
      <c r="K132" s="23" t="s">
        <v>2171</v>
      </c>
      <c r="L132" s="23" t="s">
        <v>14</v>
      </c>
      <c r="M132" s="23" t="s">
        <v>2217</v>
      </c>
      <c r="N132" s="23" t="s">
        <v>2184</v>
      </c>
      <c r="O132" s="23" t="s">
        <v>2174</v>
      </c>
      <c r="P132" s="23" t="s">
        <v>2583</v>
      </c>
      <c r="Q132" s="23">
        <v>0</v>
      </c>
      <c r="R132" s="23" t="s">
        <v>2584</v>
      </c>
      <c r="S132" s="23" t="s">
        <v>2585</v>
      </c>
      <c r="T132" s="23" t="s">
        <v>1766</v>
      </c>
    </row>
    <row r="133" spans="1:20">
      <c r="A133" s="23" t="s">
        <v>2443</v>
      </c>
      <c r="B133" s="23" t="s">
        <v>2444</v>
      </c>
      <c r="C133" s="23" t="s">
        <v>1834</v>
      </c>
      <c r="D133" s="23" t="s">
        <v>2179</v>
      </c>
      <c r="E133" s="23" t="s">
        <v>492</v>
      </c>
      <c r="F133" s="23" t="s">
        <v>2240</v>
      </c>
      <c r="G133" s="23" t="s">
        <v>1766</v>
      </c>
      <c r="H133" s="23" t="s">
        <v>2241</v>
      </c>
      <c r="I133" s="23" t="s">
        <v>2182</v>
      </c>
      <c r="J133" s="23" t="s">
        <v>14</v>
      </c>
      <c r="K133" s="23" t="s">
        <v>2171</v>
      </c>
      <c r="L133" s="23" t="s">
        <v>14</v>
      </c>
      <c r="M133" s="23" t="s">
        <v>2511</v>
      </c>
      <c r="N133" s="23" t="s">
        <v>2184</v>
      </c>
      <c r="O133" s="23" t="s">
        <v>2174</v>
      </c>
      <c r="P133" s="23" t="s">
        <v>2446</v>
      </c>
      <c r="Q133" s="23">
        <v>0</v>
      </c>
      <c r="R133" s="23" t="s">
        <v>1041</v>
      </c>
      <c r="S133" s="23" t="s">
        <v>2447</v>
      </c>
      <c r="T133" s="23" t="s">
        <v>1766</v>
      </c>
    </row>
    <row r="134" spans="1:20">
      <c r="A134" s="23" t="s">
        <v>2586</v>
      </c>
      <c r="B134" s="23" t="s">
        <v>2587</v>
      </c>
      <c r="C134" s="23" t="s">
        <v>1834</v>
      </c>
      <c r="D134" s="23" t="s">
        <v>2179</v>
      </c>
      <c r="E134" s="23" t="s">
        <v>492</v>
      </c>
      <c r="F134" s="23" t="s">
        <v>2240</v>
      </c>
      <c r="G134" s="23" t="s">
        <v>1766</v>
      </c>
      <c r="H134" s="23" t="s">
        <v>2241</v>
      </c>
      <c r="I134" s="23" t="s">
        <v>2182</v>
      </c>
      <c r="J134" s="23" t="s">
        <v>14</v>
      </c>
      <c r="K134" s="23" t="s">
        <v>2171</v>
      </c>
      <c r="L134" s="23" t="s">
        <v>14</v>
      </c>
      <c r="M134" s="23" t="s">
        <v>2476</v>
      </c>
      <c r="N134" s="23" t="s">
        <v>2184</v>
      </c>
      <c r="O134" s="23" t="s">
        <v>2174</v>
      </c>
      <c r="P134" s="23" t="s">
        <v>1078</v>
      </c>
      <c r="Q134" s="23">
        <v>0</v>
      </c>
      <c r="R134" s="23" t="s">
        <v>2588</v>
      </c>
      <c r="S134" s="23" t="s">
        <v>2589</v>
      </c>
      <c r="T134" s="23" t="s">
        <v>1766</v>
      </c>
    </row>
    <row r="135" spans="1:20">
      <c r="A135" s="23" t="s">
        <v>2132</v>
      </c>
      <c r="B135" s="23" t="s">
        <v>2133</v>
      </c>
      <c r="C135" s="23" t="s">
        <v>13</v>
      </c>
      <c r="D135" s="23" t="s">
        <v>2167</v>
      </c>
      <c r="E135" s="23" t="s">
        <v>480</v>
      </c>
      <c r="F135" s="23" t="s">
        <v>2351</v>
      </c>
      <c r="G135" s="23" t="s">
        <v>1766</v>
      </c>
      <c r="H135" s="23" t="s">
        <v>2152</v>
      </c>
      <c r="I135" s="23" t="s">
        <v>2201</v>
      </c>
      <c r="J135" s="23" t="s">
        <v>14</v>
      </c>
      <c r="K135" s="23" t="s">
        <v>2171</v>
      </c>
      <c r="L135" s="23" t="s">
        <v>14</v>
      </c>
      <c r="M135" s="23" t="s">
        <v>1555</v>
      </c>
      <c r="N135" s="23" t="s">
        <v>2173</v>
      </c>
      <c r="O135" s="23" t="s">
        <v>2174</v>
      </c>
      <c r="P135" s="23" t="s">
        <v>2175</v>
      </c>
      <c r="Q135" s="23">
        <v>0</v>
      </c>
      <c r="R135" s="23" t="s">
        <v>1004</v>
      </c>
      <c r="S135" s="23" t="s">
        <v>2590</v>
      </c>
      <c r="T135" s="23" t="s">
        <v>1766</v>
      </c>
    </row>
    <row r="136" spans="1:20">
      <c r="A136" s="23" t="s">
        <v>2591</v>
      </c>
      <c r="B136" s="23" t="s">
        <v>2592</v>
      </c>
      <c r="C136" s="23" t="s">
        <v>20</v>
      </c>
      <c r="D136" s="23" t="s">
        <v>2167</v>
      </c>
      <c r="E136" s="23" t="s">
        <v>489</v>
      </c>
      <c r="F136" s="23" t="s">
        <v>2416</v>
      </c>
      <c r="G136" s="23" t="s">
        <v>1766</v>
      </c>
      <c r="H136" s="23" t="s">
        <v>2181</v>
      </c>
      <c r="I136" s="23" t="s">
        <v>2266</v>
      </c>
      <c r="J136" s="23" t="s">
        <v>14</v>
      </c>
      <c r="K136" s="23" t="s">
        <v>2171</v>
      </c>
      <c r="L136" s="23" t="s">
        <v>14</v>
      </c>
      <c r="M136" s="23" t="s">
        <v>2593</v>
      </c>
      <c r="N136" s="23" t="s">
        <v>2193</v>
      </c>
      <c r="O136" s="23" t="s">
        <v>2174</v>
      </c>
      <c r="P136" s="23" t="s">
        <v>2594</v>
      </c>
      <c r="Q136" s="23">
        <v>0</v>
      </c>
      <c r="R136" s="23" t="s">
        <v>2279</v>
      </c>
      <c r="S136" s="23" t="s">
        <v>2595</v>
      </c>
      <c r="T136" s="23" t="s">
        <v>1766</v>
      </c>
    </row>
    <row r="137" spans="1:20">
      <c r="A137" s="23" t="s">
        <v>2596</v>
      </c>
      <c r="B137" s="23" t="s">
        <v>2597</v>
      </c>
      <c r="C137" s="23" t="s">
        <v>1834</v>
      </c>
      <c r="D137" s="23" t="s">
        <v>2179</v>
      </c>
      <c r="E137" s="23" t="s">
        <v>487</v>
      </c>
      <c r="F137" s="23" t="s">
        <v>2206</v>
      </c>
      <c r="G137" s="23" t="s">
        <v>1766</v>
      </c>
      <c r="H137" s="23" t="s">
        <v>2181</v>
      </c>
      <c r="I137" s="23" t="s">
        <v>2182</v>
      </c>
      <c r="J137" s="23" t="s">
        <v>466</v>
      </c>
      <c r="K137" s="23" t="s">
        <v>2171</v>
      </c>
      <c r="L137" s="23" t="s">
        <v>14</v>
      </c>
      <c r="M137" s="23" t="s">
        <v>2459</v>
      </c>
      <c r="N137" s="23" t="s">
        <v>2184</v>
      </c>
      <c r="O137" s="23" t="s">
        <v>2174</v>
      </c>
      <c r="P137" s="23" t="s">
        <v>8</v>
      </c>
      <c r="Q137" s="23">
        <v>0</v>
      </c>
      <c r="R137" s="23" t="s">
        <v>145</v>
      </c>
      <c r="S137" s="23" t="s">
        <v>2598</v>
      </c>
      <c r="T137" s="23" t="s">
        <v>1766</v>
      </c>
    </row>
    <row r="138" spans="1:20">
      <c r="A138" s="23" t="s">
        <v>1762</v>
      </c>
      <c r="B138" s="23" t="s">
        <v>1763</v>
      </c>
      <c r="C138" s="23" t="s">
        <v>20</v>
      </c>
      <c r="D138" s="23" t="s">
        <v>2167</v>
      </c>
      <c r="E138" s="23" t="s">
        <v>489</v>
      </c>
      <c r="F138" s="23" t="s">
        <v>2416</v>
      </c>
      <c r="G138" s="23" t="s">
        <v>1766</v>
      </c>
      <c r="H138" s="23" t="s">
        <v>2181</v>
      </c>
      <c r="I138" s="23" t="s">
        <v>2266</v>
      </c>
      <c r="J138" s="23" t="s">
        <v>14</v>
      </c>
      <c r="K138" s="23" t="s">
        <v>2171</v>
      </c>
      <c r="L138" s="23" t="s">
        <v>14</v>
      </c>
      <c r="M138" s="23" t="s">
        <v>2599</v>
      </c>
      <c r="N138" s="23" t="s">
        <v>2193</v>
      </c>
      <c r="O138" s="23" t="s">
        <v>2174</v>
      </c>
      <c r="P138" s="23" t="s">
        <v>1081</v>
      </c>
      <c r="Q138" s="23">
        <v>0</v>
      </c>
      <c r="R138" s="23" t="s">
        <v>1476</v>
      </c>
      <c r="S138" s="23" t="s">
        <v>1761</v>
      </c>
      <c r="T138" s="23" t="s">
        <v>1766</v>
      </c>
    </row>
    <row r="139" spans="1:20">
      <c r="A139" s="23" t="s">
        <v>2600</v>
      </c>
      <c r="B139" s="23" t="s">
        <v>2601</v>
      </c>
      <c r="C139" s="23" t="s">
        <v>20</v>
      </c>
      <c r="D139" s="23" t="s">
        <v>2167</v>
      </c>
      <c r="E139" s="23" t="s">
        <v>480</v>
      </c>
      <c r="F139" s="23" t="s">
        <v>2200</v>
      </c>
      <c r="G139" s="23" t="s">
        <v>1766</v>
      </c>
      <c r="H139" s="23" t="s">
        <v>2190</v>
      </c>
      <c r="I139" s="23" t="s">
        <v>2201</v>
      </c>
      <c r="J139" s="23" t="s">
        <v>14</v>
      </c>
      <c r="K139" s="23" t="s">
        <v>2171</v>
      </c>
      <c r="L139" s="23" t="s">
        <v>14</v>
      </c>
      <c r="M139" s="23" t="s">
        <v>1548</v>
      </c>
      <c r="N139" s="23" t="s">
        <v>2173</v>
      </c>
      <c r="O139" s="23" t="s">
        <v>2174</v>
      </c>
      <c r="P139" s="23" t="s">
        <v>2428</v>
      </c>
      <c r="Q139" s="23">
        <v>0</v>
      </c>
      <c r="R139" s="23" t="s">
        <v>1040</v>
      </c>
      <c r="S139" s="23" t="s">
        <v>2602</v>
      </c>
      <c r="T139" s="23" t="s">
        <v>1766</v>
      </c>
    </row>
    <row r="140" spans="1:20">
      <c r="A140" s="23" t="s">
        <v>1868</v>
      </c>
      <c r="B140" s="23" t="s">
        <v>1869</v>
      </c>
      <c r="C140" s="23" t="s">
        <v>20</v>
      </c>
      <c r="D140" s="23" t="s">
        <v>2167</v>
      </c>
      <c r="E140" s="23" t="s">
        <v>489</v>
      </c>
      <c r="F140" s="23" t="s">
        <v>2416</v>
      </c>
      <c r="G140" s="23" t="s">
        <v>1766</v>
      </c>
      <c r="H140" s="23" t="s">
        <v>2181</v>
      </c>
      <c r="I140" s="23" t="s">
        <v>2266</v>
      </c>
      <c r="J140" s="23" t="s">
        <v>466</v>
      </c>
      <c r="K140" s="23" t="s">
        <v>2171</v>
      </c>
      <c r="L140" s="23" t="s">
        <v>14</v>
      </c>
      <c r="M140" s="23" t="s">
        <v>2599</v>
      </c>
      <c r="N140" s="23" t="s">
        <v>2193</v>
      </c>
      <c r="O140" s="23" t="s">
        <v>2174</v>
      </c>
      <c r="P140" s="23" t="s">
        <v>8</v>
      </c>
      <c r="Q140" s="23">
        <v>0</v>
      </c>
      <c r="R140" s="23" t="s">
        <v>1098</v>
      </c>
      <c r="S140" s="23" t="s">
        <v>2603</v>
      </c>
      <c r="T140" s="23" t="s">
        <v>1766</v>
      </c>
    </row>
    <row r="141" spans="1:20">
      <c r="A141" s="23" t="s">
        <v>2604</v>
      </c>
      <c r="B141" s="23" t="s">
        <v>2605</v>
      </c>
      <c r="C141" s="23" t="s">
        <v>13</v>
      </c>
      <c r="D141" s="23" t="s">
        <v>2167</v>
      </c>
      <c r="E141" s="23" t="s">
        <v>480</v>
      </c>
      <c r="F141" s="23" t="s">
        <v>2332</v>
      </c>
      <c r="G141" s="23" t="s">
        <v>1766</v>
      </c>
      <c r="H141" s="23" t="s">
        <v>2181</v>
      </c>
      <c r="I141" s="23" t="s">
        <v>2333</v>
      </c>
      <c r="J141" s="23" t="s">
        <v>14</v>
      </c>
      <c r="K141" s="23" t="s">
        <v>2171</v>
      </c>
      <c r="L141" s="23" t="s">
        <v>14</v>
      </c>
      <c r="M141" s="23" t="s">
        <v>1541</v>
      </c>
      <c r="N141" s="23" t="s">
        <v>2173</v>
      </c>
      <c r="O141" s="23" t="s">
        <v>2174</v>
      </c>
      <c r="P141" s="23" t="s">
        <v>2606</v>
      </c>
      <c r="Q141" s="23">
        <v>0</v>
      </c>
      <c r="R141" s="23" t="s">
        <v>1214</v>
      </c>
      <c r="S141" s="23" t="s">
        <v>2607</v>
      </c>
      <c r="T141" s="23" t="s">
        <v>1766</v>
      </c>
    </row>
    <row r="142" spans="1:20">
      <c r="A142" s="23" t="s">
        <v>2608</v>
      </c>
      <c r="B142" s="23" t="s">
        <v>2609</v>
      </c>
      <c r="C142" s="23" t="s">
        <v>1834</v>
      </c>
      <c r="D142" s="23" t="s">
        <v>2179</v>
      </c>
      <c r="E142" s="23" t="s">
        <v>492</v>
      </c>
      <c r="F142" s="23" t="s">
        <v>2240</v>
      </c>
      <c r="G142" s="23" t="s">
        <v>1766</v>
      </c>
      <c r="H142" s="23" t="s">
        <v>2241</v>
      </c>
      <c r="I142" s="23" t="s">
        <v>2182</v>
      </c>
      <c r="J142" s="23" t="s">
        <v>14</v>
      </c>
      <c r="K142" s="23" t="s">
        <v>2171</v>
      </c>
      <c r="L142" s="23" t="s">
        <v>14</v>
      </c>
      <c r="M142" s="23" t="s">
        <v>2445</v>
      </c>
      <c r="N142" s="23" t="s">
        <v>2184</v>
      </c>
      <c r="O142" s="23" t="s">
        <v>2174</v>
      </c>
      <c r="P142" s="23" t="s">
        <v>2610</v>
      </c>
      <c r="Q142" s="23">
        <v>0</v>
      </c>
      <c r="R142" s="23" t="s">
        <v>1041</v>
      </c>
      <c r="S142" s="23" t="s">
        <v>2611</v>
      </c>
      <c r="T142" s="23" t="s">
        <v>1766</v>
      </c>
    </row>
    <row r="143" spans="1:20">
      <c r="A143" s="23" t="s">
        <v>2612</v>
      </c>
      <c r="B143" s="23" t="s">
        <v>2613</v>
      </c>
      <c r="C143" s="23" t="s">
        <v>18</v>
      </c>
      <c r="D143" s="23" t="s">
        <v>2167</v>
      </c>
      <c r="E143" s="23" t="s">
        <v>480</v>
      </c>
      <c r="F143" s="23" t="s">
        <v>2211</v>
      </c>
      <c r="G143" s="23" t="s">
        <v>1766</v>
      </c>
      <c r="H143" s="23" t="s">
        <v>2152</v>
      </c>
      <c r="I143" s="23" t="s">
        <v>2212</v>
      </c>
      <c r="J143" s="23" t="s">
        <v>14</v>
      </c>
      <c r="K143" s="23" t="s">
        <v>2171</v>
      </c>
      <c r="L143" s="23" t="s">
        <v>14</v>
      </c>
      <c r="M143" s="23" t="s">
        <v>1541</v>
      </c>
      <c r="N143" s="23" t="s">
        <v>2173</v>
      </c>
      <c r="O143" s="23" t="s">
        <v>2174</v>
      </c>
      <c r="P143" s="23" t="s">
        <v>2614</v>
      </c>
      <c r="Q143" s="23">
        <v>0</v>
      </c>
      <c r="R143" s="23" t="s">
        <v>1070</v>
      </c>
      <c r="S143" s="23" t="s">
        <v>2615</v>
      </c>
      <c r="T143" s="23" t="s">
        <v>1766</v>
      </c>
    </row>
    <row r="144" spans="1:20">
      <c r="A144" s="23" t="s">
        <v>2616</v>
      </c>
      <c r="B144" s="23" t="s">
        <v>2617</v>
      </c>
      <c r="C144" s="23" t="s">
        <v>13</v>
      </c>
      <c r="D144" s="23" t="s">
        <v>2167</v>
      </c>
      <c r="E144" s="23" t="s">
        <v>480</v>
      </c>
      <c r="F144" s="23" t="s">
        <v>2351</v>
      </c>
      <c r="G144" s="23" t="s">
        <v>1766</v>
      </c>
      <c r="H144" s="23" t="s">
        <v>2152</v>
      </c>
      <c r="I144" s="23" t="s">
        <v>2201</v>
      </c>
      <c r="J144" s="23" t="s">
        <v>14</v>
      </c>
      <c r="K144" s="23" t="s">
        <v>2171</v>
      </c>
      <c r="L144" s="23" t="s">
        <v>14</v>
      </c>
      <c r="M144" s="23" t="s">
        <v>1561</v>
      </c>
      <c r="N144" s="23" t="s">
        <v>2173</v>
      </c>
      <c r="O144" s="23" t="s">
        <v>2174</v>
      </c>
      <c r="P144" s="23" t="s">
        <v>2175</v>
      </c>
      <c r="Q144" s="23">
        <v>0</v>
      </c>
      <c r="R144" s="23" t="s">
        <v>1004</v>
      </c>
      <c r="S144" s="23" t="s">
        <v>2618</v>
      </c>
      <c r="T144" s="23" t="s">
        <v>1766</v>
      </c>
    </row>
    <row r="145" spans="1:20">
      <c r="A145" s="23" t="s">
        <v>1455</v>
      </c>
      <c r="B145" s="23" t="s">
        <v>1827</v>
      </c>
      <c r="C145" s="23" t="s">
        <v>13</v>
      </c>
      <c r="D145" s="23" t="s">
        <v>2167</v>
      </c>
      <c r="E145" s="23" t="s">
        <v>480</v>
      </c>
      <c r="F145" s="23" t="s">
        <v>2450</v>
      </c>
      <c r="G145" s="23" t="s">
        <v>1766</v>
      </c>
      <c r="H145" s="23" t="s">
        <v>2451</v>
      </c>
      <c r="I145" s="23" t="s">
        <v>2170</v>
      </c>
      <c r="J145" s="23" t="s">
        <v>14</v>
      </c>
      <c r="K145" s="23" t="s">
        <v>2171</v>
      </c>
      <c r="L145" s="23" t="s">
        <v>14</v>
      </c>
      <c r="M145" s="23" t="s">
        <v>1559</v>
      </c>
      <c r="N145" s="23" t="s">
        <v>2173</v>
      </c>
      <c r="O145" s="23" t="s">
        <v>2174</v>
      </c>
      <c r="P145" s="23" t="s">
        <v>8</v>
      </c>
      <c r="Q145" s="23">
        <v>0</v>
      </c>
      <c r="R145" s="23" t="s">
        <v>1468</v>
      </c>
      <c r="S145" s="23" t="s">
        <v>2098</v>
      </c>
      <c r="T145" s="23" t="s">
        <v>1766</v>
      </c>
    </row>
    <row r="146" spans="1:20">
      <c r="A146" s="23" t="s">
        <v>2198</v>
      </c>
      <c r="B146" s="23" t="s">
        <v>2199</v>
      </c>
      <c r="C146" s="23" t="s">
        <v>20</v>
      </c>
      <c r="D146" s="23" t="s">
        <v>2167</v>
      </c>
      <c r="E146" s="23" t="s">
        <v>480</v>
      </c>
      <c r="F146" s="23" t="s">
        <v>2200</v>
      </c>
      <c r="G146" s="23" t="s">
        <v>1766</v>
      </c>
      <c r="H146" s="23" t="s">
        <v>2190</v>
      </c>
      <c r="I146" s="23" t="s">
        <v>2201</v>
      </c>
      <c r="J146" s="23" t="s">
        <v>14</v>
      </c>
      <c r="K146" s="23" t="s">
        <v>2171</v>
      </c>
      <c r="L146" s="23" t="s">
        <v>14</v>
      </c>
      <c r="M146" s="23" t="s">
        <v>1552</v>
      </c>
      <c r="N146" s="23" t="s">
        <v>2173</v>
      </c>
      <c r="O146" s="23" t="s">
        <v>2174</v>
      </c>
      <c r="P146" s="23" t="s">
        <v>2202</v>
      </c>
      <c r="Q146" s="23">
        <v>0</v>
      </c>
      <c r="R146" s="23" t="s">
        <v>1040</v>
      </c>
      <c r="S146" s="23" t="s">
        <v>2203</v>
      </c>
      <c r="T146" s="23" t="s">
        <v>1766</v>
      </c>
    </row>
    <row r="147" spans="1:20">
      <c r="A147" s="23" t="s">
        <v>2619</v>
      </c>
      <c r="B147" s="23" t="s">
        <v>2620</v>
      </c>
      <c r="C147" s="23" t="s">
        <v>13</v>
      </c>
      <c r="D147" s="23" t="s">
        <v>2167</v>
      </c>
      <c r="E147" s="23" t="s">
        <v>489</v>
      </c>
      <c r="F147" s="23" t="s">
        <v>2384</v>
      </c>
      <c r="G147" s="23" t="s">
        <v>1766</v>
      </c>
      <c r="H147" s="23" t="s">
        <v>2169</v>
      </c>
      <c r="I147" s="23" t="s">
        <v>2201</v>
      </c>
      <c r="J147" s="23" t="s">
        <v>466</v>
      </c>
      <c r="K147" s="23" t="s">
        <v>2171</v>
      </c>
      <c r="L147" s="23" t="s">
        <v>14</v>
      </c>
      <c r="M147" s="23" t="s">
        <v>2577</v>
      </c>
      <c r="N147" s="23" t="s">
        <v>2193</v>
      </c>
      <c r="O147" s="23" t="s">
        <v>2174</v>
      </c>
      <c r="P147" s="23" t="s">
        <v>149</v>
      </c>
      <c r="Q147" s="23">
        <v>0</v>
      </c>
      <c r="R147" s="23" t="s">
        <v>2386</v>
      </c>
      <c r="S147" s="23" t="s">
        <v>2621</v>
      </c>
      <c r="T147" s="23" t="s">
        <v>1766</v>
      </c>
    </row>
    <row r="148" spans="1:20">
      <c r="A148" s="23" t="s">
        <v>1800</v>
      </c>
      <c r="B148" s="23" t="s">
        <v>1801</v>
      </c>
      <c r="C148" s="23" t="s">
        <v>17</v>
      </c>
      <c r="D148" s="23" t="s">
        <v>2167</v>
      </c>
      <c r="E148" s="23" t="s">
        <v>2622</v>
      </c>
      <c r="F148" s="23" t="s">
        <v>2623</v>
      </c>
      <c r="G148" s="23" t="s">
        <v>1766</v>
      </c>
      <c r="H148" s="23" t="s">
        <v>2169</v>
      </c>
      <c r="I148" s="23" t="s">
        <v>14</v>
      </c>
      <c r="J148" s="23" t="s">
        <v>14</v>
      </c>
      <c r="K148" s="23" t="s">
        <v>2171</v>
      </c>
      <c r="L148" s="23" t="s">
        <v>14</v>
      </c>
      <c r="M148" s="23" t="s">
        <v>1542</v>
      </c>
      <c r="N148" s="23" t="s">
        <v>2184</v>
      </c>
      <c r="O148" s="23" t="s">
        <v>2184</v>
      </c>
      <c r="P148" s="23" t="s">
        <v>2624</v>
      </c>
      <c r="Q148" s="23">
        <v>0</v>
      </c>
      <c r="R148" s="23" t="s">
        <v>2485</v>
      </c>
      <c r="S148" s="23" t="s">
        <v>2625</v>
      </c>
      <c r="T148" s="23" t="s">
        <v>1766</v>
      </c>
    </row>
    <row r="149" spans="1:20">
      <c r="A149" s="23" t="s">
        <v>1858</v>
      </c>
      <c r="B149" s="23" t="s">
        <v>1859</v>
      </c>
      <c r="C149" s="23" t="s">
        <v>20</v>
      </c>
      <c r="D149" s="23" t="s">
        <v>2167</v>
      </c>
      <c r="E149" s="23" t="s">
        <v>489</v>
      </c>
      <c r="F149" s="23" t="s">
        <v>2416</v>
      </c>
      <c r="G149" s="23" t="s">
        <v>1766</v>
      </c>
      <c r="H149" s="23" t="s">
        <v>2181</v>
      </c>
      <c r="I149" s="23" t="s">
        <v>2266</v>
      </c>
      <c r="J149" s="23" t="s">
        <v>14</v>
      </c>
      <c r="K149" s="23" t="s">
        <v>2171</v>
      </c>
      <c r="L149" s="23" t="s">
        <v>14</v>
      </c>
      <c r="M149" s="23" t="s">
        <v>2599</v>
      </c>
      <c r="N149" s="23" t="s">
        <v>2193</v>
      </c>
      <c r="O149" s="23" t="s">
        <v>2174</v>
      </c>
      <c r="P149" s="23" t="s">
        <v>2175</v>
      </c>
      <c r="Q149" s="23">
        <v>0</v>
      </c>
      <c r="R149" s="23" t="s">
        <v>2401</v>
      </c>
      <c r="S149" s="23" t="s">
        <v>2626</v>
      </c>
      <c r="T149" s="23" t="s">
        <v>1766</v>
      </c>
    </row>
    <row r="150" spans="1:20">
      <c r="A150" s="23" t="s">
        <v>2627</v>
      </c>
      <c r="B150" s="23" t="s">
        <v>2628</v>
      </c>
      <c r="C150" s="23" t="s">
        <v>13</v>
      </c>
      <c r="D150" s="23" t="s">
        <v>2167</v>
      </c>
      <c r="E150" s="23" t="s">
        <v>480</v>
      </c>
      <c r="F150" s="23" t="s">
        <v>2361</v>
      </c>
      <c r="G150" s="23" t="s">
        <v>1766</v>
      </c>
      <c r="H150" s="23" t="s">
        <v>2190</v>
      </c>
      <c r="I150" s="23" t="s">
        <v>2201</v>
      </c>
      <c r="J150" s="23" t="s">
        <v>14</v>
      </c>
      <c r="K150" s="23" t="s">
        <v>2171</v>
      </c>
      <c r="L150" s="23" t="s">
        <v>14</v>
      </c>
      <c r="M150" s="23" t="s">
        <v>1546</v>
      </c>
      <c r="N150" s="23" t="s">
        <v>2173</v>
      </c>
      <c r="O150" s="23" t="s">
        <v>2174</v>
      </c>
      <c r="P150" s="23" t="s">
        <v>2629</v>
      </c>
      <c r="Q150" s="23">
        <v>0</v>
      </c>
      <c r="R150" s="23" t="s">
        <v>1040</v>
      </c>
      <c r="S150" s="23" t="s">
        <v>2630</v>
      </c>
      <c r="T150" s="23" t="s">
        <v>1766</v>
      </c>
    </row>
    <row r="151" spans="1:20">
      <c r="A151" s="23" t="s">
        <v>2021</v>
      </c>
      <c r="B151" s="23" t="s">
        <v>2022</v>
      </c>
      <c r="C151" s="23" t="s">
        <v>13</v>
      </c>
      <c r="D151" s="23" t="s">
        <v>2167</v>
      </c>
      <c r="E151" s="23" t="s">
        <v>480</v>
      </c>
      <c r="F151" s="23" t="s">
        <v>2196</v>
      </c>
      <c r="G151" s="23" t="s">
        <v>1766</v>
      </c>
      <c r="H151" s="23" t="s">
        <v>2169</v>
      </c>
      <c r="I151" s="23" t="s">
        <v>2170</v>
      </c>
      <c r="J151" s="23" t="s">
        <v>14</v>
      </c>
      <c r="K151" s="23" t="s">
        <v>2171</v>
      </c>
      <c r="L151" s="23" t="s">
        <v>14</v>
      </c>
      <c r="M151" s="23" t="s">
        <v>1549</v>
      </c>
      <c r="N151" s="23" t="s">
        <v>2173</v>
      </c>
      <c r="O151" s="23" t="s">
        <v>2174</v>
      </c>
      <c r="P151" s="23" t="s">
        <v>2175</v>
      </c>
      <c r="Q151" s="23">
        <v>0</v>
      </c>
      <c r="R151" s="23" t="s">
        <v>2228</v>
      </c>
      <c r="S151" s="23" t="s">
        <v>2430</v>
      </c>
      <c r="T151" s="23" t="s">
        <v>1766</v>
      </c>
    </row>
    <row r="152" spans="1:20">
      <c r="A152" s="23" t="s">
        <v>2600</v>
      </c>
      <c r="B152" s="23" t="s">
        <v>2601</v>
      </c>
      <c r="C152" s="23" t="s">
        <v>20</v>
      </c>
      <c r="D152" s="23" t="s">
        <v>2167</v>
      </c>
      <c r="E152" s="23" t="s">
        <v>480</v>
      </c>
      <c r="F152" s="23" t="s">
        <v>2200</v>
      </c>
      <c r="G152" s="23" t="s">
        <v>1766</v>
      </c>
      <c r="H152" s="23" t="s">
        <v>2190</v>
      </c>
      <c r="I152" s="23" t="s">
        <v>2201</v>
      </c>
      <c r="J152" s="23" t="s">
        <v>14</v>
      </c>
      <c r="K152" s="23" t="s">
        <v>2171</v>
      </c>
      <c r="L152" s="23" t="s">
        <v>14</v>
      </c>
      <c r="M152" s="23" t="s">
        <v>1557</v>
      </c>
      <c r="N152" s="23" t="s">
        <v>2173</v>
      </c>
      <c r="O152" s="23" t="s">
        <v>2174</v>
      </c>
      <c r="P152" s="23" t="s">
        <v>2428</v>
      </c>
      <c r="Q152" s="23">
        <v>0</v>
      </c>
      <c r="R152" s="23" t="s">
        <v>1040</v>
      </c>
      <c r="S152" s="23" t="s">
        <v>2602</v>
      </c>
      <c r="T152" s="23" t="s">
        <v>1766</v>
      </c>
    </row>
    <row r="153" spans="1:20">
      <c r="A153" s="23" t="s">
        <v>1800</v>
      </c>
      <c r="B153" s="23" t="s">
        <v>1801</v>
      </c>
      <c r="C153" s="23" t="s">
        <v>17</v>
      </c>
      <c r="D153" s="23" t="s">
        <v>2167</v>
      </c>
      <c r="E153" s="23" t="s">
        <v>2622</v>
      </c>
      <c r="F153" s="23" t="s">
        <v>2623</v>
      </c>
      <c r="G153" s="23" t="s">
        <v>1766</v>
      </c>
      <c r="H153" s="23" t="s">
        <v>2169</v>
      </c>
      <c r="I153" s="23" t="s">
        <v>14</v>
      </c>
      <c r="J153" s="23" t="s">
        <v>14</v>
      </c>
      <c r="K153" s="23" t="s">
        <v>2171</v>
      </c>
      <c r="L153" s="23" t="s">
        <v>14</v>
      </c>
      <c r="M153" s="23" t="s">
        <v>1543</v>
      </c>
      <c r="N153" s="23" t="s">
        <v>2184</v>
      </c>
      <c r="O153" s="23" t="s">
        <v>2184</v>
      </c>
      <c r="P153" s="23" t="s">
        <v>2624</v>
      </c>
      <c r="Q153" s="23">
        <v>0</v>
      </c>
      <c r="R153" s="23" t="s">
        <v>2485</v>
      </c>
      <c r="S153" s="23" t="s">
        <v>2625</v>
      </c>
      <c r="T153" s="23" t="s">
        <v>1766</v>
      </c>
    </row>
    <row r="154" spans="1:20">
      <c r="A154" s="23" t="s">
        <v>2187</v>
      </c>
      <c r="B154" s="23" t="s">
        <v>2188</v>
      </c>
      <c r="C154" s="23" t="s">
        <v>20</v>
      </c>
      <c r="D154" s="23" t="s">
        <v>2167</v>
      </c>
      <c r="E154" s="23" t="s">
        <v>489</v>
      </c>
      <c r="F154" s="23" t="s">
        <v>2189</v>
      </c>
      <c r="G154" s="23" t="s">
        <v>1766</v>
      </c>
      <c r="H154" s="23" t="s">
        <v>2190</v>
      </c>
      <c r="I154" s="23" t="s">
        <v>2191</v>
      </c>
      <c r="J154" s="23" t="s">
        <v>466</v>
      </c>
      <c r="K154" s="23" t="s">
        <v>2171</v>
      </c>
      <c r="L154" s="23" t="s">
        <v>14</v>
      </c>
      <c r="M154" s="23" t="s">
        <v>2323</v>
      </c>
      <c r="N154" s="23" t="s">
        <v>2193</v>
      </c>
      <c r="O154" s="23" t="s">
        <v>2174</v>
      </c>
      <c r="P154" s="23" t="s">
        <v>2194</v>
      </c>
      <c r="Q154" s="23">
        <v>0</v>
      </c>
      <c r="R154" s="23" t="s">
        <v>1214</v>
      </c>
      <c r="S154" s="23" t="s">
        <v>2195</v>
      </c>
      <c r="T154" s="23" t="s">
        <v>1766</v>
      </c>
    </row>
    <row r="155" spans="1:20">
      <c r="A155" s="23" t="s">
        <v>2119</v>
      </c>
      <c r="B155" s="23" t="s">
        <v>2120</v>
      </c>
      <c r="C155" s="23" t="s">
        <v>18</v>
      </c>
      <c r="D155" s="23" t="s">
        <v>2167</v>
      </c>
      <c r="E155" s="23" t="s">
        <v>480</v>
      </c>
      <c r="F155" s="23" t="s">
        <v>2450</v>
      </c>
      <c r="G155" s="23" t="s">
        <v>1766</v>
      </c>
      <c r="H155" s="23" t="s">
        <v>2451</v>
      </c>
      <c r="I155" s="23" t="s">
        <v>2170</v>
      </c>
      <c r="J155" s="23" t="s">
        <v>14</v>
      </c>
      <c r="K155" s="23" t="s">
        <v>2171</v>
      </c>
      <c r="L155" s="23" t="s">
        <v>14</v>
      </c>
      <c r="M155" s="23" t="s">
        <v>1540</v>
      </c>
      <c r="N155" s="23" t="s">
        <v>2173</v>
      </c>
      <c r="O155" s="23" t="s">
        <v>2174</v>
      </c>
      <c r="P155" s="23" t="s">
        <v>2631</v>
      </c>
      <c r="Q155" s="23">
        <v>0</v>
      </c>
      <c r="R155" s="23" t="s">
        <v>1468</v>
      </c>
      <c r="S155" s="23" t="s">
        <v>2118</v>
      </c>
      <c r="T155" s="23" t="s">
        <v>1766</v>
      </c>
    </row>
    <row r="156" spans="1:20">
      <c r="A156" s="23" t="s">
        <v>2051</v>
      </c>
      <c r="B156" s="23" t="s">
        <v>2052</v>
      </c>
      <c r="C156" s="23" t="s">
        <v>1834</v>
      </c>
      <c r="D156" s="23" t="s">
        <v>2179</v>
      </c>
      <c r="E156" s="23" t="s">
        <v>492</v>
      </c>
      <c r="F156" s="23" t="s">
        <v>2325</v>
      </c>
      <c r="G156" s="23" t="s">
        <v>1766</v>
      </c>
      <c r="H156" s="23" t="s">
        <v>2222</v>
      </c>
      <c r="I156" s="23" t="s">
        <v>2182</v>
      </c>
      <c r="J156" s="23" t="s">
        <v>14</v>
      </c>
      <c r="K156" s="23" t="s">
        <v>2171</v>
      </c>
      <c r="L156" s="23" t="s">
        <v>14</v>
      </c>
      <c r="M156" s="23" t="s">
        <v>1542</v>
      </c>
      <c r="N156" s="23" t="s">
        <v>2184</v>
      </c>
      <c r="O156" s="23" t="s">
        <v>2174</v>
      </c>
      <c r="P156" s="23" t="s">
        <v>1241</v>
      </c>
      <c r="Q156" s="23">
        <v>0</v>
      </c>
      <c r="R156" s="23" t="s">
        <v>1098</v>
      </c>
      <c r="S156" s="23" t="s">
        <v>2473</v>
      </c>
      <c r="T156" s="23" t="s">
        <v>1766</v>
      </c>
    </row>
    <row r="157" spans="1:20">
      <c r="A157" s="23" t="s">
        <v>1433</v>
      </c>
      <c r="B157" s="23" t="s">
        <v>1814</v>
      </c>
      <c r="C157" s="23" t="s">
        <v>20</v>
      </c>
      <c r="D157" s="23" t="s">
        <v>2167</v>
      </c>
      <c r="E157" s="23" t="s">
        <v>1264</v>
      </c>
      <c r="F157" s="23" t="s">
        <v>2168</v>
      </c>
      <c r="G157" s="23" t="s">
        <v>1766</v>
      </c>
      <c r="H157" s="23" t="s">
        <v>2169</v>
      </c>
      <c r="I157" s="23" t="s">
        <v>2170</v>
      </c>
      <c r="J157" s="23" t="s">
        <v>14</v>
      </c>
      <c r="K157" s="23" t="s">
        <v>2171</v>
      </c>
      <c r="L157" s="23" t="s">
        <v>14</v>
      </c>
      <c r="M157" s="23" t="s">
        <v>2448</v>
      </c>
      <c r="N157" s="23" t="s">
        <v>2173</v>
      </c>
      <c r="O157" s="23" t="s">
        <v>2174</v>
      </c>
      <c r="P157" s="23" t="s">
        <v>2175</v>
      </c>
      <c r="Q157" s="23">
        <v>0</v>
      </c>
      <c r="R157" s="23" t="s">
        <v>467</v>
      </c>
      <c r="S157" s="23" t="s">
        <v>2632</v>
      </c>
      <c r="T157" s="23" t="s">
        <v>1766</v>
      </c>
    </row>
    <row r="158" spans="1:20">
      <c r="A158" s="23" t="s">
        <v>2633</v>
      </c>
      <c r="B158" s="23" t="s">
        <v>2634</v>
      </c>
      <c r="C158" s="23" t="s">
        <v>17</v>
      </c>
      <c r="D158" s="23" t="s">
        <v>2167</v>
      </c>
      <c r="E158" s="23" t="s">
        <v>2509</v>
      </c>
      <c r="F158" s="23" t="s">
        <v>2510</v>
      </c>
      <c r="G158" s="23" t="s">
        <v>1766</v>
      </c>
      <c r="H158" s="23" t="s">
        <v>2272</v>
      </c>
      <c r="I158" s="23" t="s">
        <v>2182</v>
      </c>
      <c r="J158" s="23" t="s">
        <v>14</v>
      </c>
      <c r="K158" s="23" t="s">
        <v>2171</v>
      </c>
      <c r="L158" s="23" t="s">
        <v>14</v>
      </c>
      <c r="M158" s="23" t="s">
        <v>2511</v>
      </c>
      <c r="N158" s="23" t="s">
        <v>2396</v>
      </c>
      <c r="O158" s="23" t="s">
        <v>2174</v>
      </c>
      <c r="P158" s="23" t="s">
        <v>2635</v>
      </c>
      <c r="Q158" s="23">
        <v>0</v>
      </c>
      <c r="R158" s="23" t="s">
        <v>1016</v>
      </c>
      <c r="S158" s="23" t="s">
        <v>2636</v>
      </c>
      <c r="T158" s="23" t="s">
        <v>1766</v>
      </c>
    </row>
    <row r="159" spans="1:20">
      <c r="A159" s="23" t="s">
        <v>2637</v>
      </c>
      <c r="B159" s="23" t="s">
        <v>2638</v>
      </c>
      <c r="C159" s="23" t="s">
        <v>13</v>
      </c>
      <c r="D159" s="23" t="s">
        <v>2167</v>
      </c>
      <c r="E159" s="23" t="s">
        <v>1264</v>
      </c>
      <c r="F159" s="23" t="s">
        <v>2496</v>
      </c>
      <c r="G159" s="23" t="s">
        <v>1766</v>
      </c>
      <c r="H159" s="23" t="s">
        <v>2236</v>
      </c>
      <c r="I159" s="23" t="s">
        <v>2498</v>
      </c>
      <c r="J159" s="23" t="s">
        <v>466</v>
      </c>
      <c r="K159" s="23" t="s">
        <v>2171</v>
      </c>
      <c r="L159" s="23" t="s">
        <v>14</v>
      </c>
      <c r="M159" s="23" t="s">
        <v>2639</v>
      </c>
      <c r="N159" s="23" t="s">
        <v>2173</v>
      </c>
      <c r="O159" s="23" t="s">
        <v>2174</v>
      </c>
      <c r="P159" s="23" t="s">
        <v>2500</v>
      </c>
      <c r="Q159" s="23">
        <v>0</v>
      </c>
      <c r="R159" s="23" t="s">
        <v>2501</v>
      </c>
      <c r="S159" s="23" t="s">
        <v>2640</v>
      </c>
      <c r="T159" s="23" t="s">
        <v>1766</v>
      </c>
    </row>
    <row r="160" spans="1:20">
      <c r="A160" s="23" t="s">
        <v>2641</v>
      </c>
      <c r="B160" s="23" t="s">
        <v>2642</v>
      </c>
      <c r="C160" s="23" t="s">
        <v>18</v>
      </c>
      <c r="D160" s="23" t="s">
        <v>2167</v>
      </c>
      <c r="E160" s="23" t="s">
        <v>480</v>
      </c>
      <c r="F160" s="23" t="s">
        <v>2265</v>
      </c>
      <c r="G160" s="23" t="s">
        <v>1766</v>
      </c>
      <c r="H160" s="23" t="s">
        <v>2181</v>
      </c>
      <c r="I160" s="23" t="s">
        <v>2266</v>
      </c>
      <c r="J160" s="23" t="s">
        <v>14</v>
      </c>
      <c r="K160" s="23" t="s">
        <v>2171</v>
      </c>
      <c r="L160" s="23" t="s">
        <v>14</v>
      </c>
      <c r="M160" s="23" t="s">
        <v>1558</v>
      </c>
      <c r="N160" s="23" t="s">
        <v>2173</v>
      </c>
      <c r="O160" s="23" t="s">
        <v>2174</v>
      </c>
      <c r="P160" s="23" t="s">
        <v>2643</v>
      </c>
      <c r="Q160" s="23">
        <v>0</v>
      </c>
      <c r="R160" s="23" t="s">
        <v>1214</v>
      </c>
      <c r="S160" s="23" t="s">
        <v>2644</v>
      </c>
      <c r="T160" s="23" t="s">
        <v>1766</v>
      </c>
    </row>
    <row r="161" spans="1:20">
      <c r="A161" s="23" t="s">
        <v>2562</v>
      </c>
      <c r="B161" s="23" t="s">
        <v>2563</v>
      </c>
      <c r="C161" s="23" t="s">
        <v>20</v>
      </c>
      <c r="D161" s="23" t="s">
        <v>2167</v>
      </c>
      <c r="E161" s="23" t="s">
        <v>489</v>
      </c>
      <c r="F161" s="23" t="s">
        <v>2384</v>
      </c>
      <c r="G161" s="23" t="s">
        <v>1766</v>
      </c>
      <c r="H161" s="23" t="s">
        <v>2169</v>
      </c>
      <c r="I161" s="23" t="s">
        <v>2201</v>
      </c>
      <c r="J161" s="23" t="s">
        <v>466</v>
      </c>
      <c r="K161" s="23" t="s">
        <v>2171</v>
      </c>
      <c r="L161" s="23" t="s">
        <v>14</v>
      </c>
      <c r="M161" s="23" t="s">
        <v>2645</v>
      </c>
      <c r="N161" s="23" t="s">
        <v>2193</v>
      </c>
      <c r="O161" s="23" t="s">
        <v>2174</v>
      </c>
      <c r="P161" s="23" t="s">
        <v>149</v>
      </c>
      <c r="Q161" s="23">
        <v>0</v>
      </c>
      <c r="R161" s="23" t="s">
        <v>2386</v>
      </c>
      <c r="S161" s="23" t="s">
        <v>2564</v>
      </c>
      <c r="T161" s="23" t="s">
        <v>1766</v>
      </c>
    </row>
    <row r="162" spans="1:20">
      <c r="A162" s="23" t="s">
        <v>2391</v>
      </c>
      <c r="B162" s="23" t="s">
        <v>2392</v>
      </c>
      <c r="C162" s="23" t="s">
        <v>16</v>
      </c>
      <c r="D162" s="23" t="s">
        <v>2167</v>
      </c>
      <c r="E162" s="23" t="s">
        <v>2393</v>
      </c>
      <c r="F162" s="23" t="s">
        <v>2394</v>
      </c>
      <c r="G162" s="23" t="s">
        <v>1766</v>
      </c>
      <c r="H162" s="23" t="s">
        <v>2152</v>
      </c>
      <c r="I162" s="23" t="s">
        <v>2182</v>
      </c>
      <c r="J162" s="23" t="s">
        <v>466</v>
      </c>
      <c r="K162" s="23" t="s">
        <v>2171</v>
      </c>
      <c r="L162" s="23" t="s">
        <v>14</v>
      </c>
      <c r="M162" s="23" t="s">
        <v>2646</v>
      </c>
      <c r="N162" s="23" t="s">
        <v>2396</v>
      </c>
      <c r="O162" s="23" t="s">
        <v>2174</v>
      </c>
      <c r="P162" s="23" t="s">
        <v>11</v>
      </c>
      <c r="Q162" s="23">
        <v>0</v>
      </c>
      <c r="R162" s="23" t="s">
        <v>1565</v>
      </c>
      <c r="S162" s="23" t="s">
        <v>2397</v>
      </c>
      <c r="T162" s="23" t="s">
        <v>1766</v>
      </c>
    </row>
    <row r="163" spans="1:20">
      <c r="A163" s="23" t="s">
        <v>1840</v>
      </c>
      <c r="B163" s="23" t="s">
        <v>1841</v>
      </c>
      <c r="C163" s="23" t="s">
        <v>20</v>
      </c>
      <c r="D163" s="23" t="s">
        <v>2167</v>
      </c>
      <c r="E163" s="23" t="s">
        <v>480</v>
      </c>
      <c r="F163" s="23" t="s">
        <v>2351</v>
      </c>
      <c r="G163" s="23" t="s">
        <v>1766</v>
      </c>
      <c r="H163" s="23" t="s">
        <v>2152</v>
      </c>
      <c r="I163" s="23" t="s">
        <v>2201</v>
      </c>
      <c r="J163" s="23" t="s">
        <v>14</v>
      </c>
      <c r="K163" s="23" t="s">
        <v>2171</v>
      </c>
      <c r="L163" s="23" t="s">
        <v>14</v>
      </c>
      <c r="M163" s="23" t="s">
        <v>1555</v>
      </c>
      <c r="N163" s="23" t="s">
        <v>2173</v>
      </c>
      <c r="O163" s="23" t="s">
        <v>2174</v>
      </c>
      <c r="P163" s="23" t="s">
        <v>11</v>
      </c>
      <c r="Q163" s="23">
        <v>0</v>
      </c>
      <c r="R163" s="23" t="s">
        <v>147</v>
      </c>
      <c r="S163" s="23" t="s">
        <v>2352</v>
      </c>
      <c r="T163" s="23" t="s">
        <v>1766</v>
      </c>
    </row>
    <row r="164" spans="1:20">
      <c r="A164" s="23" t="s">
        <v>2647</v>
      </c>
      <c r="B164" s="23" t="s">
        <v>2648</v>
      </c>
      <c r="C164" s="23" t="s">
        <v>13</v>
      </c>
      <c r="D164" s="23" t="s">
        <v>2167</v>
      </c>
      <c r="E164" s="23" t="s">
        <v>480</v>
      </c>
      <c r="F164" s="23" t="s">
        <v>2332</v>
      </c>
      <c r="G164" s="23" t="s">
        <v>1766</v>
      </c>
      <c r="H164" s="23" t="s">
        <v>2181</v>
      </c>
      <c r="I164" s="23" t="s">
        <v>2170</v>
      </c>
      <c r="J164" s="23" t="s">
        <v>14</v>
      </c>
      <c r="K164" s="23" t="s">
        <v>2171</v>
      </c>
      <c r="L164" s="23" t="s">
        <v>14</v>
      </c>
      <c r="M164" s="23" t="s">
        <v>1552</v>
      </c>
      <c r="N164" s="23" t="s">
        <v>2173</v>
      </c>
      <c r="O164" s="23" t="s">
        <v>2174</v>
      </c>
      <c r="P164" s="23" t="s">
        <v>2649</v>
      </c>
      <c r="Q164" s="23">
        <v>0</v>
      </c>
      <c r="R164" s="23" t="s">
        <v>1214</v>
      </c>
      <c r="S164" s="23" t="s">
        <v>2650</v>
      </c>
      <c r="T164" s="23" t="s">
        <v>1766</v>
      </c>
    </row>
    <row r="165" spans="1:20">
      <c r="A165" s="23" t="s">
        <v>2377</v>
      </c>
      <c r="B165" s="23" t="s">
        <v>2378</v>
      </c>
      <c r="C165" s="23" t="s">
        <v>16</v>
      </c>
      <c r="D165" s="23" t="s">
        <v>2167</v>
      </c>
      <c r="E165" s="23" t="s">
        <v>489</v>
      </c>
      <c r="F165" s="23" t="s">
        <v>2379</v>
      </c>
      <c r="G165" s="23" t="s">
        <v>1766</v>
      </c>
      <c r="H165" s="23" t="s">
        <v>2152</v>
      </c>
      <c r="I165" s="23" t="s">
        <v>2436</v>
      </c>
      <c r="J165" s="23" t="s">
        <v>14</v>
      </c>
      <c r="K165" s="23" t="s">
        <v>2171</v>
      </c>
      <c r="L165" s="23" t="s">
        <v>14</v>
      </c>
      <c r="M165" s="23" t="s">
        <v>2651</v>
      </c>
      <c r="N165" s="23" t="s">
        <v>2193</v>
      </c>
      <c r="O165" s="23" t="s">
        <v>2174</v>
      </c>
      <c r="P165" s="23" t="s">
        <v>1081</v>
      </c>
      <c r="Q165" s="23">
        <v>0</v>
      </c>
      <c r="R165" s="23" t="s">
        <v>1477</v>
      </c>
      <c r="S165" s="23" t="s">
        <v>2381</v>
      </c>
      <c r="T165" s="23" t="s">
        <v>1766</v>
      </c>
    </row>
    <row r="166" spans="1:20">
      <c r="A166" s="23" t="s">
        <v>2652</v>
      </c>
      <c r="B166" s="23" t="s">
        <v>2653</v>
      </c>
      <c r="C166" s="23" t="s">
        <v>16</v>
      </c>
      <c r="D166" s="23" t="s">
        <v>2167</v>
      </c>
      <c r="E166" s="23" t="s">
        <v>489</v>
      </c>
      <c r="F166" s="23" t="s">
        <v>2305</v>
      </c>
      <c r="G166" s="23" t="s">
        <v>1766</v>
      </c>
      <c r="H166" s="23" t="s">
        <v>2152</v>
      </c>
      <c r="I166" s="23" t="s">
        <v>2266</v>
      </c>
      <c r="J166" s="23" t="s">
        <v>14</v>
      </c>
      <c r="K166" s="23" t="s">
        <v>2171</v>
      </c>
      <c r="L166" s="23" t="s">
        <v>14</v>
      </c>
      <c r="M166" s="23" t="s">
        <v>2192</v>
      </c>
      <c r="N166" s="23" t="s">
        <v>2193</v>
      </c>
      <c r="O166" s="23" t="s">
        <v>2174</v>
      </c>
      <c r="P166" s="23" t="s">
        <v>8</v>
      </c>
      <c r="Q166" s="23">
        <v>0</v>
      </c>
      <c r="R166" s="23" t="s">
        <v>147</v>
      </c>
      <c r="S166" s="23" t="s">
        <v>2654</v>
      </c>
      <c r="T166" s="23" t="s">
        <v>1766</v>
      </c>
    </row>
    <row r="167" spans="1:20">
      <c r="A167" s="23" t="s">
        <v>2655</v>
      </c>
      <c r="B167" s="23" t="s">
        <v>2656</v>
      </c>
      <c r="C167" s="23" t="s">
        <v>1834</v>
      </c>
      <c r="D167" s="23" t="s">
        <v>2179</v>
      </c>
      <c r="E167" s="23" t="s">
        <v>487</v>
      </c>
      <c r="F167" s="23" t="s">
        <v>2221</v>
      </c>
      <c r="G167" s="23" t="s">
        <v>1766</v>
      </c>
      <c r="H167" s="23" t="s">
        <v>2222</v>
      </c>
      <c r="I167" s="23" t="s">
        <v>2182</v>
      </c>
      <c r="J167" s="23" t="s">
        <v>14</v>
      </c>
      <c r="K167" s="23" t="s">
        <v>2171</v>
      </c>
      <c r="L167" s="23" t="s">
        <v>14</v>
      </c>
      <c r="M167" s="23" t="s">
        <v>2657</v>
      </c>
      <c r="N167" s="23" t="s">
        <v>2184</v>
      </c>
      <c r="O167" s="23" t="s">
        <v>2174</v>
      </c>
      <c r="P167" s="23" t="s">
        <v>1039</v>
      </c>
      <c r="Q167" s="23">
        <v>0</v>
      </c>
      <c r="R167" s="23" t="s">
        <v>1040</v>
      </c>
      <c r="S167" s="23" t="s">
        <v>2658</v>
      </c>
      <c r="T167" s="23" t="s">
        <v>1766</v>
      </c>
    </row>
    <row r="168" spans="1:20">
      <c r="A168" s="23" t="s">
        <v>2659</v>
      </c>
      <c r="B168" s="23" t="s">
        <v>2660</v>
      </c>
      <c r="C168" s="23" t="s">
        <v>20</v>
      </c>
      <c r="D168" s="23" t="s">
        <v>2167</v>
      </c>
      <c r="E168" s="23" t="s">
        <v>1264</v>
      </c>
      <c r="F168" s="23" t="s">
        <v>2168</v>
      </c>
      <c r="G168" s="23" t="s">
        <v>1766</v>
      </c>
      <c r="H168" s="23" t="s">
        <v>2169</v>
      </c>
      <c r="I168" s="23" t="s">
        <v>2170</v>
      </c>
      <c r="J168" s="23" t="s">
        <v>14</v>
      </c>
      <c r="K168" s="23" t="s">
        <v>2171</v>
      </c>
      <c r="L168" s="23" t="s">
        <v>14</v>
      </c>
      <c r="M168" s="23" t="s">
        <v>2227</v>
      </c>
      <c r="N168" s="23" t="s">
        <v>2173</v>
      </c>
      <c r="O168" s="23" t="s">
        <v>2174</v>
      </c>
      <c r="P168" s="23" t="s">
        <v>2175</v>
      </c>
      <c r="Q168" s="23">
        <v>0</v>
      </c>
      <c r="R168" s="23" t="s">
        <v>1016</v>
      </c>
      <c r="S168" s="23" t="s">
        <v>2661</v>
      </c>
      <c r="T168" s="23" t="s">
        <v>1766</v>
      </c>
    </row>
    <row r="169" spans="1:20">
      <c r="A169" s="23" t="s">
        <v>1885</v>
      </c>
      <c r="B169" s="23" t="s">
        <v>1886</v>
      </c>
      <c r="C169" s="23" t="s">
        <v>18</v>
      </c>
      <c r="D169" s="23" t="s">
        <v>2167</v>
      </c>
      <c r="E169" s="23" t="s">
        <v>480</v>
      </c>
      <c r="F169" s="23" t="s">
        <v>2265</v>
      </c>
      <c r="G169" s="23" t="s">
        <v>1766</v>
      </c>
      <c r="H169" s="23" t="s">
        <v>2181</v>
      </c>
      <c r="I169" s="23" t="s">
        <v>2266</v>
      </c>
      <c r="J169" s="23" t="s">
        <v>14</v>
      </c>
      <c r="K169" s="23" t="s">
        <v>2171</v>
      </c>
      <c r="L169" s="23" t="s">
        <v>14</v>
      </c>
      <c r="M169" s="23" t="s">
        <v>1549</v>
      </c>
      <c r="N169" s="23" t="s">
        <v>2173</v>
      </c>
      <c r="O169" s="23" t="s">
        <v>2174</v>
      </c>
      <c r="P169" s="23" t="s">
        <v>2289</v>
      </c>
      <c r="Q169" s="23">
        <v>0</v>
      </c>
      <c r="R169" s="23" t="s">
        <v>1214</v>
      </c>
      <c r="S169" s="23" t="s">
        <v>2290</v>
      </c>
      <c r="T169" s="23" t="s">
        <v>1766</v>
      </c>
    </row>
    <row r="170" spans="1:20">
      <c r="A170" s="23" t="s">
        <v>1895</v>
      </c>
      <c r="B170" s="23" t="s">
        <v>1896</v>
      </c>
      <c r="C170" s="23" t="s">
        <v>13</v>
      </c>
      <c r="D170" s="23" t="s">
        <v>2167</v>
      </c>
      <c r="E170" s="23" t="s">
        <v>480</v>
      </c>
      <c r="F170" s="23" t="s">
        <v>2332</v>
      </c>
      <c r="G170" s="23" t="s">
        <v>1766</v>
      </c>
      <c r="H170" s="23" t="s">
        <v>2181</v>
      </c>
      <c r="I170" s="23" t="s">
        <v>2333</v>
      </c>
      <c r="J170" s="23" t="s">
        <v>14</v>
      </c>
      <c r="K170" s="23" t="s">
        <v>2171</v>
      </c>
      <c r="L170" s="23" t="s">
        <v>14</v>
      </c>
      <c r="M170" s="23" t="s">
        <v>1541</v>
      </c>
      <c r="N170" s="23" t="s">
        <v>2173</v>
      </c>
      <c r="O170" s="23" t="s">
        <v>2174</v>
      </c>
      <c r="P170" s="23" t="s">
        <v>2334</v>
      </c>
      <c r="Q170" s="23">
        <v>0</v>
      </c>
      <c r="R170" s="23" t="s">
        <v>1214</v>
      </c>
      <c r="S170" s="23" t="s">
        <v>2335</v>
      </c>
      <c r="T170" s="23" t="s">
        <v>1766</v>
      </c>
    </row>
    <row r="171" spans="1:20">
      <c r="A171" s="23" t="s">
        <v>1861</v>
      </c>
      <c r="B171" s="23" t="s">
        <v>1862</v>
      </c>
      <c r="C171" s="23" t="s">
        <v>13</v>
      </c>
      <c r="D171" s="23" t="s">
        <v>2167</v>
      </c>
      <c r="E171" s="23" t="s">
        <v>480</v>
      </c>
      <c r="F171" s="23" t="s">
        <v>2450</v>
      </c>
      <c r="G171" s="23" t="s">
        <v>1766</v>
      </c>
      <c r="H171" s="23" t="s">
        <v>2451</v>
      </c>
      <c r="I171" s="23" t="s">
        <v>2170</v>
      </c>
      <c r="J171" s="23" t="s">
        <v>14</v>
      </c>
      <c r="K171" s="23" t="s">
        <v>2171</v>
      </c>
      <c r="L171" s="23" t="s">
        <v>14</v>
      </c>
      <c r="M171" s="23" t="s">
        <v>1559</v>
      </c>
      <c r="N171" s="23" t="s">
        <v>2173</v>
      </c>
      <c r="O171" s="23" t="s">
        <v>2174</v>
      </c>
      <c r="P171" s="23" t="s">
        <v>149</v>
      </c>
      <c r="Q171" s="23">
        <v>0</v>
      </c>
      <c r="R171" s="23" t="s">
        <v>1468</v>
      </c>
      <c r="S171" s="23" t="s">
        <v>2112</v>
      </c>
      <c r="T171" s="23" t="s">
        <v>1766</v>
      </c>
    </row>
    <row r="172" spans="1:20">
      <c r="A172" s="23" t="s">
        <v>2662</v>
      </c>
      <c r="B172" s="23" t="s">
        <v>2663</v>
      </c>
      <c r="C172" s="23" t="s">
        <v>20</v>
      </c>
      <c r="D172" s="23" t="s">
        <v>2167</v>
      </c>
      <c r="E172" s="23" t="s">
        <v>489</v>
      </c>
      <c r="F172" s="23" t="s">
        <v>2416</v>
      </c>
      <c r="G172" s="23" t="s">
        <v>1766</v>
      </c>
      <c r="H172" s="23" t="s">
        <v>2181</v>
      </c>
      <c r="I172" s="23" t="s">
        <v>2266</v>
      </c>
      <c r="J172" s="23" t="s">
        <v>466</v>
      </c>
      <c r="K172" s="23" t="s">
        <v>2171</v>
      </c>
      <c r="L172" s="23" t="s">
        <v>14</v>
      </c>
      <c r="M172" s="23" t="s">
        <v>2417</v>
      </c>
      <c r="N172" s="23" t="s">
        <v>2193</v>
      </c>
      <c r="O172" s="23" t="s">
        <v>2174</v>
      </c>
      <c r="P172" s="23" t="s">
        <v>2664</v>
      </c>
      <c r="Q172" s="23">
        <v>0</v>
      </c>
      <c r="R172" s="23" t="s">
        <v>2279</v>
      </c>
      <c r="S172" s="23" t="s">
        <v>2665</v>
      </c>
      <c r="T172" s="23" t="s">
        <v>1766</v>
      </c>
    </row>
    <row r="173" spans="1:20">
      <c r="A173" s="23" t="s">
        <v>2619</v>
      </c>
      <c r="B173" s="23" t="s">
        <v>2620</v>
      </c>
      <c r="C173" s="23" t="s">
        <v>13</v>
      </c>
      <c r="D173" s="23" t="s">
        <v>2167</v>
      </c>
      <c r="E173" s="23" t="s">
        <v>489</v>
      </c>
      <c r="F173" s="23" t="s">
        <v>2384</v>
      </c>
      <c r="G173" s="23" t="s">
        <v>1766</v>
      </c>
      <c r="H173" s="23" t="s">
        <v>2169</v>
      </c>
      <c r="I173" s="23" t="s">
        <v>2201</v>
      </c>
      <c r="J173" s="23" t="s">
        <v>466</v>
      </c>
      <c r="K173" s="23" t="s">
        <v>2171</v>
      </c>
      <c r="L173" s="23" t="s">
        <v>14</v>
      </c>
      <c r="M173" s="23" t="s">
        <v>2548</v>
      </c>
      <c r="N173" s="23" t="s">
        <v>2193</v>
      </c>
      <c r="O173" s="23" t="s">
        <v>2174</v>
      </c>
      <c r="P173" s="23" t="s">
        <v>149</v>
      </c>
      <c r="Q173" s="23">
        <v>0</v>
      </c>
      <c r="R173" s="23" t="s">
        <v>2386</v>
      </c>
      <c r="S173" s="23" t="s">
        <v>2621</v>
      </c>
      <c r="T173" s="23" t="s">
        <v>1766</v>
      </c>
    </row>
    <row r="174" spans="1:20">
      <c r="A174" s="23" t="s">
        <v>2666</v>
      </c>
      <c r="B174" s="23" t="s">
        <v>2667</v>
      </c>
      <c r="C174" s="23" t="s">
        <v>20</v>
      </c>
      <c r="D174" s="23" t="s">
        <v>2167</v>
      </c>
      <c r="E174" s="23" t="s">
        <v>480</v>
      </c>
      <c r="F174" s="23" t="s">
        <v>2200</v>
      </c>
      <c r="G174" s="23" t="s">
        <v>1766</v>
      </c>
      <c r="H174" s="23" t="s">
        <v>2190</v>
      </c>
      <c r="I174" s="23" t="s">
        <v>2201</v>
      </c>
      <c r="J174" s="23" t="s">
        <v>14</v>
      </c>
      <c r="K174" s="23" t="s">
        <v>2171</v>
      </c>
      <c r="L174" s="23" t="s">
        <v>14</v>
      </c>
      <c r="M174" s="23" t="s">
        <v>1557</v>
      </c>
      <c r="N174" s="23" t="s">
        <v>2173</v>
      </c>
      <c r="O174" s="23" t="s">
        <v>2174</v>
      </c>
      <c r="P174" s="23" t="s">
        <v>11</v>
      </c>
      <c r="Q174" s="23">
        <v>0</v>
      </c>
      <c r="R174" s="23" t="s">
        <v>1040</v>
      </c>
      <c r="S174" s="23" t="s">
        <v>2668</v>
      </c>
      <c r="T174" s="23" t="s">
        <v>1766</v>
      </c>
    </row>
    <row r="175" spans="1:20">
      <c r="A175" s="23" t="s">
        <v>2464</v>
      </c>
      <c r="B175" s="23" t="s">
        <v>2465</v>
      </c>
      <c r="C175" s="23" t="s">
        <v>16</v>
      </c>
      <c r="D175" s="23" t="s">
        <v>2167</v>
      </c>
      <c r="E175" s="23" t="s">
        <v>480</v>
      </c>
      <c r="F175" s="23" t="s">
        <v>2256</v>
      </c>
      <c r="G175" s="23" t="s">
        <v>1766</v>
      </c>
      <c r="H175" s="23" t="s">
        <v>2152</v>
      </c>
      <c r="I175" s="23" t="s">
        <v>2191</v>
      </c>
      <c r="J175" s="23" t="s">
        <v>14</v>
      </c>
      <c r="K175" s="23" t="s">
        <v>2171</v>
      </c>
      <c r="L175" s="23" t="s">
        <v>14</v>
      </c>
      <c r="M175" s="23" t="s">
        <v>1541</v>
      </c>
      <c r="N175" s="23" t="s">
        <v>2173</v>
      </c>
      <c r="O175" s="23" t="s">
        <v>2174</v>
      </c>
      <c r="P175" s="23" t="s">
        <v>2466</v>
      </c>
      <c r="Q175" s="23">
        <v>0</v>
      </c>
      <c r="R175" s="23" t="s">
        <v>2279</v>
      </c>
      <c r="S175" s="23" t="s">
        <v>2467</v>
      </c>
      <c r="T175" s="23" t="s">
        <v>1766</v>
      </c>
    </row>
    <row r="176" spans="1:20">
      <c r="A176" s="23" t="s">
        <v>2669</v>
      </c>
      <c r="B176" s="23" t="s">
        <v>2670</v>
      </c>
      <c r="C176" s="23" t="s">
        <v>17</v>
      </c>
      <c r="D176" s="23" t="s">
        <v>2167</v>
      </c>
      <c r="E176" s="23" t="s">
        <v>2509</v>
      </c>
      <c r="F176" s="23" t="s">
        <v>2510</v>
      </c>
      <c r="G176" s="23" t="s">
        <v>1766</v>
      </c>
      <c r="H176" s="23" t="s">
        <v>2272</v>
      </c>
      <c r="I176" s="23" t="s">
        <v>2182</v>
      </c>
      <c r="J176" s="23" t="s">
        <v>14</v>
      </c>
      <c r="K176" s="23" t="s">
        <v>2171</v>
      </c>
      <c r="L176" s="23" t="s">
        <v>14</v>
      </c>
      <c r="M176" s="23" t="s">
        <v>2476</v>
      </c>
      <c r="N176" s="23" t="s">
        <v>2396</v>
      </c>
      <c r="O176" s="23" t="s">
        <v>2174</v>
      </c>
      <c r="P176" s="23" t="s">
        <v>149</v>
      </c>
      <c r="Q176" s="23">
        <v>0</v>
      </c>
      <c r="R176" s="23" t="s">
        <v>1016</v>
      </c>
      <c r="S176" s="23" t="s">
        <v>2671</v>
      </c>
      <c r="T176" s="23" t="s">
        <v>1766</v>
      </c>
    </row>
    <row r="177" spans="1:20">
      <c r="A177" s="23" t="s">
        <v>2253</v>
      </c>
      <c r="B177" s="23" t="s">
        <v>2254</v>
      </c>
      <c r="C177" s="23" t="s">
        <v>18</v>
      </c>
      <c r="D177" s="23" t="s">
        <v>2167</v>
      </c>
      <c r="E177" s="23" t="s">
        <v>480</v>
      </c>
      <c r="F177" s="23" t="s">
        <v>2211</v>
      </c>
      <c r="G177" s="23" t="s">
        <v>1766</v>
      </c>
      <c r="H177" s="23" t="s">
        <v>2152</v>
      </c>
      <c r="I177" s="23" t="s">
        <v>2212</v>
      </c>
      <c r="J177" s="23" t="s">
        <v>14</v>
      </c>
      <c r="K177" s="23" t="s">
        <v>2171</v>
      </c>
      <c r="L177" s="23" t="s">
        <v>14</v>
      </c>
      <c r="M177" s="23" t="s">
        <v>1541</v>
      </c>
      <c r="N177" s="23" t="s">
        <v>2173</v>
      </c>
      <c r="O177" s="23" t="s">
        <v>2174</v>
      </c>
      <c r="P177" s="23" t="s">
        <v>149</v>
      </c>
      <c r="Q177" s="23">
        <v>0</v>
      </c>
      <c r="R177" s="23" t="s">
        <v>1070</v>
      </c>
      <c r="S177" s="23" t="s">
        <v>2255</v>
      </c>
      <c r="T177" s="23" t="s">
        <v>1766</v>
      </c>
    </row>
    <row r="178" spans="1:20">
      <c r="A178" s="23" t="s">
        <v>2565</v>
      </c>
      <c r="B178" s="23" t="s">
        <v>2566</v>
      </c>
      <c r="C178" s="23" t="s">
        <v>18</v>
      </c>
      <c r="D178" s="23" t="s">
        <v>2167</v>
      </c>
      <c r="E178" s="23" t="s">
        <v>480</v>
      </c>
      <c r="F178" s="23" t="s">
        <v>2361</v>
      </c>
      <c r="G178" s="23" t="s">
        <v>1766</v>
      </c>
      <c r="H178" s="23" t="s">
        <v>2190</v>
      </c>
      <c r="I178" s="23" t="s">
        <v>2201</v>
      </c>
      <c r="J178" s="23" t="s">
        <v>14</v>
      </c>
      <c r="K178" s="23" t="s">
        <v>2171</v>
      </c>
      <c r="L178" s="23" t="s">
        <v>14</v>
      </c>
      <c r="M178" s="23" t="s">
        <v>1543</v>
      </c>
      <c r="N178" s="23" t="s">
        <v>2173</v>
      </c>
      <c r="O178" s="23" t="s">
        <v>2174</v>
      </c>
      <c r="P178" s="23" t="s">
        <v>1081</v>
      </c>
      <c r="Q178" s="23">
        <v>0</v>
      </c>
      <c r="R178" s="23" t="s">
        <v>1079</v>
      </c>
      <c r="S178" s="23" t="s">
        <v>2567</v>
      </c>
      <c r="T178" s="23" t="s">
        <v>1766</v>
      </c>
    </row>
    <row r="179" spans="1:20">
      <c r="A179" s="23" t="s">
        <v>2317</v>
      </c>
      <c r="B179" s="23" t="s">
        <v>2318</v>
      </c>
      <c r="C179" s="23" t="s">
        <v>18</v>
      </c>
      <c r="D179" s="23" t="s">
        <v>2167</v>
      </c>
      <c r="E179" s="23" t="s">
        <v>480</v>
      </c>
      <c r="F179" s="23" t="s">
        <v>2211</v>
      </c>
      <c r="G179" s="23" t="s">
        <v>1766</v>
      </c>
      <c r="H179" s="23" t="s">
        <v>2236</v>
      </c>
      <c r="I179" s="23" t="s">
        <v>2212</v>
      </c>
      <c r="J179" s="23" t="s">
        <v>14</v>
      </c>
      <c r="K179" s="23" t="s">
        <v>2171</v>
      </c>
      <c r="L179" s="23" t="s">
        <v>14</v>
      </c>
      <c r="M179" s="23" t="s">
        <v>1552</v>
      </c>
      <c r="N179" s="23" t="s">
        <v>2173</v>
      </c>
      <c r="O179" s="23" t="s">
        <v>2174</v>
      </c>
      <c r="P179" s="23" t="s">
        <v>2319</v>
      </c>
      <c r="Q179" s="23">
        <v>0</v>
      </c>
      <c r="R179" s="23" t="s">
        <v>1070</v>
      </c>
      <c r="S179" s="23" t="s">
        <v>2320</v>
      </c>
      <c r="T179" s="23" t="s">
        <v>1766</v>
      </c>
    </row>
    <row r="180" spans="1:20">
      <c r="A180" s="23" t="s">
        <v>2672</v>
      </c>
      <c r="B180" s="23" t="s">
        <v>2673</v>
      </c>
      <c r="C180" s="23" t="s">
        <v>20</v>
      </c>
      <c r="D180" s="23" t="s">
        <v>2167</v>
      </c>
      <c r="E180" s="23" t="s">
        <v>1264</v>
      </c>
      <c r="F180" s="23" t="s">
        <v>2168</v>
      </c>
      <c r="G180" s="23" t="s">
        <v>1766</v>
      </c>
      <c r="H180" s="23" t="s">
        <v>2169</v>
      </c>
      <c r="I180" s="23" t="s">
        <v>2170</v>
      </c>
      <c r="J180" s="23" t="s">
        <v>14</v>
      </c>
      <c r="K180" s="23" t="s">
        <v>2171</v>
      </c>
      <c r="L180" s="23" t="s">
        <v>14</v>
      </c>
      <c r="M180" s="23" t="s">
        <v>2227</v>
      </c>
      <c r="N180" s="23" t="s">
        <v>2173</v>
      </c>
      <c r="O180" s="23" t="s">
        <v>2174</v>
      </c>
      <c r="P180" s="23" t="s">
        <v>2175</v>
      </c>
      <c r="Q180" s="23">
        <v>0</v>
      </c>
      <c r="R180" s="23" t="s">
        <v>2346</v>
      </c>
      <c r="S180" s="23" t="s">
        <v>2674</v>
      </c>
      <c r="T180" s="23" t="s">
        <v>1766</v>
      </c>
    </row>
    <row r="181" spans="1:20">
      <c r="A181" s="23" t="s">
        <v>2675</v>
      </c>
      <c r="B181" s="23" t="s">
        <v>2676</v>
      </c>
      <c r="C181" s="23" t="s">
        <v>17</v>
      </c>
      <c r="D181" s="23" t="s">
        <v>2167</v>
      </c>
      <c r="E181" s="23" t="s">
        <v>480</v>
      </c>
      <c r="F181" s="23" t="s">
        <v>2309</v>
      </c>
      <c r="G181" s="23" t="s">
        <v>1766</v>
      </c>
      <c r="H181" s="23" t="s">
        <v>2152</v>
      </c>
      <c r="I181" s="23" t="s">
        <v>2191</v>
      </c>
      <c r="J181" s="23" t="s">
        <v>14</v>
      </c>
      <c r="K181" s="23" t="s">
        <v>2171</v>
      </c>
      <c r="L181" s="23" t="s">
        <v>14</v>
      </c>
      <c r="M181" s="23" t="s">
        <v>1543</v>
      </c>
      <c r="N181" s="23" t="s">
        <v>2173</v>
      </c>
      <c r="O181" s="23" t="s">
        <v>2174</v>
      </c>
      <c r="P181" s="23" t="s">
        <v>2677</v>
      </c>
      <c r="Q181" s="23">
        <v>0</v>
      </c>
      <c r="R181" s="23" t="s">
        <v>15</v>
      </c>
      <c r="S181" s="23" t="s">
        <v>2678</v>
      </c>
      <c r="T181" s="23" t="s">
        <v>1766</v>
      </c>
    </row>
    <row r="182" spans="1:20">
      <c r="A182" s="23" t="s">
        <v>2514</v>
      </c>
      <c r="B182" s="23" t="s">
        <v>2515</v>
      </c>
      <c r="C182" s="23" t="s">
        <v>18</v>
      </c>
      <c r="D182" s="23" t="s">
        <v>2167</v>
      </c>
      <c r="E182" s="23" t="s">
        <v>480</v>
      </c>
      <c r="F182" s="23" t="s">
        <v>2265</v>
      </c>
      <c r="G182" s="23" t="s">
        <v>1766</v>
      </c>
      <c r="H182" s="23" t="s">
        <v>2181</v>
      </c>
      <c r="I182" s="23" t="s">
        <v>2266</v>
      </c>
      <c r="J182" s="23" t="s">
        <v>14</v>
      </c>
      <c r="K182" s="23" t="s">
        <v>2171</v>
      </c>
      <c r="L182" s="23" t="s">
        <v>14</v>
      </c>
      <c r="M182" s="23" t="s">
        <v>1558</v>
      </c>
      <c r="N182" s="23" t="s">
        <v>2173</v>
      </c>
      <c r="O182" s="23" t="s">
        <v>2174</v>
      </c>
      <c r="P182" s="23" t="s">
        <v>2516</v>
      </c>
      <c r="Q182" s="23">
        <v>0</v>
      </c>
      <c r="R182" s="23" t="s">
        <v>1214</v>
      </c>
      <c r="S182" s="23" t="s">
        <v>2517</v>
      </c>
      <c r="T182" s="23" t="s">
        <v>1766</v>
      </c>
    </row>
    <row r="183" spans="1:20">
      <c r="A183" s="23" t="s">
        <v>2679</v>
      </c>
      <c r="B183" s="23" t="s">
        <v>2680</v>
      </c>
      <c r="C183" s="23" t="s">
        <v>18</v>
      </c>
      <c r="D183" s="23" t="s">
        <v>2167</v>
      </c>
      <c r="E183" s="23" t="s">
        <v>480</v>
      </c>
      <c r="F183" s="23" t="s">
        <v>2211</v>
      </c>
      <c r="G183" s="23" t="s">
        <v>1766</v>
      </c>
      <c r="H183" s="23" t="s">
        <v>2152</v>
      </c>
      <c r="I183" s="23" t="s">
        <v>2212</v>
      </c>
      <c r="J183" s="23" t="s">
        <v>14</v>
      </c>
      <c r="K183" s="23" t="s">
        <v>2171</v>
      </c>
      <c r="L183" s="23" t="s">
        <v>14</v>
      </c>
      <c r="M183" s="23" t="s">
        <v>1548</v>
      </c>
      <c r="N183" s="23" t="s">
        <v>2173</v>
      </c>
      <c r="O183" s="23" t="s">
        <v>2174</v>
      </c>
      <c r="P183" s="23" t="s">
        <v>2681</v>
      </c>
      <c r="Q183" s="23">
        <v>0</v>
      </c>
      <c r="R183" s="23" t="s">
        <v>1070</v>
      </c>
      <c r="S183" s="23" t="s">
        <v>2682</v>
      </c>
      <c r="T183" s="23" t="s">
        <v>1766</v>
      </c>
    </row>
    <row r="184" spans="1:20">
      <c r="A184" s="23" t="s">
        <v>2398</v>
      </c>
      <c r="B184" s="23" t="s">
        <v>2399</v>
      </c>
      <c r="C184" s="23" t="s">
        <v>1927</v>
      </c>
      <c r="D184" s="23" t="s">
        <v>2179</v>
      </c>
      <c r="E184" s="23" t="s">
        <v>492</v>
      </c>
      <c r="F184" s="23" t="s">
        <v>2315</v>
      </c>
      <c r="G184" s="23" t="s">
        <v>1766</v>
      </c>
      <c r="H184" s="23" t="s">
        <v>2241</v>
      </c>
      <c r="I184" s="23" t="s">
        <v>2182</v>
      </c>
      <c r="J184" s="23" t="s">
        <v>14</v>
      </c>
      <c r="K184" s="23" t="s">
        <v>2171</v>
      </c>
      <c r="L184" s="23" t="s">
        <v>14</v>
      </c>
      <c r="M184" s="23" t="s">
        <v>1552</v>
      </c>
      <c r="N184" s="23" t="s">
        <v>2184</v>
      </c>
      <c r="O184" s="23" t="s">
        <v>2174</v>
      </c>
      <c r="P184" s="23" t="s">
        <v>1241</v>
      </c>
      <c r="Q184" s="23">
        <v>0</v>
      </c>
      <c r="R184" s="23" t="s">
        <v>1109</v>
      </c>
      <c r="S184" s="23" t="s">
        <v>2400</v>
      </c>
      <c r="T184" s="23" t="s">
        <v>1766</v>
      </c>
    </row>
    <row r="185" spans="1:20">
      <c r="A185" s="23" t="s">
        <v>2546</v>
      </c>
      <c r="B185" s="23" t="s">
        <v>2547</v>
      </c>
      <c r="C185" s="23" t="s">
        <v>13</v>
      </c>
      <c r="D185" s="23" t="s">
        <v>2167</v>
      </c>
      <c r="E185" s="23" t="s">
        <v>489</v>
      </c>
      <c r="F185" s="23" t="s">
        <v>2384</v>
      </c>
      <c r="G185" s="23" t="s">
        <v>1766</v>
      </c>
      <c r="H185" s="23" t="s">
        <v>2169</v>
      </c>
      <c r="I185" s="23" t="s">
        <v>2201</v>
      </c>
      <c r="J185" s="23" t="s">
        <v>466</v>
      </c>
      <c r="K185" s="23" t="s">
        <v>2171</v>
      </c>
      <c r="L185" s="23" t="s">
        <v>14</v>
      </c>
      <c r="M185" s="23" t="s">
        <v>2385</v>
      </c>
      <c r="N185" s="23" t="s">
        <v>2193</v>
      </c>
      <c r="O185" s="23" t="s">
        <v>2174</v>
      </c>
      <c r="P185" s="23" t="s">
        <v>149</v>
      </c>
      <c r="Q185" s="23">
        <v>0</v>
      </c>
      <c r="R185" s="23" t="s">
        <v>2386</v>
      </c>
      <c r="S185" s="23" t="s">
        <v>2549</v>
      </c>
      <c r="T185" s="23" t="s">
        <v>1766</v>
      </c>
    </row>
    <row r="186" spans="1:20">
      <c r="A186" s="23" t="s">
        <v>2683</v>
      </c>
      <c r="B186" s="23" t="s">
        <v>2684</v>
      </c>
      <c r="C186" s="23" t="s">
        <v>18</v>
      </c>
      <c r="D186" s="23" t="s">
        <v>2167</v>
      </c>
      <c r="E186" s="23" t="s">
        <v>480</v>
      </c>
      <c r="F186" s="23" t="s">
        <v>2470</v>
      </c>
      <c r="G186" s="23" t="s">
        <v>1766</v>
      </c>
      <c r="H186" s="23" t="s">
        <v>2152</v>
      </c>
      <c r="I186" s="23" t="s">
        <v>2266</v>
      </c>
      <c r="J186" s="23" t="s">
        <v>14</v>
      </c>
      <c r="K186" s="23" t="s">
        <v>2171</v>
      </c>
      <c r="L186" s="23" t="s">
        <v>14</v>
      </c>
      <c r="M186" s="23" t="s">
        <v>1543</v>
      </c>
      <c r="N186" s="23" t="s">
        <v>2173</v>
      </c>
      <c r="O186" s="23" t="s">
        <v>2174</v>
      </c>
      <c r="P186" s="23" t="s">
        <v>8</v>
      </c>
      <c r="Q186" s="23">
        <v>0</v>
      </c>
      <c r="R186" s="23" t="s">
        <v>1176</v>
      </c>
      <c r="S186" s="23" t="s">
        <v>2685</v>
      </c>
      <c r="T186" s="23" t="s">
        <v>1766</v>
      </c>
    </row>
    <row r="187" spans="1:20">
      <c r="A187" s="23" t="s">
        <v>1902</v>
      </c>
      <c r="B187" s="23" t="s">
        <v>1903</v>
      </c>
      <c r="C187" s="23" t="s">
        <v>13</v>
      </c>
      <c r="D187" s="23" t="s">
        <v>2167</v>
      </c>
      <c r="E187" s="23" t="s">
        <v>480</v>
      </c>
      <c r="F187" s="23" t="s">
        <v>2332</v>
      </c>
      <c r="G187" s="23" t="s">
        <v>1766</v>
      </c>
      <c r="H187" s="23" t="s">
        <v>2181</v>
      </c>
      <c r="I187" s="23" t="s">
        <v>2170</v>
      </c>
      <c r="J187" s="23" t="s">
        <v>14</v>
      </c>
      <c r="K187" s="23" t="s">
        <v>2171</v>
      </c>
      <c r="L187" s="23" t="s">
        <v>14</v>
      </c>
      <c r="M187" s="23" t="s">
        <v>1557</v>
      </c>
      <c r="N187" s="23" t="s">
        <v>2173</v>
      </c>
      <c r="O187" s="23" t="s">
        <v>2174</v>
      </c>
      <c r="P187" s="23" t="s">
        <v>2686</v>
      </c>
      <c r="Q187" s="23">
        <v>0</v>
      </c>
      <c r="R187" s="23" t="s">
        <v>1214</v>
      </c>
      <c r="S187" s="23" t="s">
        <v>2687</v>
      </c>
      <c r="T187" s="23" t="s">
        <v>1766</v>
      </c>
    </row>
    <row r="188" spans="1:20">
      <c r="A188" s="23" t="s">
        <v>2051</v>
      </c>
      <c r="B188" s="23" t="s">
        <v>2052</v>
      </c>
      <c r="C188" s="23" t="s">
        <v>1834</v>
      </c>
      <c r="D188" s="23" t="s">
        <v>2179</v>
      </c>
      <c r="E188" s="23" t="s">
        <v>492</v>
      </c>
      <c r="F188" s="23" t="s">
        <v>2325</v>
      </c>
      <c r="G188" s="23" t="s">
        <v>1766</v>
      </c>
      <c r="H188" s="23" t="s">
        <v>2222</v>
      </c>
      <c r="I188" s="23" t="s">
        <v>2182</v>
      </c>
      <c r="J188" s="23" t="s">
        <v>14</v>
      </c>
      <c r="K188" s="23" t="s">
        <v>2171</v>
      </c>
      <c r="L188" s="23" t="s">
        <v>14</v>
      </c>
      <c r="M188" s="23" t="s">
        <v>1556</v>
      </c>
      <c r="N188" s="23" t="s">
        <v>2184</v>
      </c>
      <c r="O188" s="23" t="s">
        <v>2174</v>
      </c>
      <c r="P188" s="23" t="s">
        <v>1241</v>
      </c>
      <c r="Q188" s="23">
        <v>0</v>
      </c>
      <c r="R188" s="23" t="s">
        <v>1098</v>
      </c>
      <c r="S188" s="23" t="s">
        <v>2473</v>
      </c>
      <c r="T188" s="23" t="s">
        <v>1766</v>
      </c>
    </row>
    <row r="189" spans="1:20">
      <c r="A189" s="23" t="s">
        <v>1437</v>
      </c>
      <c r="B189" s="23" t="s">
        <v>1816</v>
      </c>
      <c r="C189" s="23" t="s">
        <v>20</v>
      </c>
      <c r="D189" s="23" t="s">
        <v>2167</v>
      </c>
      <c r="E189" s="23" t="s">
        <v>480</v>
      </c>
      <c r="F189" s="23" t="s">
        <v>2295</v>
      </c>
      <c r="G189" s="23" t="s">
        <v>1766</v>
      </c>
      <c r="H189" s="23" t="s">
        <v>2169</v>
      </c>
      <c r="I189" s="23" t="s">
        <v>2170</v>
      </c>
      <c r="J189" s="23" t="s">
        <v>14</v>
      </c>
      <c r="K189" s="23" t="s">
        <v>2171</v>
      </c>
      <c r="L189" s="23" t="s">
        <v>14</v>
      </c>
      <c r="M189" s="23" t="s">
        <v>1551</v>
      </c>
      <c r="N189" s="23" t="s">
        <v>2173</v>
      </c>
      <c r="O189" s="23" t="s">
        <v>2174</v>
      </c>
      <c r="P189" s="23" t="s">
        <v>1081</v>
      </c>
      <c r="Q189" s="23">
        <v>0</v>
      </c>
      <c r="R189" s="23" t="s">
        <v>1079</v>
      </c>
      <c r="S189" s="23" t="s">
        <v>2688</v>
      </c>
      <c r="T189" s="23" t="s">
        <v>1766</v>
      </c>
    </row>
    <row r="190" spans="1:20">
      <c r="A190" s="23" t="s">
        <v>2313</v>
      </c>
      <c r="B190" s="23" t="s">
        <v>2314</v>
      </c>
      <c r="C190" s="23" t="s">
        <v>1927</v>
      </c>
      <c r="D190" s="23" t="s">
        <v>2179</v>
      </c>
      <c r="E190" s="23" t="s">
        <v>492</v>
      </c>
      <c r="F190" s="23" t="s">
        <v>2315</v>
      </c>
      <c r="G190" s="23" t="s">
        <v>1766</v>
      </c>
      <c r="H190" s="23" t="s">
        <v>2241</v>
      </c>
      <c r="I190" s="23" t="s">
        <v>2182</v>
      </c>
      <c r="J190" s="23" t="s">
        <v>14</v>
      </c>
      <c r="K190" s="23" t="s">
        <v>2171</v>
      </c>
      <c r="L190" s="23" t="s">
        <v>14</v>
      </c>
      <c r="M190" s="23" t="s">
        <v>1541</v>
      </c>
      <c r="N190" s="23" t="s">
        <v>2184</v>
      </c>
      <c r="O190" s="23" t="s">
        <v>2174</v>
      </c>
      <c r="P190" s="23" t="s">
        <v>1241</v>
      </c>
      <c r="Q190" s="23">
        <v>0</v>
      </c>
      <c r="R190" s="23" t="s">
        <v>1098</v>
      </c>
      <c r="S190" s="23" t="s">
        <v>2316</v>
      </c>
      <c r="T190" s="23" t="s">
        <v>1766</v>
      </c>
    </row>
    <row r="191" spans="1:20">
      <c r="A191" s="23" t="s">
        <v>2689</v>
      </c>
      <c r="B191" s="23" t="s">
        <v>2690</v>
      </c>
      <c r="C191" s="23" t="s">
        <v>20</v>
      </c>
      <c r="D191" s="23" t="s">
        <v>2167</v>
      </c>
      <c r="E191" s="23" t="s">
        <v>480</v>
      </c>
      <c r="F191" s="23" t="s">
        <v>2200</v>
      </c>
      <c r="G191" s="23" t="s">
        <v>1766</v>
      </c>
      <c r="H191" s="23" t="s">
        <v>2190</v>
      </c>
      <c r="I191" s="23" t="s">
        <v>2201</v>
      </c>
      <c r="J191" s="23" t="s">
        <v>14</v>
      </c>
      <c r="K191" s="23" t="s">
        <v>2171</v>
      </c>
      <c r="L191" s="23" t="s">
        <v>14</v>
      </c>
      <c r="M191" s="23" t="s">
        <v>1557</v>
      </c>
      <c r="N191" s="23" t="s">
        <v>2173</v>
      </c>
      <c r="O191" s="23" t="s">
        <v>2174</v>
      </c>
      <c r="P191" s="23" t="s">
        <v>8</v>
      </c>
      <c r="Q191" s="23">
        <v>0</v>
      </c>
      <c r="R191" s="23" t="s">
        <v>2691</v>
      </c>
      <c r="S191" s="23" t="s">
        <v>2692</v>
      </c>
      <c r="T191" s="23" t="s">
        <v>1766</v>
      </c>
    </row>
    <row r="192" spans="1:20">
      <c r="A192" s="23" t="s">
        <v>1895</v>
      </c>
      <c r="B192" s="23" t="s">
        <v>1896</v>
      </c>
      <c r="C192" s="23" t="s">
        <v>13</v>
      </c>
      <c r="D192" s="23" t="s">
        <v>2167</v>
      </c>
      <c r="E192" s="23" t="s">
        <v>480</v>
      </c>
      <c r="F192" s="23" t="s">
        <v>2332</v>
      </c>
      <c r="G192" s="23" t="s">
        <v>1766</v>
      </c>
      <c r="H192" s="23" t="s">
        <v>2181</v>
      </c>
      <c r="I192" s="23" t="s">
        <v>2170</v>
      </c>
      <c r="J192" s="23" t="s">
        <v>14</v>
      </c>
      <c r="K192" s="23" t="s">
        <v>2171</v>
      </c>
      <c r="L192" s="23" t="s">
        <v>14</v>
      </c>
      <c r="M192" s="23" t="s">
        <v>1552</v>
      </c>
      <c r="N192" s="23" t="s">
        <v>2173</v>
      </c>
      <c r="O192" s="23" t="s">
        <v>2174</v>
      </c>
      <c r="P192" s="23" t="s">
        <v>2334</v>
      </c>
      <c r="Q192" s="23">
        <v>0</v>
      </c>
      <c r="R192" s="23" t="s">
        <v>1214</v>
      </c>
      <c r="S192" s="23" t="s">
        <v>2335</v>
      </c>
      <c r="T192" s="23" t="s">
        <v>1766</v>
      </c>
    </row>
    <row r="193" spans="1:20">
      <c r="A193" s="23" t="s">
        <v>2693</v>
      </c>
      <c r="B193" s="23" t="s">
        <v>2694</v>
      </c>
      <c r="C193" s="23" t="s">
        <v>18</v>
      </c>
      <c r="D193" s="23" t="s">
        <v>2167</v>
      </c>
      <c r="E193" s="23" t="s">
        <v>480</v>
      </c>
      <c r="F193" s="23" t="s">
        <v>2470</v>
      </c>
      <c r="G193" s="23" t="s">
        <v>1766</v>
      </c>
      <c r="H193" s="23" t="s">
        <v>2152</v>
      </c>
      <c r="I193" s="23" t="s">
        <v>2266</v>
      </c>
      <c r="J193" s="23" t="s">
        <v>14</v>
      </c>
      <c r="K193" s="23" t="s">
        <v>2171</v>
      </c>
      <c r="L193" s="23" t="s">
        <v>14</v>
      </c>
      <c r="M193" s="23" t="s">
        <v>1542</v>
      </c>
      <c r="N193" s="23" t="s">
        <v>2173</v>
      </c>
      <c r="O193" s="23" t="s">
        <v>2174</v>
      </c>
      <c r="P193" s="23" t="s">
        <v>2695</v>
      </c>
      <c r="Q193" s="23">
        <v>0</v>
      </c>
      <c r="R193" s="23" t="s">
        <v>1176</v>
      </c>
      <c r="S193" s="23" t="s">
        <v>2696</v>
      </c>
      <c r="T193" s="23" t="s">
        <v>1766</v>
      </c>
    </row>
    <row r="194" spans="1:20">
      <c r="A194" s="23" t="s">
        <v>2675</v>
      </c>
      <c r="B194" s="23" t="s">
        <v>2676</v>
      </c>
      <c r="C194" s="23" t="s">
        <v>17</v>
      </c>
      <c r="D194" s="23" t="s">
        <v>2167</v>
      </c>
      <c r="E194" s="23" t="s">
        <v>480</v>
      </c>
      <c r="F194" s="23" t="s">
        <v>2309</v>
      </c>
      <c r="G194" s="23" t="s">
        <v>1766</v>
      </c>
      <c r="H194" s="23" t="s">
        <v>2152</v>
      </c>
      <c r="I194" s="23" t="s">
        <v>2191</v>
      </c>
      <c r="J194" s="23" t="s">
        <v>14</v>
      </c>
      <c r="K194" s="23" t="s">
        <v>2171</v>
      </c>
      <c r="L194" s="23" t="s">
        <v>14</v>
      </c>
      <c r="M194" s="23" t="s">
        <v>1546</v>
      </c>
      <c r="N194" s="23" t="s">
        <v>2173</v>
      </c>
      <c r="O194" s="23" t="s">
        <v>2174</v>
      </c>
      <c r="P194" s="23" t="s">
        <v>2677</v>
      </c>
      <c r="Q194" s="23">
        <v>0</v>
      </c>
      <c r="R194" s="23" t="s">
        <v>15</v>
      </c>
      <c r="S194" s="23" t="s">
        <v>2678</v>
      </c>
      <c r="T194" s="23" t="s">
        <v>1766</v>
      </c>
    </row>
    <row r="195" spans="1:20">
      <c r="A195" s="23" t="s">
        <v>2697</v>
      </c>
      <c r="B195" s="23" t="s">
        <v>2698</v>
      </c>
      <c r="C195" s="23" t="s">
        <v>20</v>
      </c>
      <c r="D195" s="23" t="s">
        <v>2167</v>
      </c>
      <c r="E195" s="23" t="s">
        <v>489</v>
      </c>
      <c r="F195" s="23" t="s">
        <v>2384</v>
      </c>
      <c r="G195" s="23" t="s">
        <v>1766</v>
      </c>
      <c r="H195" s="23" t="s">
        <v>2169</v>
      </c>
      <c r="I195" s="23" t="s">
        <v>2201</v>
      </c>
      <c r="J195" s="23" t="s">
        <v>14</v>
      </c>
      <c r="K195" s="23" t="s">
        <v>2171</v>
      </c>
      <c r="L195" s="23" t="s">
        <v>14</v>
      </c>
      <c r="M195" s="23" t="s">
        <v>2577</v>
      </c>
      <c r="N195" s="23" t="s">
        <v>2193</v>
      </c>
      <c r="O195" s="23" t="s">
        <v>2174</v>
      </c>
      <c r="P195" s="23" t="s">
        <v>149</v>
      </c>
      <c r="Q195" s="23">
        <v>0</v>
      </c>
      <c r="R195" s="23" t="s">
        <v>2386</v>
      </c>
      <c r="S195" s="23" t="s">
        <v>2699</v>
      </c>
      <c r="T195" s="23" t="s">
        <v>1766</v>
      </c>
    </row>
    <row r="196" spans="1:20">
      <c r="A196" s="23" t="s">
        <v>2700</v>
      </c>
      <c r="B196" s="23" t="s">
        <v>2701</v>
      </c>
      <c r="C196" s="23" t="s">
        <v>20</v>
      </c>
      <c r="D196" s="23" t="s">
        <v>2167</v>
      </c>
      <c r="E196" s="23" t="s">
        <v>480</v>
      </c>
      <c r="F196" s="23" t="s">
        <v>2200</v>
      </c>
      <c r="G196" s="23" t="s">
        <v>1766</v>
      </c>
      <c r="H196" s="23" t="s">
        <v>2190</v>
      </c>
      <c r="I196" s="23" t="s">
        <v>2201</v>
      </c>
      <c r="J196" s="23" t="s">
        <v>14</v>
      </c>
      <c r="K196" s="23" t="s">
        <v>2171</v>
      </c>
      <c r="L196" s="23" t="s">
        <v>14</v>
      </c>
      <c r="M196" s="23" t="s">
        <v>1557</v>
      </c>
      <c r="N196" s="23" t="s">
        <v>2173</v>
      </c>
      <c r="O196" s="23" t="s">
        <v>2174</v>
      </c>
      <c r="P196" s="23" t="s">
        <v>149</v>
      </c>
      <c r="Q196" s="23">
        <v>0</v>
      </c>
      <c r="R196" s="23" t="s">
        <v>1040</v>
      </c>
      <c r="S196" s="23" t="s">
        <v>2702</v>
      </c>
      <c r="T196" s="23" t="s">
        <v>1766</v>
      </c>
    </row>
    <row r="197" spans="1:20">
      <c r="A197" s="23" t="s">
        <v>2608</v>
      </c>
      <c r="B197" s="23" t="s">
        <v>2609</v>
      </c>
      <c r="C197" s="23" t="s">
        <v>1834</v>
      </c>
      <c r="D197" s="23" t="s">
        <v>2179</v>
      </c>
      <c r="E197" s="23" t="s">
        <v>492</v>
      </c>
      <c r="F197" s="23" t="s">
        <v>2240</v>
      </c>
      <c r="G197" s="23" t="s">
        <v>1766</v>
      </c>
      <c r="H197" s="23" t="s">
        <v>2241</v>
      </c>
      <c r="I197" s="23" t="s">
        <v>2182</v>
      </c>
      <c r="J197" s="23" t="s">
        <v>14</v>
      </c>
      <c r="K197" s="23" t="s">
        <v>2171</v>
      </c>
      <c r="L197" s="23" t="s">
        <v>14</v>
      </c>
      <c r="M197" s="23" t="s">
        <v>2511</v>
      </c>
      <c r="N197" s="23" t="s">
        <v>2184</v>
      </c>
      <c r="O197" s="23" t="s">
        <v>2174</v>
      </c>
      <c r="P197" s="23" t="s">
        <v>2610</v>
      </c>
      <c r="Q197" s="23">
        <v>0</v>
      </c>
      <c r="R197" s="23" t="s">
        <v>1041</v>
      </c>
      <c r="S197" s="23" t="s">
        <v>2611</v>
      </c>
      <c r="T197" s="23" t="s">
        <v>1766</v>
      </c>
    </row>
    <row r="198" spans="1:20">
      <c r="A198" s="23" t="s">
        <v>2307</v>
      </c>
      <c r="B198" s="23" t="s">
        <v>2308</v>
      </c>
      <c r="C198" s="23" t="s">
        <v>17</v>
      </c>
      <c r="D198" s="23" t="s">
        <v>2167</v>
      </c>
      <c r="E198" s="23" t="s">
        <v>480</v>
      </c>
      <c r="F198" s="23" t="s">
        <v>2309</v>
      </c>
      <c r="G198" s="23" t="s">
        <v>1766</v>
      </c>
      <c r="H198" s="23" t="s">
        <v>2152</v>
      </c>
      <c r="I198" s="23" t="s">
        <v>2191</v>
      </c>
      <c r="J198" s="23" t="s">
        <v>14</v>
      </c>
      <c r="K198" s="23" t="s">
        <v>2171</v>
      </c>
      <c r="L198" s="23" t="s">
        <v>14</v>
      </c>
      <c r="M198" s="23" t="s">
        <v>1546</v>
      </c>
      <c r="N198" s="23" t="s">
        <v>2173</v>
      </c>
      <c r="O198" s="23" t="s">
        <v>2174</v>
      </c>
      <c r="P198" s="23" t="s">
        <v>2310</v>
      </c>
      <c r="Q198" s="23">
        <v>0</v>
      </c>
      <c r="R198" s="23" t="s">
        <v>15</v>
      </c>
      <c r="S198" s="23" t="s">
        <v>2311</v>
      </c>
      <c r="T198" s="23" t="s">
        <v>1766</v>
      </c>
    </row>
    <row r="199" spans="1:20">
      <c r="A199" s="23" t="s">
        <v>2703</v>
      </c>
      <c r="B199" s="23" t="s">
        <v>2704</v>
      </c>
      <c r="C199" s="23" t="s">
        <v>16</v>
      </c>
      <c r="D199" s="23" t="s">
        <v>2167</v>
      </c>
      <c r="E199" s="23" t="s">
        <v>480</v>
      </c>
      <c r="F199" s="23" t="s">
        <v>2211</v>
      </c>
      <c r="G199" s="23" t="s">
        <v>1766</v>
      </c>
      <c r="H199" s="23" t="s">
        <v>2152</v>
      </c>
      <c r="I199" s="23" t="s">
        <v>2212</v>
      </c>
      <c r="J199" s="23" t="s">
        <v>14</v>
      </c>
      <c r="K199" s="23" t="s">
        <v>2171</v>
      </c>
      <c r="L199" s="23" t="s">
        <v>14</v>
      </c>
      <c r="M199" s="23" t="s">
        <v>1548</v>
      </c>
      <c r="N199" s="23" t="s">
        <v>2173</v>
      </c>
      <c r="O199" s="23" t="s">
        <v>2174</v>
      </c>
      <c r="P199" s="23" t="s">
        <v>148</v>
      </c>
      <c r="Q199" s="23">
        <v>0</v>
      </c>
      <c r="R199" s="23" t="s">
        <v>1070</v>
      </c>
      <c r="S199" s="23" t="s">
        <v>2705</v>
      </c>
      <c r="T199" s="23" t="s">
        <v>1766</v>
      </c>
    </row>
    <row r="200" spans="1:20">
      <c r="A200" s="23" t="s">
        <v>2706</v>
      </c>
      <c r="B200" s="23" t="s">
        <v>2707</v>
      </c>
      <c r="C200" s="23" t="s">
        <v>1927</v>
      </c>
      <c r="D200" s="23" t="s">
        <v>2179</v>
      </c>
      <c r="E200" s="23" t="s">
        <v>487</v>
      </c>
      <c r="F200" s="23" t="s">
        <v>2221</v>
      </c>
      <c r="G200" s="23" t="s">
        <v>1766</v>
      </c>
      <c r="H200" s="23" t="s">
        <v>2222</v>
      </c>
      <c r="I200" s="23" t="s">
        <v>2182</v>
      </c>
      <c r="J200" s="23" t="s">
        <v>14</v>
      </c>
      <c r="K200" s="23" t="s">
        <v>2171</v>
      </c>
      <c r="L200" s="23" t="s">
        <v>14</v>
      </c>
      <c r="M200" s="23" t="s">
        <v>2657</v>
      </c>
      <c r="N200" s="23" t="s">
        <v>2184</v>
      </c>
      <c r="O200" s="23" t="s">
        <v>2174</v>
      </c>
      <c r="P200" s="23" t="s">
        <v>1039</v>
      </c>
      <c r="Q200" s="23">
        <v>0</v>
      </c>
      <c r="R200" s="23" t="s">
        <v>2588</v>
      </c>
      <c r="S200" s="23" t="s">
        <v>2708</v>
      </c>
      <c r="T200" s="23" t="s">
        <v>1766</v>
      </c>
    </row>
    <row r="201" spans="1:20">
      <c r="A201" s="23" t="s">
        <v>2534</v>
      </c>
      <c r="B201" s="23" t="s">
        <v>2535</v>
      </c>
      <c r="C201" s="23" t="s">
        <v>1834</v>
      </c>
      <c r="D201" s="23" t="s">
        <v>2179</v>
      </c>
      <c r="E201" s="23" t="s">
        <v>492</v>
      </c>
      <c r="F201" s="23" t="s">
        <v>2325</v>
      </c>
      <c r="G201" s="23" t="s">
        <v>1766</v>
      </c>
      <c r="H201" s="23" t="s">
        <v>2222</v>
      </c>
      <c r="I201" s="23" t="s">
        <v>2182</v>
      </c>
      <c r="J201" s="23" t="s">
        <v>14</v>
      </c>
      <c r="K201" s="23" t="s">
        <v>2171</v>
      </c>
      <c r="L201" s="23" t="s">
        <v>14</v>
      </c>
      <c r="M201" s="23" t="s">
        <v>1542</v>
      </c>
      <c r="N201" s="23" t="s">
        <v>2184</v>
      </c>
      <c r="O201" s="23" t="s">
        <v>2174</v>
      </c>
      <c r="P201" s="23" t="s">
        <v>1241</v>
      </c>
      <c r="Q201" s="23">
        <v>0</v>
      </c>
      <c r="R201" s="23" t="s">
        <v>1098</v>
      </c>
      <c r="S201" s="23" t="s">
        <v>2536</v>
      </c>
      <c r="T201" s="23" t="s">
        <v>1766</v>
      </c>
    </row>
    <row r="202" spans="1:20">
      <c r="A202" s="23" t="s">
        <v>1840</v>
      </c>
      <c r="B202" s="23" t="s">
        <v>1841</v>
      </c>
      <c r="C202" s="23" t="s">
        <v>20</v>
      </c>
      <c r="D202" s="23" t="s">
        <v>2167</v>
      </c>
      <c r="E202" s="23" t="s">
        <v>480</v>
      </c>
      <c r="F202" s="23" t="s">
        <v>2351</v>
      </c>
      <c r="G202" s="23" t="s">
        <v>1766</v>
      </c>
      <c r="H202" s="23" t="s">
        <v>2152</v>
      </c>
      <c r="I202" s="23" t="s">
        <v>2201</v>
      </c>
      <c r="J202" s="23" t="s">
        <v>14</v>
      </c>
      <c r="K202" s="23" t="s">
        <v>2171</v>
      </c>
      <c r="L202" s="23" t="s">
        <v>14</v>
      </c>
      <c r="M202" s="23" t="s">
        <v>1561</v>
      </c>
      <c r="N202" s="23" t="s">
        <v>2173</v>
      </c>
      <c r="O202" s="23" t="s">
        <v>2174</v>
      </c>
      <c r="P202" s="23" t="s">
        <v>11</v>
      </c>
      <c r="Q202" s="23">
        <v>0</v>
      </c>
      <c r="R202" s="23" t="s">
        <v>147</v>
      </c>
      <c r="S202" s="23" t="s">
        <v>2352</v>
      </c>
      <c r="T202" s="23" t="s">
        <v>1766</v>
      </c>
    </row>
    <row r="203" spans="1:20">
      <c r="A203" s="23" t="s">
        <v>2683</v>
      </c>
      <c r="B203" s="23" t="s">
        <v>2684</v>
      </c>
      <c r="C203" s="23" t="s">
        <v>18</v>
      </c>
      <c r="D203" s="23" t="s">
        <v>2167</v>
      </c>
      <c r="E203" s="23" t="s">
        <v>480</v>
      </c>
      <c r="F203" s="23" t="s">
        <v>2470</v>
      </c>
      <c r="G203" s="23" t="s">
        <v>1766</v>
      </c>
      <c r="H203" s="23" t="s">
        <v>2152</v>
      </c>
      <c r="I203" s="23" t="s">
        <v>2266</v>
      </c>
      <c r="J203" s="23" t="s">
        <v>14</v>
      </c>
      <c r="K203" s="23" t="s">
        <v>2171</v>
      </c>
      <c r="L203" s="23" t="s">
        <v>14</v>
      </c>
      <c r="M203" s="23" t="s">
        <v>1542</v>
      </c>
      <c r="N203" s="23" t="s">
        <v>2173</v>
      </c>
      <c r="O203" s="23" t="s">
        <v>2174</v>
      </c>
      <c r="P203" s="23" t="s">
        <v>8</v>
      </c>
      <c r="Q203" s="23">
        <v>0</v>
      </c>
      <c r="R203" s="23" t="s">
        <v>1176</v>
      </c>
      <c r="S203" s="23" t="s">
        <v>2685</v>
      </c>
      <c r="T203" s="23" t="s">
        <v>1766</v>
      </c>
    </row>
    <row r="204" spans="1:20">
      <c r="A204" s="23" t="s">
        <v>2524</v>
      </c>
      <c r="B204" s="23" t="s">
        <v>2525</v>
      </c>
      <c r="C204" s="23" t="s">
        <v>20</v>
      </c>
      <c r="D204" s="23" t="s">
        <v>2167</v>
      </c>
      <c r="E204" s="23" t="s">
        <v>480</v>
      </c>
      <c r="F204" s="23" t="s">
        <v>2200</v>
      </c>
      <c r="G204" s="23" t="s">
        <v>1766</v>
      </c>
      <c r="H204" s="23" t="s">
        <v>2190</v>
      </c>
      <c r="I204" s="23" t="s">
        <v>2201</v>
      </c>
      <c r="J204" s="23" t="s">
        <v>14</v>
      </c>
      <c r="K204" s="23" t="s">
        <v>2171</v>
      </c>
      <c r="L204" s="23" t="s">
        <v>14</v>
      </c>
      <c r="M204" s="23" t="s">
        <v>1552</v>
      </c>
      <c r="N204" s="23" t="s">
        <v>2173</v>
      </c>
      <c r="O204" s="23" t="s">
        <v>2174</v>
      </c>
      <c r="P204" s="23" t="s">
        <v>11</v>
      </c>
      <c r="Q204" s="23">
        <v>0</v>
      </c>
      <c r="R204" s="23" t="s">
        <v>1040</v>
      </c>
      <c r="S204" s="23" t="s">
        <v>2526</v>
      </c>
      <c r="T204" s="23" t="s">
        <v>1766</v>
      </c>
    </row>
    <row r="205" spans="1:20">
      <c r="A205" s="23" t="s">
        <v>1858</v>
      </c>
      <c r="B205" s="23" t="s">
        <v>1859</v>
      </c>
      <c r="C205" s="23" t="s">
        <v>20</v>
      </c>
      <c r="D205" s="23" t="s">
        <v>2167</v>
      </c>
      <c r="E205" s="23" t="s">
        <v>489</v>
      </c>
      <c r="F205" s="23" t="s">
        <v>2416</v>
      </c>
      <c r="G205" s="23" t="s">
        <v>1766</v>
      </c>
      <c r="H205" s="23" t="s">
        <v>2181</v>
      </c>
      <c r="I205" s="23" t="s">
        <v>2266</v>
      </c>
      <c r="J205" s="23" t="s">
        <v>14</v>
      </c>
      <c r="K205" s="23" t="s">
        <v>2171</v>
      </c>
      <c r="L205" s="23" t="s">
        <v>14</v>
      </c>
      <c r="M205" s="23" t="s">
        <v>2439</v>
      </c>
      <c r="N205" s="23" t="s">
        <v>2193</v>
      </c>
      <c r="O205" s="23" t="s">
        <v>2174</v>
      </c>
      <c r="P205" s="23" t="s">
        <v>2175</v>
      </c>
      <c r="Q205" s="23">
        <v>0</v>
      </c>
      <c r="R205" s="23" t="s">
        <v>2401</v>
      </c>
      <c r="S205" s="23" t="s">
        <v>2626</v>
      </c>
      <c r="T205" s="23" t="s">
        <v>1766</v>
      </c>
    </row>
    <row r="206" spans="1:20">
      <c r="A206" s="23" t="s">
        <v>2317</v>
      </c>
      <c r="B206" s="23" t="s">
        <v>2318</v>
      </c>
      <c r="C206" s="23" t="s">
        <v>18</v>
      </c>
      <c r="D206" s="23" t="s">
        <v>2167</v>
      </c>
      <c r="E206" s="23" t="s">
        <v>480</v>
      </c>
      <c r="F206" s="23" t="s">
        <v>2211</v>
      </c>
      <c r="G206" s="23" t="s">
        <v>1766</v>
      </c>
      <c r="H206" s="23" t="s">
        <v>2152</v>
      </c>
      <c r="I206" s="23" t="s">
        <v>2212</v>
      </c>
      <c r="J206" s="23" t="s">
        <v>14</v>
      </c>
      <c r="K206" s="23" t="s">
        <v>2171</v>
      </c>
      <c r="L206" s="23" t="s">
        <v>14</v>
      </c>
      <c r="M206" s="23" t="s">
        <v>1541</v>
      </c>
      <c r="N206" s="23" t="s">
        <v>2173</v>
      </c>
      <c r="O206" s="23" t="s">
        <v>2174</v>
      </c>
      <c r="P206" s="23" t="s">
        <v>2319</v>
      </c>
      <c r="Q206" s="23">
        <v>0</v>
      </c>
      <c r="R206" s="23" t="s">
        <v>1070</v>
      </c>
      <c r="S206" s="23" t="s">
        <v>2320</v>
      </c>
      <c r="T206" s="23" t="s">
        <v>1766</v>
      </c>
    </row>
    <row r="207" spans="1:20">
      <c r="A207" s="23" t="s">
        <v>2431</v>
      </c>
      <c r="B207" s="23" t="s">
        <v>2432</v>
      </c>
      <c r="C207" s="23" t="s">
        <v>18</v>
      </c>
      <c r="D207" s="23" t="s">
        <v>2167</v>
      </c>
      <c r="E207" s="23" t="s">
        <v>480</v>
      </c>
      <c r="F207" s="23" t="s">
        <v>2211</v>
      </c>
      <c r="G207" s="23" t="s">
        <v>1766</v>
      </c>
      <c r="H207" s="23" t="s">
        <v>2236</v>
      </c>
      <c r="I207" s="23" t="s">
        <v>2212</v>
      </c>
      <c r="J207" s="23" t="s">
        <v>14</v>
      </c>
      <c r="K207" s="23" t="s">
        <v>2171</v>
      </c>
      <c r="L207" s="23" t="s">
        <v>14</v>
      </c>
      <c r="M207" s="23" t="s">
        <v>1552</v>
      </c>
      <c r="N207" s="23" t="s">
        <v>2173</v>
      </c>
      <c r="O207" s="23" t="s">
        <v>2174</v>
      </c>
      <c r="P207" s="23" t="s">
        <v>149</v>
      </c>
      <c r="Q207" s="23">
        <v>0</v>
      </c>
      <c r="R207" s="23" t="s">
        <v>1070</v>
      </c>
      <c r="S207" s="23" t="s">
        <v>2433</v>
      </c>
      <c r="T207" s="23" t="s">
        <v>1766</v>
      </c>
    </row>
    <row r="208" spans="1:20">
      <c r="A208" s="23" t="s">
        <v>1443</v>
      </c>
      <c r="B208" s="23" t="s">
        <v>1820</v>
      </c>
      <c r="C208" s="23" t="s">
        <v>1821</v>
      </c>
      <c r="D208" s="23" t="s">
        <v>2167</v>
      </c>
      <c r="E208" s="23" t="s">
        <v>480</v>
      </c>
      <c r="F208" s="23" t="s">
        <v>2295</v>
      </c>
      <c r="G208" s="23" t="s">
        <v>1766</v>
      </c>
      <c r="H208" s="23" t="s">
        <v>2169</v>
      </c>
      <c r="I208" s="23" t="s">
        <v>2170</v>
      </c>
      <c r="J208" s="23" t="s">
        <v>14</v>
      </c>
      <c r="K208" s="23" t="s">
        <v>2171</v>
      </c>
      <c r="L208" s="23" t="s">
        <v>14</v>
      </c>
      <c r="M208" s="23" t="s">
        <v>1551</v>
      </c>
      <c r="N208" s="23" t="s">
        <v>2173</v>
      </c>
      <c r="O208" s="23" t="s">
        <v>2174</v>
      </c>
      <c r="P208" s="23" t="s">
        <v>2175</v>
      </c>
      <c r="Q208" s="23">
        <v>0</v>
      </c>
      <c r="R208" s="23" t="s">
        <v>1467</v>
      </c>
      <c r="S208" s="23" t="s">
        <v>2032</v>
      </c>
      <c r="T208" s="23" t="s">
        <v>1766</v>
      </c>
    </row>
    <row r="209" spans="1:20">
      <c r="A209" s="23" t="s">
        <v>2103</v>
      </c>
      <c r="B209" s="23" t="s">
        <v>2104</v>
      </c>
      <c r="C209" s="23" t="s">
        <v>16</v>
      </c>
      <c r="D209" s="23" t="s">
        <v>2167</v>
      </c>
      <c r="E209" s="23" t="s">
        <v>480</v>
      </c>
      <c r="F209" s="23" t="s">
        <v>2450</v>
      </c>
      <c r="G209" s="23" t="s">
        <v>1766</v>
      </c>
      <c r="H209" s="23" t="s">
        <v>2451</v>
      </c>
      <c r="I209" s="23" t="s">
        <v>2170</v>
      </c>
      <c r="J209" s="23" t="s">
        <v>14</v>
      </c>
      <c r="K209" s="23" t="s">
        <v>2171</v>
      </c>
      <c r="L209" s="23" t="s">
        <v>14</v>
      </c>
      <c r="M209" s="23" t="s">
        <v>1545</v>
      </c>
      <c r="N209" s="23" t="s">
        <v>2173</v>
      </c>
      <c r="O209" s="23" t="s">
        <v>2174</v>
      </c>
      <c r="P209" s="23" t="s">
        <v>11</v>
      </c>
      <c r="Q209" s="23">
        <v>0</v>
      </c>
      <c r="R209" s="23" t="s">
        <v>1468</v>
      </c>
      <c r="S209" s="23" t="s">
        <v>2102</v>
      </c>
      <c r="T209" s="23" t="s">
        <v>1766</v>
      </c>
    </row>
    <row r="210" spans="1:20">
      <c r="A210" s="23" t="s">
        <v>2709</v>
      </c>
      <c r="B210" s="23" t="s">
        <v>2710</v>
      </c>
      <c r="C210" s="23" t="s">
        <v>13</v>
      </c>
      <c r="D210" s="23" t="s">
        <v>2167</v>
      </c>
      <c r="E210" s="23" t="s">
        <v>480</v>
      </c>
      <c r="F210" s="23" t="s">
        <v>2361</v>
      </c>
      <c r="G210" s="23" t="s">
        <v>1766</v>
      </c>
      <c r="H210" s="23" t="s">
        <v>2190</v>
      </c>
      <c r="I210" s="23" t="s">
        <v>2201</v>
      </c>
      <c r="J210" s="23" t="s">
        <v>14</v>
      </c>
      <c r="K210" s="23" t="s">
        <v>2171</v>
      </c>
      <c r="L210" s="23" t="s">
        <v>14</v>
      </c>
      <c r="M210" s="23" t="s">
        <v>1556</v>
      </c>
      <c r="N210" s="23" t="s">
        <v>2173</v>
      </c>
      <c r="O210" s="23" t="s">
        <v>2174</v>
      </c>
      <c r="P210" s="23" t="s">
        <v>149</v>
      </c>
      <c r="Q210" s="23">
        <v>0</v>
      </c>
      <c r="R210" s="23" t="s">
        <v>1040</v>
      </c>
      <c r="S210" s="23" t="s">
        <v>2711</v>
      </c>
      <c r="T210" s="23" t="s">
        <v>1766</v>
      </c>
    </row>
    <row r="211" spans="1:20">
      <c r="A211" s="23" t="s">
        <v>2712</v>
      </c>
      <c r="B211" s="23" t="s">
        <v>2713</v>
      </c>
      <c r="C211" s="23" t="s">
        <v>20</v>
      </c>
      <c r="D211" s="23" t="s">
        <v>2167</v>
      </c>
      <c r="E211" s="23" t="s">
        <v>489</v>
      </c>
      <c r="F211" s="23" t="s">
        <v>2416</v>
      </c>
      <c r="G211" s="23" t="s">
        <v>1766</v>
      </c>
      <c r="H211" s="23" t="s">
        <v>2181</v>
      </c>
      <c r="I211" s="23" t="s">
        <v>2266</v>
      </c>
      <c r="J211" s="23" t="s">
        <v>466</v>
      </c>
      <c r="K211" s="23" t="s">
        <v>2171</v>
      </c>
      <c r="L211" s="23" t="s">
        <v>14</v>
      </c>
      <c r="M211" s="23" t="s">
        <v>2531</v>
      </c>
      <c r="N211" s="23" t="s">
        <v>2193</v>
      </c>
      <c r="O211" s="23" t="s">
        <v>2174</v>
      </c>
      <c r="P211" s="23" t="s">
        <v>149</v>
      </c>
      <c r="Q211" s="23">
        <v>0</v>
      </c>
      <c r="R211" s="23" t="s">
        <v>2279</v>
      </c>
      <c r="S211" s="23" t="s">
        <v>2714</v>
      </c>
      <c r="T211" s="23" t="s">
        <v>1766</v>
      </c>
    </row>
    <row r="212" spans="1:20">
      <c r="A212" s="23" t="s">
        <v>1899</v>
      </c>
      <c r="B212" s="23" t="s">
        <v>1900</v>
      </c>
      <c r="C212" s="23" t="s">
        <v>13</v>
      </c>
      <c r="D212" s="23" t="s">
        <v>2167</v>
      </c>
      <c r="E212" s="23" t="s">
        <v>480</v>
      </c>
      <c r="F212" s="23" t="s">
        <v>2332</v>
      </c>
      <c r="G212" s="23" t="s">
        <v>1766</v>
      </c>
      <c r="H212" s="23" t="s">
        <v>2181</v>
      </c>
      <c r="I212" s="23" t="s">
        <v>2333</v>
      </c>
      <c r="J212" s="23" t="s">
        <v>14</v>
      </c>
      <c r="K212" s="23" t="s">
        <v>2171</v>
      </c>
      <c r="L212" s="23" t="s">
        <v>14</v>
      </c>
      <c r="M212" s="23" t="s">
        <v>1548</v>
      </c>
      <c r="N212" s="23" t="s">
        <v>2173</v>
      </c>
      <c r="O212" s="23" t="s">
        <v>2174</v>
      </c>
      <c r="P212" s="23" t="s">
        <v>149</v>
      </c>
      <c r="Q212" s="23">
        <v>0</v>
      </c>
      <c r="R212" s="23" t="s">
        <v>1214</v>
      </c>
      <c r="S212" s="23" t="s">
        <v>2715</v>
      </c>
      <c r="T212" s="23" t="s">
        <v>1766</v>
      </c>
    </row>
    <row r="213" spans="1:20">
      <c r="A213" s="23" t="s">
        <v>2716</v>
      </c>
      <c r="B213" s="23" t="s">
        <v>2717</v>
      </c>
      <c r="C213" s="23" t="s">
        <v>18</v>
      </c>
      <c r="D213" s="23" t="s">
        <v>2167</v>
      </c>
      <c r="E213" s="23" t="s">
        <v>2393</v>
      </c>
      <c r="F213" s="23" t="s">
        <v>2394</v>
      </c>
      <c r="G213" s="23" t="s">
        <v>1766</v>
      </c>
      <c r="H213" s="23" t="s">
        <v>2152</v>
      </c>
      <c r="I213" s="23" t="s">
        <v>2182</v>
      </c>
      <c r="J213" s="23" t="s">
        <v>466</v>
      </c>
      <c r="K213" s="23" t="s">
        <v>2171</v>
      </c>
      <c r="L213" s="23" t="s">
        <v>14</v>
      </c>
      <c r="M213" s="23" t="s">
        <v>2646</v>
      </c>
      <c r="N213" s="23" t="s">
        <v>2396</v>
      </c>
      <c r="O213" s="23" t="s">
        <v>2174</v>
      </c>
      <c r="P213" s="23" t="s">
        <v>149</v>
      </c>
      <c r="Q213" s="23">
        <v>0</v>
      </c>
      <c r="R213" s="23" t="s">
        <v>1565</v>
      </c>
      <c r="S213" s="23" t="s">
        <v>2718</v>
      </c>
      <c r="T213" s="23" t="s">
        <v>1766</v>
      </c>
    </row>
    <row r="214" spans="1:20">
      <c r="A214" s="23" t="s">
        <v>2115</v>
      </c>
      <c r="B214" s="23" t="s">
        <v>2116</v>
      </c>
      <c r="C214" s="23" t="s">
        <v>13</v>
      </c>
      <c r="D214" s="23" t="s">
        <v>2167</v>
      </c>
      <c r="E214" s="23" t="s">
        <v>480</v>
      </c>
      <c r="F214" s="23" t="s">
        <v>2450</v>
      </c>
      <c r="G214" s="23" t="s">
        <v>1766</v>
      </c>
      <c r="H214" s="23" t="s">
        <v>2451</v>
      </c>
      <c r="I214" s="23" t="s">
        <v>2170</v>
      </c>
      <c r="J214" s="23" t="s">
        <v>14</v>
      </c>
      <c r="K214" s="23" t="s">
        <v>2171</v>
      </c>
      <c r="L214" s="23" t="s">
        <v>14</v>
      </c>
      <c r="M214" s="23" t="s">
        <v>1559</v>
      </c>
      <c r="N214" s="23" t="s">
        <v>2173</v>
      </c>
      <c r="O214" s="23" t="s">
        <v>2174</v>
      </c>
      <c r="P214" s="23" t="s">
        <v>149</v>
      </c>
      <c r="Q214" s="23">
        <v>0</v>
      </c>
      <c r="R214" s="23" t="s">
        <v>1468</v>
      </c>
      <c r="S214" s="23" t="s">
        <v>2114</v>
      </c>
      <c r="T214" s="23" t="s">
        <v>1766</v>
      </c>
    </row>
    <row r="215" spans="1:20">
      <c r="A215" s="23" t="s">
        <v>2455</v>
      </c>
      <c r="B215" s="23" t="s">
        <v>2456</v>
      </c>
      <c r="C215" s="23" t="s">
        <v>17</v>
      </c>
      <c r="D215" s="23" t="s">
        <v>2167</v>
      </c>
      <c r="E215" s="23" t="s">
        <v>480</v>
      </c>
      <c r="F215" s="23" t="s">
        <v>2256</v>
      </c>
      <c r="G215" s="23" t="s">
        <v>1766</v>
      </c>
      <c r="H215" s="23" t="s">
        <v>2152</v>
      </c>
      <c r="I215" s="23" t="s">
        <v>2191</v>
      </c>
      <c r="J215" s="23" t="s">
        <v>14</v>
      </c>
      <c r="K215" s="23" t="s">
        <v>2171</v>
      </c>
      <c r="L215" s="23" t="s">
        <v>14</v>
      </c>
      <c r="M215" s="23" t="s">
        <v>1552</v>
      </c>
      <c r="N215" s="23" t="s">
        <v>2173</v>
      </c>
      <c r="O215" s="23" t="s">
        <v>2174</v>
      </c>
      <c r="P215" s="23" t="s">
        <v>11</v>
      </c>
      <c r="Q215" s="23">
        <v>0</v>
      </c>
      <c r="R215" s="23" t="s">
        <v>2457</v>
      </c>
      <c r="S215" s="23" t="s">
        <v>2458</v>
      </c>
      <c r="T215" s="23" t="s">
        <v>1766</v>
      </c>
    </row>
    <row r="216" spans="1:20">
      <c r="A216" s="23" t="s">
        <v>2719</v>
      </c>
      <c r="B216" s="23" t="s">
        <v>2720</v>
      </c>
      <c r="C216" s="23" t="s">
        <v>20</v>
      </c>
      <c r="D216" s="23" t="s">
        <v>2167</v>
      </c>
      <c r="E216" s="23" t="s">
        <v>489</v>
      </c>
      <c r="F216" s="23" t="s">
        <v>2189</v>
      </c>
      <c r="G216" s="23" t="s">
        <v>1766</v>
      </c>
      <c r="H216" s="23" t="s">
        <v>2190</v>
      </c>
      <c r="I216" s="23" t="s">
        <v>2191</v>
      </c>
      <c r="J216" s="23" t="s">
        <v>466</v>
      </c>
      <c r="K216" s="23" t="s">
        <v>2171</v>
      </c>
      <c r="L216" s="23" t="s">
        <v>14</v>
      </c>
      <c r="M216" s="23" t="s">
        <v>2323</v>
      </c>
      <c r="N216" s="23" t="s">
        <v>2193</v>
      </c>
      <c r="O216" s="23" t="s">
        <v>2174</v>
      </c>
      <c r="P216" s="23" t="s">
        <v>2721</v>
      </c>
      <c r="Q216" s="23">
        <v>0</v>
      </c>
      <c r="R216" s="23" t="s">
        <v>1214</v>
      </c>
      <c r="S216" s="23" t="s">
        <v>2722</v>
      </c>
      <c r="T216" s="23" t="s">
        <v>1766</v>
      </c>
    </row>
    <row r="217" spans="1:20">
      <c r="A217" s="23" t="s">
        <v>2460</v>
      </c>
      <c r="B217" s="23" t="s">
        <v>2461</v>
      </c>
      <c r="C217" s="23" t="s">
        <v>13</v>
      </c>
      <c r="D217" s="23" t="s">
        <v>2167</v>
      </c>
      <c r="E217" s="23" t="s">
        <v>489</v>
      </c>
      <c r="F217" s="23" t="s">
        <v>2329</v>
      </c>
      <c r="G217" s="23" t="s">
        <v>1766</v>
      </c>
      <c r="H217" s="23" t="s">
        <v>2190</v>
      </c>
      <c r="I217" s="23" t="s">
        <v>2191</v>
      </c>
      <c r="J217" s="23" t="s">
        <v>466</v>
      </c>
      <c r="K217" s="23" t="s">
        <v>2171</v>
      </c>
      <c r="L217" s="23" t="s">
        <v>14</v>
      </c>
      <c r="M217" s="23" t="s">
        <v>1544</v>
      </c>
      <c r="N217" s="23" t="s">
        <v>2193</v>
      </c>
      <c r="O217" s="23" t="s">
        <v>2174</v>
      </c>
      <c r="P217" s="23" t="s">
        <v>149</v>
      </c>
      <c r="Q217" s="23">
        <v>0</v>
      </c>
      <c r="R217" s="23" t="s">
        <v>1091</v>
      </c>
      <c r="S217" s="23" t="s">
        <v>2462</v>
      </c>
      <c r="T217" s="23" t="s">
        <v>1766</v>
      </c>
    </row>
    <row r="218" spans="1:20">
      <c r="A218" s="23" t="s">
        <v>2723</v>
      </c>
      <c r="B218" s="23" t="s">
        <v>2724</v>
      </c>
      <c r="C218" s="23" t="s">
        <v>13</v>
      </c>
      <c r="D218" s="23" t="s">
        <v>2167</v>
      </c>
      <c r="E218" s="23" t="s">
        <v>489</v>
      </c>
      <c r="F218" s="23" t="s">
        <v>2384</v>
      </c>
      <c r="G218" s="23" t="s">
        <v>1766</v>
      </c>
      <c r="H218" s="23" t="s">
        <v>2169</v>
      </c>
      <c r="I218" s="23" t="s">
        <v>2201</v>
      </c>
      <c r="J218" s="23" t="s">
        <v>466</v>
      </c>
      <c r="K218" s="23" t="s">
        <v>2171</v>
      </c>
      <c r="L218" s="23" t="s">
        <v>14</v>
      </c>
      <c r="M218" s="23" t="s">
        <v>2495</v>
      </c>
      <c r="N218" s="23" t="s">
        <v>2193</v>
      </c>
      <c r="O218" s="23" t="s">
        <v>2174</v>
      </c>
      <c r="P218" s="23" t="s">
        <v>11</v>
      </c>
      <c r="Q218" s="23">
        <v>0</v>
      </c>
      <c r="R218" s="23" t="s">
        <v>2386</v>
      </c>
      <c r="S218" s="23" t="s">
        <v>2725</v>
      </c>
      <c r="T218" s="23" t="s">
        <v>1766</v>
      </c>
    </row>
    <row r="219" spans="1:20">
      <c r="A219" s="23" t="s">
        <v>2726</v>
      </c>
      <c r="B219" s="23" t="s">
        <v>2727</v>
      </c>
      <c r="C219" s="23" t="s">
        <v>18</v>
      </c>
      <c r="D219" s="23" t="s">
        <v>2167</v>
      </c>
      <c r="E219" s="23" t="s">
        <v>2393</v>
      </c>
      <c r="F219" s="23" t="s">
        <v>2394</v>
      </c>
      <c r="G219" s="23" t="s">
        <v>1766</v>
      </c>
      <c r="H219" s="23" t="s">
        <v>2152</v>
      </c>
      <c r="I219" s="23" t="s">
        <v>2182</v>
      </c>
      <c r="J219" s="23" t="s">
        <v>466</v>
      </c>
      <c r="K219" s="23" t="s">
        <v>2171</v>
      </c>
      <c r="L219" s="23" t="s">
        <v>14</v>
      </c>
      <c r="M219" s="23" t="s">
        <v>2395</v>
      </c>
      <c r="N219" s="23" t="s">
        <v>2396</v>
      </c>
      <c r="O219" s="23" t="s">
        <v>2174</v>
      </c>
      <c r="P219" s="23" t="s">
        <v>2728</v>
      </c>
      <c r="Q219" s="23">
        <v>0</v>
      </c>
      <c r="R219" s="23" t="s">
        <v>1565</v>
      </c>
      <c r="S219" s="23" t="s">
        <v>2729</v>
      </c>
      <c r="T219" s="23" t="s">
        <v>1766</v>
      </c>
    </row>
    <row r="220" spans="1:20">
      <c r="A220" s="23" t="s">
        <v>2619</v>
      </c>
      <c r="B220" s="23" t="s">
        <v>2620</v>
      </c>
      <c r="C220" s="23" t="s">
        <v>13</v>
      </c>
      <c r="D220" s="23" t="s">
        <v>2167</v>
      </c>
      <c r="E220" s="23" t="s">
        <v>489</v>
      </c>
      <c r="F220" s="23" t="s">
        <v>2384</v>
      </c>
      <c r="G220" s="23" t="s">
        <v>1766</v>
      </c>
      <c r="H220" s="23" t="s">
        <v>2169</v>
      </c>
      <c r="I220" s="23" t="s">
        <v>2201</v>
      </c>
      <c r="J220" s="23" t="s">
        <v>466</v>
      </c>
      <c r="K220" s="23" t="s">
        <v>2171</v>
      </c>
      <c r="L220" s="23" t="s">
        <v>14</v>
      </c>
      <c r="M220" s="23" t="s">
        <v>2645</v>
      </c>
      <c r="N220" s="23" t="s">
        <v>2193</v>
      </c>
      <c r="O220" s="23" t="s">
        <v>2174</v>
      </c>
      <c r="P220" s="23" t="s">
        <v>149</v>
      </c>
      <c r="Q220" s="23">
        <v>0</v>
      </c>
      <c r="R220" s="23" t="s">
        <v>2386</v>
      </c>
      <c r="S220" s="23" t="s">
        <v>2621</v>
      </c>
      <c r="T220" s="23" t="s">
        <v>1766</v>
      </c>
    </row>
    <row r="221" spans="1:20">
      <c r="A221" s="23" t="s">
        <v>2730</v>
      </c>
      <c r="B221" s="23" t="s">
        <v>2731</v>
      </c>
      <c r="C221" s="23" t="s">
        <v>20</v>
      </c>
      <c r="D221" s="23" t="s">
        <v>14</v>
      </c>
      <c r="E221" s="23" t="s">
        <v>2732</v>
      </c>
      <c r="F221" s="23" t="s">
        <v>2733</v>
      </c>
      <c r="G221" s="23" t="s">
        <v>1766</v>
      </c>
      <c r="H221" s="23" t="s">
        <v>2222</v>
      </c>
      <c r="I221" s="23" t="s">
        <v>2182</v>
      </c>
      <c r="J221" s="23" t="s">
        <v>14</v>
      </c>
      <c r="K221" s="23" t="s">
        <v>2171</v>
      </c>
      <c r="L221" s="23" t="s">
        <v>14</v>
      </c>
      <c r="M221" s="23" t="s">
        <v>1540</v>
      </c>
      <c r="N221" s="23" t="s">
        <v>2396</v>
      </c>
      <c r="O221" s="23" t="s">
        <v>2174</v>
      </c>
      <c r="P221" s="23" t="s">
        <v>8</v>
      </c>
      <c r="Q221" s="23">
        <v>0</v>
      </c>
      <c r="R221" s="23" t="s">
        <v>1471</v>
      </c>
      <c r="S221" s="23" t="s">
        <v>2734</v>
      </c>
      <c r="T221" s="23" t="s">
        <v>1766</v>
      </c>
    </row>
    <row r="222" spans="1:20">
      <c r="A222" s="23" t="s">
        <v>2735</v>
      </c>
      <c r="B222" s="23" t="s">
        <v>2736</v>
      </c>
      <c r="C222" s="23" t="s">
        <v>20</v>
      </c>
      <c r="D222" s="23" t="s">
        <v>2167</v>
      </c>
      <c r="E222" s="23" t="s">
        <v>489</v>
      </c>
      <c r="F222" s="23" t="s">
        <v>2189</v>
      </c>
      <c r="G222" s="23" t="s">
        <v>1766</v>
      </c>
      <c r="H222" s="23" t="s">
        <v>2190</v>
      </c>
      <c r="I222" s="23" t="s">
        <v>2191</v>
      </c>
      <c r="J222" s="23" t="s">
        <v>466</v>
      </c>
      <c r="K222" s="23" t="s">
        <v>2171</v>
      </c>
      <c r="L222" s="23" t="s">
        <v>14</v>
      </c>
      <c r="M222" s="23" t="s">
        <v>2323</v>
      </c>
      <c r="N222" s="23" t="s">
        <v>2193</v>
      </c>
      <c r="O222" s="23" t="s">
        <v>2174</v>
      </c>
      <c r="P222" s="23" t="s">
        <v>8</v>
      </c>
      <c r="Q222" s="23">
        <v>0</v>
      </c>
      <c r="R222" s="23" t="s">
        <v>1214</v>
      </c>
      <c r="S222" s="23" t="s">
        <v>2737</v>
      </c>
      <c r="T222" s="23" t="s">
        <v>1766</v>
      </c>
    </row>
    <row r="223" spans="1:20">
      <c r="A223" s="23" t="s">
        <v>2068</v>
      </c>
      <c r="B223" s="23" t="s">
        <v>2069</v>
      </c>
      <c r="C223" s="23" t="s">
        <v>1927</v>
      </c>
      <c r="D223" s="23" t="s">
        <v>2179</v>
      </c>
      <c r="E223" s="23" t="s">
        <v>492</v>
      </c>
      <c r="F223" s="23" t="s">
        <v>2325</v>
      </c>
      <c r="G223" s="23" t="s">
        <v>1766</v>
      </c>
      <c r="H223" s="23" t="s">
        <v>2222</v>
      </c>
      <c r="I223" s="23" t="s">
        <v>2182</v>
      </c>
      <c r="J223" s="23" t="s">
        <v>14</v>
      </c>
      <c r="K223" s="23" t="s">
        <v>2171</v>
      </c>
      <c r="L223" s="23" t="s">
        <v>14</v>
      </c>
      <c r="M223" s="23" t="s">
        <v>1543</v>
      </c>
      <c r="N223" s="23" t="s">
        <v>2184</v>
      </c>
      <c r="O223" s="23" t="s">
        <v>2174</v>
      </c>
      <c r="P223" s="23" t="s">
        <v>1241</v>
      </c>
      <c r="Q223" s="23">
        <v>0</v>
      </c>
      <c r="R223" s="23" t="s">
        <v>1115</v>
      </c>
      <c r="S223" s="23" t="s">
        <v>2553</v>
      </c>
      <c r="T223" s="23" t="s">
        <v>1766</v>
      </c>
    </row>
    <row r="224" spans="1:20">
      <c r="A224" s="23" t="s">
        <v>2738</v>
      </c>
      <c r="B224" s="23" t="s">
        <v>2739</v>
      </c>
      <c r="C224" s="23" t="s">
        <v>18</v>
      </c>
      <c r="D224" s="23" t="s">
        <v>2167</v>
      </c>
      <c r="E224" s="23" t="s">
        <v>480</v>
      </c>
      <c r="F224" s="23" t="s">
        <v>2265</v>
      </c>
      <c r="G224" s="23" t="s">
        <v>1766</v>
      </c>
      <c r="H224" s="23" t="s">
        <v>2181</v>
      </c>
      <c r="I224" s="23" t="s">
        <v>2266</v>
      </c>
      <c r="J224" s="23" t="s">
        <v>14</v>
      </c>
      <c r="K224" s="23" t="s">
        <v>2171</v>
      </c>
      <c r="L224" s="23" t="s">
        <v>14</v>
      </c>
      <c r="M224" s="23" t="s">
        <v>1560</v>
      </c>
      <c r="N224" s="23" t="s">
        <v>2173</v>
      </c>
      <c r="O224" s="23" t="s">
        <v>2174</v>
      </c>
      <c r="P224" s="23" t="s">
        <v>2740</v>
      </c>
      <c r="Q224" s="23">
        <v>0</v>
      </c>
      <c r="R224" s="23" t="s">
        <v>1214</v>
      </c>
      <c r="S224" s="23" t="s">
        <v>2741</v>
      </c>
      <c r="T224" s="23" t="s">
        <v>1766</v>
      </c>
    </row>
    <row r="225" spans="1:20">
      <c r="A225" s="23" t="s">
        <v>2742</v>
      </c>
      <c r="B225" s="23" t="s">
        <v>2743</v>
      </c>
      <c r="C225" s="23" t="s">
        <v>19</v>
      </c>
      <c r="D225" s="23" t="s">
        <v>2167</v>
      </c>
      <c r="E225" s="23" t="s">
        <v>480</v>
      </c>
      <c r="F225" s="23" t="s">
        <v>2309</v>
      </c>
      <c r="G225" s="23" t="s">
        <v>1766</v>
      </c>
      <c r="H225" s="23" t="s">
        <v>2152</v>
      </c>
      <c r="I225" s="23" t="s">
        <v>2191</v>
      </c>
      <c r="J225" s="23" t="s">
        <v>14</v>
      </c>
      <c r="K225" s="23" t="s">
        <v>2171</v>
      </c>
      <c r="L225" s="23" t="s">
        <v>14</v>
      </c>
      <c r="M225" s="23" t="s">
        <v>1543</v>
      </c>
      <c r="N225" s="23" t="s">
        <v>2173</v>
      </c>
      <c r="O225" s="23" t="s">
        <v>2174</v>
      </c>
      <c r="P225" s="23" t="s">
        <v>8</v>
      </c>
      <c r="Q225" s="23">
        <v>0</v>
      </c>
      <c r="R225" s="23" t="s">
        <v>1478</v>
      </c>
      <c r="S225" s="23" t="s">
        <v>2744</v>
      </c>
      <c r="T225" s="23" t="s">
        <v>1766</v>
      </c>
    </row>
    <row r="226" spans="1:20">
      <c r="A226" s="23" t="s">
        <v>2600</v>
      </c>
      <c r="B226" s="23" t="s">
        <v>2601</v>
      </c>
      <c r="C226" s="23" t="s">
        <v>20</v>
      </c>
      <c r="D226" s="23" t="s">
        <v>2167</v>
      </c>
      <c r="E226" s="23" t="s">
        <v>480</v>
      </c>
      <c r="F226" s="23" t="s">
        <v>2200</v>
      </c>
      <c r="G226" s="23" t="s">
        <v>1766</v>
      </c>
      <c r="H226" s="23" t="s">
        <v>2190</v>
      </c>
      <c r="I226" s="23" t="s">
        <v>2201</v>
      </c>
      <c r="J226" s="23" t="s">
        <v>14</v>
      </c>
      <c r="K226" s="23" t="s">
        <v>2171</v>
      </c>
      <c r="L226" s="23" t="s">
        <v>14</v>
      </c>
      <c r="M226" s="23" t="s">
        <v>1552</v>
      </c>
      <c r="N226" s="23" t="s">
        <v>2173</v>
      </c>
      <c r="O226" s="23" t="s">
        <v>2174</v>
      </c>
      <c r="P226" s="23" t="s">
        <v>2428</v>
      </c>
      <c r="Q226" s="23">
        <v>0</v>
      </c>
      <c r="R226" s="23" t="s">
        <v>1040</v>
      </c>
      <c r="S226" s="23" t="s">
        <v>2602</v>
      </c>
      <c r="T226" s="23" t="s">
        <v>1766</v>
      </c>
    </row>
    <row r="227" spans="1:20">
      <c r="A227" s="23" t="s">
        <v>2209</v>
      </c>
      <c r="B227" s="23" t="s">
        <v>2210</v>
      </c>
      <c r="C227" s="23" t="s">
        <v>13</v>
      </c>
      <c r="D227" s="23" t="s">
        <v>2167</v>
      </c>
      <c r="E227" s="23" t="s">
        <v>480</v>
      </c>
      <c r="F227" s="23" t="s">
        <v>2211</v>
      </c>
      <c r="G227" s="23" t="s">
        <v>1766</v>
      </c>
      <c r="H227" s="23" t="s">
        <v>2236</v>
      </c>
      <c r="I227" s="23" t="s">
        <v>2212</v>
      </c>
      <c r="J227" s="23" t="s">
        <v>14</v>
      </c>
      <c r="K227" s="23" t="s">
        <v>2171</v>
      </c>
      <c r="L227" s="23" t="s">
        <v>14</v>
      </c>
      <c r="M227" s="23" t="s">
        <v>1552</v>
      </c>
      <c r="N227" s="23" t="s">
        <v>2173</v>
      </c>
      <c r="O227" s="23" t="s">
        <v>2174</v>
      </c>
      <c r="P227" s="23" t="s">
        <v>2213</v>
      </c>
      <c r="Q227" s="23">
        <v>0</v>
      </c>
      <c r="R227" s="23" t="s">
        <v>1070</v>
      </c>
      <c r="S227" s="23" t="s">
        <v>2214</v>
      </c>
      <c r="T227" s="23" t="s">
        <v>1766</v>
      </c>
    </row>
    <row r="228" spans="1:20">
      <c r="A228" s="23" t="s">
        <v>2745</v>
      </c>
      <c r="B228" s="23" t="s">
        <v>2746</v>
      </c>
      <c r="C228" s="23" t="s">
        <v>16</v>
      </c>
      <c r="D228" s="23" t="s">
        <v>2167</v>
      </c>
      <c r="E228" s="23" t="s">
        <v>2270</v>
      </c>
      <c r="F228" s="23" t="s">
        <v>2271</v>
      </c>
      <c r="G228" s="23" t="s">
        <v>1766</v>
      </c>
      <c r="H228" s="23" t="s">
        <v>2272</v>
      </c>
      <c r="I228" s="23" t="s">
        <v>2170</v>
      </c>
      <c r="J228" s="23" t="s">
        <v>14</v>
      </c>
      <c r="K228" s="23" t="s">
        <v>2171</v>
      </c>
      <c r="L228" s="23" t="s">
        <v>14</v>
      </c>
      <c r="M228" s="23" t="s">
        <v>2558</v>
      </c>
      <c r="N228" s="23" t="s">
        <v>2193</v>
      </c>
      <c r="O228" s="23" t="s">
        <v>2174</v>
      </c>
      <c r="P228" s="23" t="s">
        <v>2747</v>
      </c>
      <c r="Q228" s="23">
        <v>0</v>
      </c>
      <c r="R228" s="23" t="s">
        <v>1016</v>
      </c>
      <c r="S228" s="23" t="s">
        <v>2748</v>
      </c>
      <c r="T228" s="23" t="s">
        <v>1766</v>
      </c>
    </row>
    <row r="229" spans="1:20">
      <c r="A229" s="23" t="s">
        <v>1441</v>
      </c>
      <c r="B229" s="23" t="s">
        <v>1819</v>
      </c>
      <c r="C229" s="23" t="s">
        <v>20</v>
      </c>
      <c r="D229" s="23" t="s">
        <v>2167</v>
      </c>
      <c r="E229" s="23" t="s">
        <v>480</v>
      </c>
      <c r="F229" s="23" t="s">
        <v>2295</v>
      </c>
      <c r="G229" s="23" t="s">
        <v>1766</v>
      </c>
      <c r="H229" s="23" t="s">
        <v>2169</v>
      </c>
      <c r="I229" s="23" t="s">
        <v>2170</v>
      </c>
      <c r="J229" s="23" t="s">
        <v>14</v>
      </c>
      <c r="K229" s="23" t="s">
        <v>2171</v>
      </c>
      <c r="L229" s="23" t="s">
        <v>14</v>
      </c>
      <c r="M229" s="23" t="s">
        <v>1551</v>
      </c>
      <c r="N229" s="23" t="s">
        <v>2173</v>
      </c>
      <c r="O229" s="23" t="s">
        <v>2174</v>
      </c>
      <c r="P229" s="23" t="s">
        <v>1081</v>
      </c>
      <c r="Q229" s="23">
        <v>0</v>
      </c>
      <c r="R229" s="23" t="s">
        <v>1079</v>
      </c>
      <c r="S229" s="23" t="s">
        <v>2749</v>
      </c>
      <c r="T229" s="23" t="s">
        <v>1766</v>
      </c>
    </row>
    <row r="230" spans="1:20">
      <c r="A230" s="23" t="s">
        <v>2562</v>
      </c>
      <c r="B230" s="23" t="s">
        <v>2563</v>
      </c>
      <c r="C230" s="23" t="s">
        <v>20</v>
      </c>
      <c r="D230" s="23" t="s">
        <v>2167</v>
      </c>
      <c r="E230" s="23" t="s">
        <v>489</v>
      </c>
      <c r="F230" s="23" t="s">
        <v>2384</v>
      </c>
      <c r="G230" s="23" t="s">
        <v>1766</v>
      </c>
      <c r="H230" s="23" t="s">
        <v>2169</v>
      </c>
      <c r="I230" s="23" t="s">
        <v>2201</v>
      </c>
      <c r="J230" s="23" t="s">
        <v>466</v>
      </c>
      <c r="K230" s="23" t="s">
        <v>2171</v>
      </c>
      <c r="L230" s="23" t="s">
        <v>14</v>
      </c>
      <c r="M230" s="23" t="s">
        <v>2495</v>
      </c>
      <c r="N230" s="23" t="s">
        <v>2193</v>
      </c>
      <c r="O230" s="23" t="s">
        <v>2174</v>
      </c>
      <c r="P230" s="23" t="s">
        <v>149</v>
      </c>
      <c r="Q230" s="23">
        <v>0</v>
      </c>
      <c r="R230" s="23" t="s">
        <v>2386</v>
      </c>
      <c r="S230" s="23" t="s">
        <v>2564</v>
      </c>
      <c r="T230" s="23" t="s">
        <v>1766</v>
      </c>
    </row>
    <row r="231" spans="1:20">
      <c r="A231" s="23" t="s">
        <v>2716</v>
      </c>
      <c r="B231" s="23" t="s">
        <v>2717</v>
      </c>
      <c r="C231" s="23" t="s">
        <v>18</v>
      </c>
      <c r="D231" s="23" t="s">
        <v>2167</v>
      </c>
      <c r="E231" s="23" t="s">
        <v>2393</v>
      </c>
      <c r="F231" s="23" t="s">
        <v>2394</v>
      </c>
      <c r="G231" s="23" t="s">
        <v>1766</v>
      </c>
      <c r="H231" s="23" t="s">
        <v>2152</v>
      </c>
      <c r="I231" s="23" t="s">
        <v>2182</v>
      </c>
      <c r="J231" s="23" t="s">
        <v>466</v>
      </c>
      <c r="K231" s="23" t="s">
        <v>2171</v>
      </c>
      <c r="L231" s="23" t="s">
        <v>14</v>
      </c>
      <c r="M231" s="23" t="s">
        <v>2639</v>
      </c>
      <c r="N231" s="23" t="s">
        <v>2396</v>
      </c>
      <c r="O231" s="23" t="s">
        <v>2174</v>
      </c>
      <c r="P231" s="23" t="s">
        <v>149</v>
      </c>
      <c r="Q231" s="23">
        <v>0</v>
      </c>
      <c r="R231" s="23" t="s">
        <v>1565</v>
      </c>
      <c r="S231" s="23" t="s">
        <v>2718</v>
      </c>
      <c r="T231" s="23" t="s">
        <v>1766</v>
      </c>
    </row>
    <row r="232" spans="1:20">
      <c r="A232" s="23" t="s">
        <v>2693</v>
      </c>
      <c r="B232" s="23" t="s">
        <v>2694</v>
      </c>
      <c r="C232" s="23" t="s">
        <v>18</v>
      </c>
      <c r="D232" s="23" t="s">
        <v>2167</v>
      </c>
      <c r="E232" s="23" t="s">
        <v>480</v>
      </c>
      <c r="F232" s="23" t="s">
        <v>2470</v>
      </c>
      <c r="G232" s="23" t="s">
        <v>1766</v>
      </c>
      <c r="H232" s="23" t="s">
        <v>2152</v>
      </c>
      <c r="I232" s="23" t="s">
        <v>2266</v>
      </c>
      <c r="J232" s="23" t="s">
        <v>14</v>
      </c>
      <c r="K232" s="23" t="s">
        <v>2171</v>
      </c>
      <c r="L232" s="23" t="s">
        <v>14</v>
      </c>
      <c r="M232" s="23" t="s">
        <v>1546</v>
      </c>
      <c r="N232" s="23" t="s">
        <v>2173</v>
      </c>
      <c r="O232" s="23" t="s">
        <v>2174</v>
      </c>
      <c r="P232" s="23" t="s">
        <v>2695</v>
      </c>
      <c r="Q232" s="23">
        <v>0</v>
      </c>
      <c r="R232" s="23" t="s">
        <v>1176</v>
      </c>
      <c r="S232" s="23" t="s">
        <v>2696</v>
      </c>
      <c r="T232" s="23" t="s">
        <v>1766</v>
      </c>
    </row>
    <row r="233" spans="1:20">
      <c r="A233" s="23" t="s">
        <v>2340</v>
      </c>
      <c r="B233" s="23" t="s">
        <v>2341</v>
      </c>
      <c r="C233" s="23" t="s">
        <v>1927</v>
      </c>
      <c r="D233" s="23" t="s">
        <v>2179</v>
      </c>
      <c r="E233" s="23" t="s">
        <v>492</v>
      </c>
      <c r="F233" s="23" t="s">
        <v>2315</v>
      </c>
      <c r="G233" s="23" t="s">
        <v>1766</v>
      </c>
      <c r="H233" s="23" t="s">
        <v>2241</v>
      </c>
      <c r="I233" s="23" t="s">
        <v>2182</v>
      </c>
      <c r="J233" s="23" t="s">
        <v>14</v>
      </c>
      <c r="K233" s="23" t="s">
        <v>2171</v>
      </c>
      <c r="L233" s="23" t="s">
        <v>14</v>
      </c>
      <c r="M233" s="23" t="s">
        <v>1548</v>
      </c>
      <c r="N233" s="23" t="s">
        <v>2184</v>
      </c>
      <c r="O233" s="23" t="s">
        <v>2174</v>
      </c>
      <c r="P233" s="23" t="s">
        <v>2342</v>
      </c>
      <c r="Q233" s="23">
        <v>0</v>
      </c>
      <c r="R233" s="23" t="s">
        <v>1071</v>
      </c>
      <c r="S233" s="23" t="s">
        <v>2343</v>
      </c>
      <c r="T233" s="23" t="s">
        <v>1766</v>
      </c>
    </row>
    <row r="234" spans="1:20">
      <c r="A234" s="23" t="s">
        <v>2750</v>
      </c>
      <c r="B234" s="23" t="s">
        <v>2751</v>
      </c>
      <c r="C234" s="23" t="s">
        <v>20</v>
      </c>
      <c r="D234" s="23" t="s">
        <v>2167</v>
      </c>
      <c r="E234" s="23" t="s">
        <v>489</v>
      </c>
      <c r="F234" s="23" t="s">
        <v>2416</v>
      </c>
      <c r="G234" s="23" t="s">
        <v>1766</v>
      </c>
      <c r="H234" s="23" t="s">
        <v>2181</v>
      </c>
      <c r="I234" s="23" t="s">
        <v>2266</v>
      </c>
      <c r="J234" s="23" t="s">
        <v>466</v>
      </c>
      <c r="K234" s="23" t="s">
        <v>2171</v>
      </c>
      <c r="L234" s="23" t="s">
        <v>14</v>
      </c>
      <c r="M234" s="23" t="s">
        <v>2593</v>
      </c>
      <c r="N234" s="23" t="s">
        <v>2193</v>
      </c>
      <c r="O234" s="23" t="s">
        <v>2174</v>
      </c>
      <c r="P234" s="23" t="s">
        <v>2752</v>
      </c>
      <c r="Q234" s="23">
        <v>0</v>
      </c>
      <c r="R234" s="23" t="s">
        <v>2279</v>
      </c>
      <c r="S234" s="23" t="s">
        <v>2753</v>
      </c>
      <c r="T234" s="23" t="s">
        <v>1766</v>
      </c>
    </row>
    <row r="235" spans="1:20">
      <c r="A235" s="23" t="s">
        <v>1455</v>
      </c>
      <c r="B235" s="23" t="s">
        <v>1827</v>
      </c>
      <c r="C235" s="23" t="s">
        <v>13</v>
      </c>
      <c r="D235" s="23" t="s">
        <v>2167</v>
      </c>
      <c r="E235" s="23" t="s">
        <v>480</v>
      </c>
      <c r="F235" s="23" t="s">
        <v>2450</v>
      </c>
      <c r="G235" s="23" t="s">
        <v>1766</v>
      </c>
      <c r="H235" s="23" t="s">
        <v>2451</v>
      </c>
      <c r="I235" s="23" t="s">
        <v>2170</v>
      </c>
      <c r="J235" s="23" t="s">
        <v>14</v>
      </c>
      <c r="K235" s="23" t="s">
        <v>2171</v>
      </c>
      <c r="L235" s="23" t="s">
        <v>14</v>
      </c>
      <c r="M235" s="23" t="s">
        <v>1540</v>
      </c>
      <c r="N235" s="23" t="s">
        <v>2173</v>
      </c>
      <c r="O235" s="23" t="s">
        <v>2174</v>
      </c>
      <c r="P235" s="23" t="s">
        <v>8</v>
      </c>
      <c r="Q235" s="23">
        <v>0</v>
      </c>
      <c r="R235" s="23" t="s">
        <v>1468</v>
      </c>
      <c r="S235" s="23" t="s">
        <v>2098</v>
      </c>
      <c r="T235" s="23" t="s">
        <v>1766</v>
      </c>
    </row>
    <row r="236" spans="1:20">
      <c r="A236" s="23" t="s">
        <v>2085</v>
      </c>
      <c r="B236" s="23" t="s">
        <v>2086</v>
      </c>
      <c r="C236" s="23" t="s">
        <v>13</v>
      </c>
      <c r="D236" s="23" t="s">
        <v>2167</v>
      </c>
      <c r="E236" s="23" t="s">
        <v>480</v>
      </c>
      <c r="F236" s="23" t="s">
        <v>2450</v>
      </c>
      <c r="G236" s="23" t="s">
        <v>1766</v>
      </c>
      <c r="H236" s="23" t="s">
        <v>2451</v>
      </c>
      <c r="I236" s="23" t="s">
        <v>2170</v>
      </c>
      <c r="J236" s="23" t="s">
        <v>14</v>
      </c>
      <c r="K236" s="23" t="s">
        <v>2171</v>
      </c>
      <c r="L236" s="23" t="s">
        <v>14</v>
      </c>
      <c r="M236" s="23" t="s">
        <v>1540</v>
      </c>
      <c r="N236" s="23" t="s">
        <v>2173</v>
      </c>
      <c r="O236" s="23" t="s">
        <v>2174</v>
      </c>
      <c r="P236" s="23" t="s">
        <v>149</v>
      </c>
      <c r="Q236" s="23">
        <v>0</v>
      </c>
      <c r="R236" s="23" t="s">
        <v>1468</v>
      </c>
      <c r="S236" s="23" t="s">
        <v>2090</v>
      </c>
      <c r="T236" s="23" t="s">
        <v>1766</v>
      </c>
    </row>
    <row r="237" spans="1:20">
      <c r="A237" s="23" t="s">
        <v>2373</v>
      </c>
      <c r="B237" s="23" t="s">
        <v>2374</v>
      </c>
      <c r="C237" s="23" t="s">
        <v>16</v>
      </c>
      <c r="D237" s="23" t="s">
        <v>2167</v>
      </c>
      <c r="E237" s="23" t="s">
        <v>2270</v>
      </c>
      <c r="F237" s="23" t="s">
        <v>2271</v>
      </c>
      <c r="G237" s="23" t="s">
        <v>1766</v>
      </c>
      <c r="H237" s="23" t="s">
        <v>2272</v>
      </c>
      <c r="I237" s="23" t="s">
        <v>2170</v>
      </c>
      <c r="J237" s="23" t="s">
        <v>14</v>
      </c>
      <c r="K237" s="23" t="s">
        <v>2171</v>
      </c>
      <c r="L237" s="23" t="s">
        <v>14</v>
      </c>
      <c r="M237" s="23" t="s">
        <v>2489</v>
      </c>
      <c r="N237" s="23" t="s">
        <v>2193</v>
      </c>
      <c r="O237" s="23" t="s">
        <v>2174</v>
      </c>
      <c r="P237" s="23" t="s">
        <v>2375</v>
      </c>
      <c r="Q237" s="23">
        <v>0</v>
      </c>
      <c r="R237" s="23" t="s">
        <v>1016</v>
      </c>
      <c r="S237" s="23" t="s">
        <v>2376</v>
      </c>
      <c r="T237" s="23" t="s">
        <v>1766</v>
      </c>
    </row>
    <row r="238" spans="1:20">
      <c r="A238" s="23" t="s">
        <v>2754</v>
      </c>
      <c r="B238" s="23" t="s">
        <v>2755</v>
      </c>
      <c r="C238" s="23" t="s">
        <v>16</v>
      </c>
      <c r="D238" s="23" t="s">
        <v>2167</v>
      </c>
      <c r="E238" s="23" t="s">
        <v>2270</v>
      </c>
      <c r="F238" s="23" t="s">
        <v>2271</v>
      </c>
      <c r="G238" s="23" t="s">
        <v>1766</v>
      </c>
      <c r="H238" s="23" t="s">
        <v>2272</v>
      </c>
      <c r="I238" s="23" t="s">
        <v>2170</v>
      </c>
      <c r="J238" s="23" t="s">
        <v>14</v>
      </c>
      <c r="K238" s="23" t="s">
        <v>2171</v>
      </c>
      <c r="L238" s="23" t="s">
        <v>14</v>
      </c>
      <c r="M238" s="23" t="s">
        <v>2489</v>
      </c>
      <c r="N238" s="23" t="s">
        <v>2193</v>
      </c>
      <c r="O238" s="23" t="s">
        <v>2174</v>
      </c>
      <c r="P238" s="23" t="s">
        <v>2756</v>
      </c>
      <c r="Q238" s="23">
        <v>0</v>
      </c>
      <c r="R238" s="23" t="s">
        <v>1016</v>
      </c>
      <c r="S238" s="23" t="s">
        <v>2757</v>
      </c>
      <c r="T238" s="23" t="s">
        <v>1766</v>
      </c>
    </row>
    <row r="239" spans="1:20">
      <c r="A239" s="23" t="s">
        <v>2219</v>
      </c>
      <c r="B239" s="23" t="s">
        <v>2220</v>
      </c>
      <c r="C239" s="23" t="s">
        <v>1834</v>
      </c>
      <c r="D239" s="23" t="s">
        <v>2179</v>
      </c>
      <c r="E239" s="23" t="s">
        <v>487</v>
      </c>
      <c r="F239" s="23" t="s">
        <v>2221</v>
      </c>
      <c r="G239" s="23" t="s">
        <v>1766</v>
      </c>
      <c r="H239" s="23" t="s">
        <v>2222</v>
      </c>
      <c r="I239" s="23" t="s">
        <v>2182</v>
      </c>
      <c r="J239" s="23" t="s">
        <v>14</v>
      </c>
      <c r="K239" s="23" t="s">
        <v>2171</v>
      </c>
      <c r="L239" s="23" t="s">
        <v>14</v>
      </c>
      <c r="M239" s="23" t="s">
        <v>2657</v>
      </c>
      <c r="N239" s="23" t="s">
        <v>2184</v>
      </c>
      <c r="O239" s="23" t="s">
        <v>2174</v>
      </c>
      <c r="P239" s="23" t="s">
        <v>1039</v>
      </c>
      <c r="Q239" s="23">
        <v>0</v>
      </c>
      <c r="R239" s="23" t="s">
        <v>1040</v>
      </c>
      <c r="S239" s="23" t="s">
        <v>2224</v>
      </c>
      <c r="T239" s="23" t="s">
        <v>1766</v>
      </c>
    </row>
    <row r="240" spans="1:20">
      <c r="A240" s="23" t="s">
        <v>1429</v>
      </c>
      <c r="B240" s="23" t="s">
        <v>1810</v>
      </c>
      <c r="C240" s="23" t="s">
        <v>20</v>
      </c>
      <c r="D240" s="23" t="s">
        <v>2167</v>
      </c>
      <c r="E240" s="23" t="s">
        <v>1264</v>
      </c>
      <c r="F240" s="23" t="s">
        <v>2168</v>
      </c>
      <c r="G240" s="23" t="s">
        <v>1766</v>
      </c>
      <c r="H240" s="23" t="s">
        <v>2169</v>
      </c>
      <c r="I240" s="23" t="s">
        <v>2170</v>
      </c>
      <c r="J240" s="23" t="s">
        <v>14</v>
      </c>
      <c r="K240" s="23" t="s">
        <v>2171</v>
      </c>
      <c r="L240" s="23" t="s">
        <v>14</v>
      </c>
      <c r="M240" s="23" t="s">
        <v>2227</v>
      </c>
      <c r="N240" s="23" t="s">
        <v>2173</v>
      </c>
      <c r="O240" s="23" t="s">
        <v>2174</v>
      </c>
      <c r="P240" s="23" t="s">
        <v>2175</v>
      </c>
      <c r="Q240" s="23">
        <v>0</v>
      </c>
      <c r="R240" s="23" t="s">
        <v>2228</v>
      </c>
      <c r="S240" s="23" t="s">
        <v>2758</v>
      </c>
      <c r="T240" s="23" t="s">
        <v>1766</v>
      </c>
    </row>
    <row r="241" spans="1:20">
      <c r="A241" s="23" t="s">
        <v>2689</v>
      </c>
      <c r="B241" s="23" t="s">
        <v>2690</v>
      </c>
      <c r="C241" s="23" t="s">
        <v>20</v>
      </c>
      <c r="D241" s="23" t="s">
        <v>2167</v>
      </c>
      <c r="E241" s="23" t="s">
        <v>480</v>
      </c>
      <c r="F241" s="23" t="s">
        <v>2200</v>
      </c>
      <c r="G241" s="23" t="s">
        <v>1766</v>
      </c>
      <c r="H241" s="23" t="s">
        <v>2190</v>
      </c>
      <c r="I241" s="23" t="s">
        <v>2201</v>
      </c>
      <c r="J241" s="23" t="s">
        <v>14</v>
      </c>
      <c r="K241" s="23" t="s">
        <v>2171</v>
      </c>
      <c r="L241" s="23" t="s">
        <v>14</v>
      </c>
      <c r="M241" s="23" t="s">
        <v>1541</v>
      </c>
      <c r="N241" s="23" t="s">
        <v>2173</v>
      </c>
      <c r="O241" s="23" t="s">
        <v>2174</v>
      </c>
      <c r="P241" s="23" t="s">
        <v>8</v>
      </c>
      <c r="Q241" s="23">
        <v>0</v>
      </c>
      <c r="R241" s="23" t="s">
        <v>2691</v>
      </c>
      <c r="S241" s="23" t="s">
        <v>2692</v>
      </c>
      <c r="T241" s="23" t="s">
        <v>1766</v>
      </c>
    </row>
    <row r="242" spans="1:20">
      <c r="A242" s="23" t="s">
        <v>2253</v>
      </c>
      <c r="B242" s="23" t="s">
        <v>2254</v>
      </c>
      <c r="C242" s="23" t="s">
        <v>18</v>
      </c>
      <c r="D242" s="23" t="s">
        <v>2167</v>
      </c>
      <c r="E242" s="23" t="s">
        <v>480</v>
      </c>
      <c r="F242" s="23" t="s">
        <v>2211</v>
      </c>
      <c r="G242" s="23" t="s">
        <v>1766</v>
      </c>
      <c r="H242" s="23" t="s">
        <v>2152</v>
      </c>
      <c r="I242" s="23" t="s">
        <v>2212</v>
      </c>
      <c r="J242" s="23" t="s">
        <v>14</v>
      </c>
      <c r="K242" s="23" t="s">
        <v>2171</v>
      </c>
      <c r="L242" s="23" t="s">
        <v>14</v>
      </c>
      <c r="M242" s="23" t="s">
        <v>1548</v>
      </c>
      <c r="N242" s="23" t="s">
        <v>2173</v>
      </c>
      <c r="O242" s="23" t="s">
        <v>2174</v>
      </c>
      <c r="P242" s="23" t="s">
        <v>149</v>
      </c>
      <c r="Q242" s="23">
        <v>0</v>
      </c>
      <c r="R242" s="23" t="s">
        <v>1070</v>
      </c>
      <c r="S242" s="23" t="s">
        <v>2255</v>
      </c>
      <c r="T242" s="23" t="s">
        <v>1766</v>
      </c>
    </row>
    <row r="243" spans="1:20">
      <c r="A243" s="23" t="s">
        <v>2703</v>
      </c>
      <c r="B243" s="23" t="s">
        <v>2704</v>
      </c>
      <c r="C243" s="23" t="s">
        <v>16</v>
      </c>
      <c r="D243" s="23" t="s">
        <v>2167</v>
      </c>
      <c r="E243" s="23" t="s">
        <v>480</v>
      </c>
      <c r="F243" s="23" t="s">
        <v>2211</v>
      </c>
      <c r="G243" s="23" t="s">
        <v>1766</v>
      </c>
      <c r="H243" s="23" t="s">
        <v>2152</v>
      </c>
      <c r="I243" s="23" t="s">
        <v>2212</v>
      </c>
      <c r="J243" s="23" t="s">
        <v>14</v>
      </c>
      <c r="K243" s="23" t="s">
        <v>2171</v>
      </c>
      <c r="L243" s="23" t="s">
        <v>14</v>
      </c>
      <c r="M243" s="23" t="s">
        <v>1541</v>
      </c>
      <c r="N243" s="23" t="s">
        <v>2173</v>
      </c>
      <c r="O243" s="23" t="s">
        <v>2174</v>
      </c>
      <c r="P243" s="23" t="s">
        <v>148</v>
      </c>
      <c r="Q243" s="23">
        <v>0</v>
      </c>
      <c r="R243" s="23" t="s">
        <v>1070</v>
      </c>
      <c r="S243" s="23" t="s">
        <v>2705</v>
      </c>
      <c r="T243" s="23" t="s">
        <v>1766</v>
      </c>
    </row>
    <row r="244" spans="1:20">
      <c r="A244" s="23" t="s">
        <v>2520</v>
      </c>
      <c r="B244" s="23" t="s">
        <v>2521</v>
      </c>
      <c r="C244" s="23" t="s">
        <v>1834</v>
      </c>
      <c r="D244" s="23" t="s">
        <v>2179</v>
      </c>
      <c r="E244" s="23" t="s">
        <v>492</v>
      </c>
      <c r="F244" s="23" t="s">
        <v>2240</v>
      </c>
      <c r="G244" s="23" t="s">
        <v>1766</v>
      </c>
      <c r="H244" s="23" t="s">
        <v>2241</v>
      </c>
      <c r="I244" s="23" t="s">
        <v>2182</v>
      </c>
      <c r="J244" s="23" t="s">
        <v>14</v>
      </c>
      <c r="K244" s="23" t="s">
        <v>2171</v>
      </c>
      <c r="L244" s="23" t="s">
        <v>14</v>
      </c>
      <c r="M244" s="23" t="s">
        <v>2242</v>
      </c>
      <c r="N244" s="23" t="s">
        <v>2184</v>
      </c>
      <c r="O244" s="23" t="s">
        <v>2174</v>
      </c>
      <c r="P244" s="23" t="s">
        <v>8</v>
      </c>
      <c r="Q244" s="23">
        <v>0</v>
      </c>
      <c r="R244" s="23" t="s">
        <v>1041</v>
      </c>
      <c r="S244" s="23" t="s">
        <v>2522</v>
      </c>
      <c r="T244" s="23" t="s">
        <v>1766</v>
      </c>
    </row>
    <row r="245" spans="1:20">
      <c r="A245" s="23" t="s">
        <v>2348</v>
      </c>
      <c r="B245" s="23" t="s">
        <v>2349</v>
      </c>
      <c r="C245" s="23" t="s">
        <v>1834</v>
      </c>
      <c r="D245" s="23" t="s">
        <v>2179</v>
      </c>
      <c r="E245" s="23" t="s">
        <v>492</v>
      </c>
      <c r="F245" s="23" t="s">
        <v>2180</v>
      </c>
      <c r="G245" s="23" t="s">
        <v>1766</v>
      </c>
      <c r="H245" s="23" t="s">
        <v>2181</v>
      </c>
      <c r="I245" s="23" t="s">
        <v>2182</v>
      </c>
      <c r="J245" s="23" t="s">
        <v>14</v>
      </c>
      <c r="K245" s="23" t="s">
        <v>2171</v>
      </c>
      <c r="L245" s="23" t="s">
        <v>14</v>
      </c>
      <c r="M245" s="23" t="s">
        <v>2183</v>
      </c>
      <c r="N245" s="23" t="s">
        <v>2184</v>
      </c>
      <c r="O245" s="23" t="s">
        <v>2174</v>
      </c>
      <c r="P245" s="23" t="s">
        <v>8</v>
      </c>
      <c r="Q245" s="23">
        <v>0</v>
      </c>
      <c r="R245" s="23" t="s">
        <v>1079</v>
      </c>
      <c r="S245" s="23" t="s">
        <v>2350</v>
      </c>
      <c r="T245" s="23" t="s">
        <v>1766</v>
      </c>
    </row>
    <row r="246" spans="1:20">
      <c r="A246" s="23" t="s">
        <v>1805</v>
      </c>
      <c r="B246" s="23" t="s">
        <v>1806</v>
      </c>
      <c r="C246" s="23" t="s">
        <v>18</v>
      </c>
      <c r="D246" s="23" t="s">
        <v>2167</v>
      </c>
      <c r="E246" s="23" t="s">
        <v>480</v>
      </c>
      <c r="F246" s="23" t="s">
        <v>2256</v>
      </c>
      <c r="G246" s="23" t="s">
        <v>1766</v>
      </c>
      <c r="H246" s="23" t="s">
        <v>2152</v>
      </c>
      <c r="I246" s="23" t="s">
        <v>2191</v>
      </c>
      <c r="J246" s="23" t="s">
        <v>14</v>
      </c>
      <c r="K246" s="23" t="s">
        <v>2171</v>
      </c>
      <c r="L246" s="23" t="s">
        <v>14</v>
      </c>
      <c r="M246" s="23" t="s">
        <v>1541</v>
      </c>
      <c r="N246" s="23" t="s">
        <v>2173</v>
      </c>
      <c r="O246" s="23" t="s">
        <v>2174</v>
      </c>
      <c r="P246" s="23" t="s">
        <v>2257</v>
      </c>
      <c r="Q246" s="23">
        <v>0</v>
      </c>
      <c r="R246" s="23" t="s">
        <v>1471</v>
      </c>
      <c r="S246" s="23" t="s">
        <v>2258</v>
      </c>
      <c r="T246" s="23" t="s">
        <v>1766</v>
      </c>
    </row>
    <row r="247" spans="1:20">
      <c r="A247" s="23" t="s">
        <v>1443</v>
      </c>
      <c r="B247" s="23" t="s">
        <v>1820</v>
      </c>
      <c r="C247" s="23" t="s">
        <v>1821</v>
      </c>
      <c r="D247" s="23" t="s">
        <v>2167</v>
      </c>
      <c r="E247" s="23" t="s">
        <v>480</v>
      </c>
      <c r="F247" s="23" t="s">
        <v>2196</v>
      </c>
      <c r="G247" s="23" t="s">
        <v>1766</v>
      </c>
      <c r="H247" s="23" t="s">
        <v>2169</v>
      </c>
      <c r="I247" s="23" t="s">
        <v>2170</v>
      </c>
      <c r="J247" s="23" t="s">
        <v>14</v>
      </c>
      <c r="K247" s="23" t="s">
        <v>2171</v>
      </c>
      <c r="L247" s="23" t="s">
        <v>14</v>
      </c>
      <c r="M247" s="23" t="s">
        <v>1558</v>
      </c>
      <c r="N247" s="23" t="s">
        <v>2173</v>
      </c>
      <c r="O247" s="23" t="s">
        <v>2174</v>
      </c>
      <c r="P247" s="23" t="s">
        <v>2175</v>
      </c>
      <c r="Q247" s="23">
        <v>0</v>
      </c>
      <c r="R247" s="23" t="s">
        <v>1478</v>
      </c>
      <c r="S247" s="23" t="s">
        <v>2759</v>
      </c>
      <c r="T247" s="23" t="s">
        <v>1766</v>
      </c>
    </row>
    <row r="248" spans="1:20">
      <c r="A248" s="23" t="s">
        <v>2723</v>
      </c>
      <c r="B248" s="23" t="s">
        <v>2724</v>
      </c>
      <c r="C248" s="23" t="s">
        <v>13</v>
      </c>
      <c r="D248" s="23" t="s">
        <v>2167</v>
      </c>
      <c r="E248" s="23" t="s">
        <v>489</v>
      </c>
      <c r="F248" s="23" t="s">
        <v>2384</v>
      </c>
      <c r="G248" s="23" t="s">
        <v>1766</v>
      </c>
      <c r="H248" s="23" t="s">
        <v>2169</v>
      </c>
      <c r="I248" s="23" t="s">
        <v>2201</v>
      </c>
      <c r="J248" s="23" t="s">
        <v>466</v>
      </c>
      <c r="K248" s="23" t="s">
        <v>2171</v>
      </c>
      <c r="L248" s="23" t="s">
        <v>14</v>
      </c>
      <c r="M248" s="23" t="s">
        <v>2577</v>
      </c>
      <c r="N248" s="23" t="s">
        <v>2193</v>
      </c>
      <c r="O248" s="23" t="s">
        <v>2174</v>
      </c>
      <c r="P248" s="23" t="s">
        <v>11</v>
      </c>
      <c r="Q248" s="23">
        <v>0</v>
      </c>
      <c r="R248" s="23" t="s">
        <v>2386</v>
      </c>
      <c r="S248" s="23" t="s">
        <v>2725</v>
      </c>
      <c r="T248" s="23" t="s">
        <v>1766</v>
      </c>
    </row>
    <row r="249" spans="1:20">
      <c r="A249" s="23" t="s">
        <v>1431</v>
      </c>
      <c r="B249" s="23" t="s">
        <v>1813</v>
      </c>
      <c r="C249" s="23" t="s">
        <v>20</v>
      </c>
      <c r="D249" s="23" t="s">
        <v>2167</v>
      </c>
      <c r="E249" s="23" t="s">
        <v>1264</v>
      </c>
      <c r="F249" s="23" t="s">
        <v>2168</v>
      </c>
      <c r="G249" s="23" t="s">
        <v>1766</v>
      </c>
      <c r="H249" s="23" t="s">
        <v>2169</v>
      </c>
      <c r="I249" s="23" t="s">
        <v>2170</v>
      </c>
      <c r="J249" s="23" t="s">
        <v>14</v>
      </c>
      <c r="K249" s="23" t="s">
        <v>2171</v>
      </c>
      <c r="L249" s="23" t="s">
        <v>14</v>
      </c>
      <c r="M249" s="23" t="s">
        <v>2760</v>
      </c>
      <c r="N249" s="23" t="s">
        <v>2173</v>
      </c>
      <c r="O249" s="23" t="s">
        <v>2174</v>
      </c>
      <c r="P249" s="23" t="s">
        <v>2175</v>
      </c>
      <c r="Q249" s="23">
        <v>0</v>
      </c>
      <c r="R249" s="23" t="s">
        <v>1472</v>
      </c>
      <c r="S249" s="23" t="s">
        <v>2176</v>
      </c>
      <c r="T249" s="23" t="s">
        <v>1766</v>
      </c>
    </row>
    <row r="250" spans="1:20">
      <c r="A250" s="23" t="s">
        <v>1912</v>
      </c>
      <c r="B250" s="23" t="s">
        <v>1913</v>
      </c>
      <c r="C250" s="23" t="s">
        <v>16</v>
      </c>
      <c r="D250" s="23" t="s">
        <v>2167</v>
      </c>
      <c r="E250" s="23" t="s">
        <v>489</v>
      </c>
      <c r="F250" s="23" t="s">
        <v>2379</v>
      </c>
      <c r="G250" s="23" t="s">
        <v>1766</v>
      </c>
      <c r="H250" s="23" t="s">
        <v>2152</v>
      </c>
      <c r="I250" s="23" t="s">
        <v>2191</v>
      </c>
      <c r="J250" s="23" t="s">
        <v>14</v>
      </c>
      <c r="K250" s="23" t="s">
        <v>2171</v>
      </c>
      <c r="L250" s="23" t="s">
        <v>14</v>
      </c>
      <c r="M250" s="23" t="s">
        <v>2405</v>
      </c>
      <c r="N250" s="23" t="s">
        <v>2193</v>
      </c>
      <c r="O250" s="23" t="s">
        <v>2174</v>
      </c>
      <c r="P250" s="23" t="s">
        <v>149</v>
      </c>
      <c r="Q250" s="23">
        <v>0</v>
      </c>
      <c r="R250" s="23" t="s">
        <v>1091</v>
      </c>
      <c r="S250" s="23" t="s">
        <v>2761</v>
      </c>
      <c r="T250" s="23" t="s">
        <v>1766</v>
      </c>
    </row>
    <row r="251" spans="1:20">
      <c r="A251" s="23" t="s">
        <v>2762</v>
      </c>
      <c r="B251" s="23" t="s">
        <v>2763</v>
      </c>
      <c r="C251" s="23" t="s">
        <v>1834</v>
      </c>
      <c r="D251" s="23" t="s">
        <v>2179</v>
      </c>
      <c r="E251" s="23" t="s">
        <v>492</v>
      </c>
      <c r="F251" s="23" t="s">
        <v>2240</v>
      </c>
      <c r="G251" s="23" t="s">
        <v>1766</v>
      </c>
      <c r="H251" s="23" t="s">
        <v>2241</v>
      </c>
      <c r="I251" s="23" t="s">
        <v>2182</v>
      </c>
      <c r="J251" s="23" t="s">
        <v>14</v>
      </c>
      <c r="K251" s="23" t="s">
        <v>2171</v>
      </c>
      <c r="L251" s="23" t="s">
        <v>14</v>
      </c>
      <c r="M251" s="23" t="s">
        <v>2445</v>
      </c>
      <c r="N251" s="23" t="s">
        <v>2184</v>
      </c>
      <c r="O251" s="23" t="s">
        <v>2174</v>
      </c>
      <c r="P251" s="23" t="s">
        <v>2764</v>
      </c>
      <c r="Q251" s="23">
        <v>0</v>
      </c>
      <c r="R251" s="23" t="s">
        <v>1041</v>
      </c>
      <c r="S251" s="23" t="s">
        <v>2765</v>
      </c>
      <c r="T251" s="23" t="s">
        <v>1766</v>
      </c>
    </row>
    <row r="252" spans="1:20">
      <c r="A252" s="23" t="s">
        <v>2423</v>
      </c>
      <c r="B252" s="23" t="s">
        <v>2424</v>
      </c>
      <c r="C252" s="23" t="s">
        <v>16</v>
      </c>
      <c r="D252" s="23" t="s">
        <v>2167</v>
      </c>
      <c r="E252" s="23" t="s">
        <v>489</v>
      </c>
      <c r="F252" s="23" t="s">
        <v>2379</v>
      </c>
      <c r="G252" s="23" t="s">
        <v>1766</v>
      </c>
      <c r="H252" s="23" t="s">
        <v>2152</v>
      </c>
      <c r="I252" s="23" t="s">
        <v>2191</v>
      </c>
      <c r="J252" s="23" t="s">
        <v>14</v>
      </c>
      <c r="K252" s="23" t="s">
        <v>2171</v>
      </c>
      <c r="L252" s="23" t="s">
        <v>14</v>
      </c>
      <c r="M252" s="23" t="s">
        <v>2405</v>
      </c>
      <c r="N252" s="23" t="s">
        <v>2193</v>
      </c>
      <c r="O252" s="23" t="s">
        <v>2174</v>
      </c>
      <c r="P252" s="23" t="s">
        <v>1081</v>
      </c>
      <c r="Q252" s="23">
        <v>0</v>
      </c>
      <c r="R252" s="23" t="s">
        <v>1477</v>
      </c>
      <c r="S252" s="23" t="s">
        <v>2425</v>
      </c>
      <c r="T252" s="23" t="s">
        <v>1766</v>
      </c>
    </row>
    <row r="253" spans="1:20">
      <c r="A253" s="23" t="s">
        <v>2056</v>
      </c>
      <c r="B253" s="23" t="s">
        <v>2057</v>
      </c>
      <c r="C253" s="23" t="s">
        <v>1834</v>
      </c>
      <c r="D253" s="23" t="s">
        <v>2179</v>
      </c>
      <c r="E253" s="23" t="s">
        <v>492</v>
      </c>
      <c r="F253" s="23" t="s">
        <v>2325</v>
      </c>
      <c r="G253" s="23" t="s">
        <v>1766</v>
      </c>
      <c r="H253" s="23" t="s">
        <v>2222</v>
      </c>
      <c r="I253" s="23" t="s">
        <v>2182</v>
      </c>
      <c r="J253" s="23" t="s">
        <v>14</v>
      </c>
      <c r="K253" s="23" t="s">
        <v>2171</v>
      </c>
      <c r="L253" s="23" t="s">
        <v>14</v>
      </c>
      <c r="M253" s="23" t="s">
        <v>1543</v>
      </c>
      <c r="N253" s="23" t="s">
        <v>2184</v>
      </c>
      <c r="O253" s="23" t="s">
        <v>2174</v>
      </c>
      <c r="P253" s="23" t="s">
        <v>1241</v>
      </c>
      <c r="Q253" s="23">
        <v>0</v>
      </c>
      <c r="R253" s="23" t="s">
        <v>1098</v>
      </c>
      <c r="S253" s="23" t="s">
        <v>2766</v>
      </c>
      <c r="T253" s="23" t="s">
        <v>1766</v>
      </c>
    </row>
    <row r="254" spans="1:20">
      <c r="A254" s="23" t="s">
        <v>2407</v>
      </c>
      <c r="B254" s="23" t="s">
        <v>2408</v>
      </c>
      <c r="C254" s="23" t="s">
        <v>13</v>
      </c>
      <c r="D254" s="23" t="s">
        <v>2167</v>
      </c>
      <c r="E254" s="23" t="s">
        <v>489</v>
      </c>
      <c r="F254" s="23" t="s">
        <v>2329</v>
      </c>
      <c r="G254" s="23" t="s">
        <v>1766</v>
      </c>
      <c r="H254" s="23" t="s">
        <v>2190</v>
      </c>
      <c r="I254" s="23" t="s">
        <v>2191</v>
      </c>
      <c r="J254" s="23" t="s">
        <v>466</v>
      </c>
      <c r="K254" s="23" t="s">
        <v>2171</v>
      </c>
      <c r="L254" s="23" t="s">
        <v>14</v>
      </c>
      <c r="M254" s="23" t="s">
        <v>1544</v>
      </c>
      <c r="N254" s="23" t="s">
        <v>2193</v>
      </c>
      <c r="O254" s="23" t="s">
        <v>2174</v>
      </c>
      <c r="P254" s="23" t="s">
        <v>8</v>
      </c>
      <c r="Q254" s="23">
        <v>0</v>
      </c>
      <c r="R254" s="23" t="s">
        <v>1091</v>
      </c>
      <c r="S254" s="23" t="s">
        <v>2409</v>
      </c>
      <c r="T254" s="23" t="s">
        <v>1766</v>
      </c>
    </row>
    <row r="255" spans="1:20">
      <c r="A255" s="23" t="s">
        <v>2132</v>
      </c>
      <c r="B255" s="23" t="s">
        <v>2133</v>
      </c>
      <c r="C255" s="23" t="s">
        <v>13</v>
      </c>
      <c r="D255" s="23" t="s">
        <v>2167</v>
      </c>
      <c r="E255" s="23" t="s">
        <v>480</v>
      </c>
      <c r="F255" s="23" t="s">
        <v>2351</v>
      </c>
      <c r="G255" s="23" t="s">
        <v>1766</v>
      </c>
      <c r="H255" s="23" t="s">
        <v>2152</v>
      </c>
      <c r="I255" s="23" t="s">
        <v>2201</v>
      </c>
      <c r="J255" s="23" t="s">
        <v>14</v>
      </c>
      <c r="K255" s="23" t="s">
        <v>2171</v>
      </c>
      <c r="L255" s="23" t="s">
        <v>14</v>
      </c>
      <c r="M255" s="23" t="s">
        <v>1550</v>
      </c>
      <c r="N255" s="23" t="s">
        <v>2173</v>
      </c>
      <c r="O255" s="23" t="s">
        <v>2174</v>
      </c>
      <c r="P255" s="23" t="s">
        <v>2175</v>
      </c>
      <c r="Q255" s="23">
        <v>0</v>
      </c>
      <c r="R255" s="23" t="s">
        <v>1004</v>
      </c>
      <c r="S255" s="23" t="s">
        <v>2590</v>
      </c>
      <c r="T255" s="23" t="s">
        <v>1766</v>
      </c>
    </row>
    <row r="256" spans="1:20">
      <c r="A256" s="23" t="s">
        <v>2503</v>
      </c>
      <c r="B256" s="23" t="s">
        <v>2504</v>
      </c>
      <c r="C256" s="23" t="s">
        <v>16</v>
      </c>
      <c r="D256" s="23" t="s">
        <v>2167</v>
      </c>
      <c r="E256" s="23" t="s">
        <v>489</v>
      </c>
      <c r="F256" s="23" t="s">
        <v>2379</v>
      </c>
      <c r="G256" s="23" t="s">
        <v>1766</v>
      </c>
      <c r="H256" s="23" t="s">
        <v>2152</v>
      </c>
      <c r="I256" s="23" t="s">
        <v>2436</v>
      </c>
      <c r="J256" s="23" t="s">
        <v>14</v>
      </c>
      <c r="K256" s="23" t="s">
        <v>2171</v>
      </c>
      <c r="L256" s="23" t="s">
        <v>14</v>
      </c>
      <c r="M256" s="23" t="s">
        <v>2651</v>
      </c>
      <c r="N256" s="23" t="s">
        <v>2193</v>
      </c>
      <c r="O256" s="23" t="s">
        <v>2174</v>
      </c>
      <c r="P256" s="23" t="s">
        <v>1081</v>
      </c>
      <c r="Q256" s="23">
        <v>0</v>
      </c>
      <c r="R256" s="23" t="s">
        <v>1477</v>
      </c>
      <c r="S256" s="23" t="s">
        <v>2506</v>
      </c>
      <c r="T256" s="23" t="s">
        <v>1766</v>
      </c>
    </row>
    <row r="257" spans="1:20">
      <c r="A257" s="23" t="s">
        <v>2735</v>
      </c>
      <c r="B257" s="23" t="s">
        <v>2736</v>
      </c>
      <c r="C257" s="23" t="s">
        <v>20</v>
      </c>
      <c r="D257" s="23" t="s">
        <v>2167</v>
      </c>
      <c r="E257" s="23" t="s">
        <v>489</v>
      </c>
      <c r="F257" s="23" t="s">
        <v>2189</v>
      </c>
      <c r="G257" s="23" t="s">
        <v>1766</v>
      </c>
      <c r="H257" s="23" t="s">
        <v>2190</v>
      </c>
      <c r="I257" s="23" t="s">
        <v>2191</v>
      </c>
      <c r="J257" s="23" t="s">
        <v>466</v>
      </c>
      <c r="K257" s="23" t="s">
        <v>2171</v>
      </c>
      <c r="L257" s="23" t="s">
        <v>14</v>
      </c>
      <c r="M257" s="23" t="s">
        <v>2192</v>
      </c>
      <c r="N257" s="23" t="s">
        <v>2193</v>
      </c>
      <c r="O257" s="23" t="s">
        <v>2174</v>
      </c>
      <c r="P257" s="23" t="s">
        <v>8</v>
      </c>
      <c r="Q257" s="23">
        <v>0</v>
      </c>
      <c r="R257" s="23" t="s">
        <v>1214</v>
      </c>
      <c r="S257" s="23" t="s">
        <v>2737</v>
      </c>
      <c r="T257" s="23" t="s">
        <v>1766</v>
      </c>
    </row>
    <row r="258" spans="1:20">
      <c r="A258" s="23" t="s">
        <v>2219</v>
      </c>
      <c r="B258" s="23" t="s">
        <v>2220</v>
      </c>
      <c r="C258" s="23" t="s">
        <v>1834</v>
      </c>
      <c r="D258" s="23" t="s">
        <v>2179</v>
      </c>
      <c r="E258" s="23" t="s">
        <v>487</v>
      </c>
      <c r="F258" s="23" t="s">
        <v>2221</v>
      </c>
      <c r="G258" s="23" t="s">
        <v>1766</v>
      </c>
      <c r="H258" s="23" t="s">
        <v>2222</v>
      </c>
      <c r="I258" s="23" t="s">
        <v>2182</v>
      </c>
      <c r="J258" s="23" t="s">
        <v>14</v>
      </c>
      <c r="K258" s="23" t="s">
        <v>2171</v>
      </c>
      <c r="L258" s="23" t="s">
        <v>14</v>
      </c>
      <c r="M258" s="23" t="s">
        <v>2493</v>
      </c>
      <c r="N258" s="23" t="s">
        <v>2184</v>
      </c>
      <c r="O258" s="23" t="s">
        <v>2174</v>
      </c>
      <c r="P258" s="23" t="s">
        <v>1039</v>
      </c>
      <c r="Q258" s="23">
        <v>0</v>
      </c>
      <c r="R258" s="23" t="s">
        <v>1040</v>
      </c>
      <c r="S258" s="23" t="s">
        <v>2224</v>
      </c>
      <c r="T258" s="23" t="s">
        <v>1766</v>
      </c>
    </row>
    <row r="259" spans="1:20">
      <c r="A259" s="23" t="s">
        <v>2356</v>
      </c>
      <c r="B259" s="23" t="s">
        <v>2357</v>
      </c>
      <c r="C259" s="23" t="s">
        <v>1927</v>
      </c>
      <c r="D259" s="23" t="s">
        <v>2179</v>
      </c>
      <c r="E259" s="23" t="s">
        <v>492</v>
      </c>
      <c r="F259" s="23" t="s">
        <v>2315</v>
      </c>
      <c r="G259" s="23" t="s">
        <v>1766</v>
      </c>
      <c r="H259" s="23" t="s">
        <v>2241</v>
      </c>
      <c r="I259" s="23" t="s">
        <v>2182</v>
      </c>
      <c r="J259" s="23" t="s">
        <v>14</v>
      </c>
      <c r="K259" s="23" t="s">
        <v>2171</v>
      </c>
      <c r="L259" s="23" t="s">
        <v>14</v>
      </c>
      <c r="M259" s="23" t="s">
        <v>1548</v>
      </c>
      <c r="N259" s="23" t="s">
        <v>2184</v>
      </c>
      <c r="O259" s="23" t="s">
        <v>2174</v>
      </c>
      <c r="P259" s="23" t="s">
        <v>1241</v>
      </c>
      <c r="Q259" s="23">
        <v>0</v>
      </c>
      <c r="R259" s="23" t="s">
        <v>1098</v>
      </c>
      <c r="S259" s="23" t="s">
        <v>2358</v>
      </c>
      <c r="T259" s="23" t="s">
        <v>1766</v>
      </c>
    </row>
    <row r="260" spans="1:20">
      <c r="A260" s="23" t="s">
        <v>2591</v>
      </c>
      <c r="B260" s="23" t="s">
        <v>2592</v>
      </c>
      <c r="C260" s="23" t="s">
        <v>20</v>
      </c>
      <c r="D260" s="23" t="s">
        <v>2167</v>
      </c>
      <c r="E260" s="23" t="s">
        <v>489</v>
      </c>
      <c r="F260" s="23" t="s">
        <v>2416</v>
      </c>
      <c r="G260" s="23" t="s">
        <v>1766</v>
      </c>
      <c r="H260" s="23" t="s">
        <v>2181</v>
      </c>
      <c r="I260" s="23" t="s">
        <v>2266</v>
      </c>
      <c r="J260" s="23" t="s">
        <v>14</v>
      </c>
      <c r="K260" s="23" t="s">
        <v>2171</v>
      </c>
      <c r="L260" s="23" t="s">
        <v>14</v>
      </c>
      <c r="M260" s="23" t="s">
        <v>2531</v>
      </c>
      <c r="N260" s="23" t="s">
        <v>2193</v>
      </c>
      <c r="O260" s="23" t="s">
        <v>2174</v>
      </c>
      <c r="P260" s="23" t="s">
        <v>2594</v>
      </c>
      <c r="Q260" s="23">
        <v>0</v>
      </c>
      <c r="R260" s="23" t="s">
        <v>2279</v>
      </c>
      <c r="S260" s="23" t="s">
        <v>2595</v>
      </c>
      <c r="T260" s="23" t="s">
        <v>1766</v>
      </c>
    </row>
    <row r="261" spans="1:20">
      <c r="A261" s="23" t="s">
        <v>2064</v>
      </c>
      <c r="B261" s="23" t="s">
        <v>2065</v>
      </c>
      <c r="C261" s="23" t="s">
        <v>1834</v>
      </c>
      <c r="D261" s="23" t="s">
        <v>2179</v>
      </c>
      <c r="E261" s="23" t="s">
        <v>492</v>
      </c>
      <c r="F261" s="23" t="s">
        <v>2325</v>
      </c>
      <c r="G261" s="23" t="s">
        <v>1766</v>
      </c>
      <c r="H261" s="23" t="s">
        <v>2222</v>
      </c>
      <c r="I261" s="23" t="s">
        <v>2182</v>
      </c>
      <c r="J261" s="23" t="s">
        <v>14</v>
      </c>
      <c r="K261" s="23" t="s">
        <v>2171</v>
      </c>
      <c r="L261" s="23" t="s">
        <v>14</v>
      </c>
      <c r="M261" s="23" t="s">
        <v>1542</v>
      </c>
      <c r="N261" s="23" t="s">
        <v>2184</v>
      </c>
      <c r="O261" s="23" t="s">
        <v>2174</v>
      </c>
      <c r="P261" s="23" t="s">
        <v>1241</v>
      </c>
      <c r="Q261" s="23">
        <v>0</v>
      </c>
      <c r="R261" s="23" t="s">
        <v>1098</v>
      </c>
      <c r="S261" s="23" t="s">
        <v>2767</v>
      </c>
      <c r="T261" s="23" t="s">
        <v>1766</v>
      </c>
    </row>
    <row r="262" spans="1:20">
      <c r="A262" s="23" t="s">
        <v>2423</v>
      </c>
      <c r="B262" s="23" t="s">
        <v>2424</v>
      </c>
      <c r="C262" s="23" t="s">
        <v>16</v>
      </c>
      <c r="D262" s="23" t="s">
        <v>2167</v>
      </c>
      <c r="E262" s="23" t="s">
        <v>489</v>
      </c>
      <c r="F262" s="23" t="s">
        <v>2379</v>
      </c>
      <c r="G262" s="23" t="s">
        <v>1766</v>
      </c>
      <c r="H262" s="23" t="s">
        <v>2152</v>
      </c>
      <c r="I262" s="23" t="s">
        <v>2191</v>
      </c>
      <c r="J262" s="23" t="s">
        <v>14</v>
      </c>
      <c r="K262" s="23" t="s">
        <v>2171</v>
      </c>
      <c r="L262" s="23" t="s">
        <v>14</v>
      </c>
      <c r="M262" s="23" t="s">
        <v>2505</v>
      </c>
      <c r="N262" s="23" t="s">
        <v>2193</v>
      </c>
      <c r="O262" s="23" t="s">
        <v>2174</v>
      </c>
      <c r="P262" s="23" t="s">
        <v>1081</v>
      </c>
      <c r="Q262" s="23">
        <v>0</v>
      </c>
      <c r="R262" s="23" t="s">
        <v>1477</v>
      </c>
      <c r="S262" s="23" t="s">
        <v>2425</v>
      </c>
      <c r="T262" s="23" t="s">
        <v>1766</v>
      </c>
    </row>
    <row r="263" spans="1:20">
      <c r="A263" s="23" t="s">
        <v>2440</v>
      </c>
      <c r="B263" s="23" t="s">
        <v>2441</v>
      </c>
      <c r="C263" s="23" t="s">
        <v>13</v>
      </c>
      <c r="D263" s="23" t="s">
        <v>2167</v>
      </c>
      <c r="E263" s="23" t="s">
        <v>489</v>
      </c>
      <c r="F263" s="23" t="s">
        <v>2329</v>
      </c>
      <c r="G263" s="23" t="s">
        <v>1766</v>
      </c>
      <c r="H263" s="23" t="s">
        <v>2190</v>
      </c>
      <c r="I263" s="23" t="s">
        <v>2191</v>
      </c>
      <c r="J263" s="23" t="s">
        <v>466</v>
      </c>
      <c r="K263" s="23" t="s">
        <v>2171</v>
      </c>
      <c r="L263" s="23" t="s">
        <v>14</v>
      </c>
      <c r="M263" s="23" t="s">
        <v>1544</v>
      </c>
      <c r="N263" s="23" t="s">
        <v>2193</v>
      </c>
      <c r="O263" s="23" t="s">
        <v>2174</v>
      </c>
      <c r="P263" s="23" t="s">
        <v>1081</v>
      </c>
      <c r="Q263" s="23">
        <v>0</v>
      </c>
      <c r="R263" s="23" t="s">
        <v>1091</v>
      </c>
      <c r="S263" s="23" t="s">
        <v>2442</v>
      </c>
      <c r="T263" s="23" t="s">
        <v>1766</v>
      </c>
    </row>
    <row r="264" spans="1:20">
      <c r="A264" s="23" t="s">
        <v>2596</v>
      </c>
      <c r="B264" s="23" t="s">
        <v>2597</v>
      </c>
      <c r="C264" s="23" t="s">
        <v>1834</v>
      </c>
      <c r="D264" s="23" t="s">
        <v>2179</v>
      </c>
      <c r="E264" s="23" t="s">
        <v>487</v>
      </c>
      <c r="F264" s="23" t="s">
        <v>2206</v>
      </c>
      <c r="G264" s="23" t="s">
        <v>1766</v>
      </c>
      <c r="H264" s="23" t="s">
        <v>2181</v>
      </c>
      <c r="I264" s="23" t="s">
        <v>2182</v>
      </c>
      <c r="J264" s="23" t="s">
        <v>466</v>
      </c>
      <c r="K264" s="23" t="s">
        <v>2171</v>
      </c>
      <c r="L264" s="23" t="s">
        <v>14</v>
      </c>
      <c r="M264" s="23" t="s">
        <v>2472</v>
      </c>
      <c r="N264" s="23" t="s">
        <v>2184</v>
      </c>
      <c r="O264" s="23" t="s">
        <v>2174</v>
      </c>
      <c r="P264" s="23" t="s">
        <v>8</v>
      </c>
      <c r="Q264" s="23">
        <v>0</v>
      </c>
      <c r="R264" s="23" t="s">
        <v>145</v>
      </c>
      <c r="S264" s="23" t="s">
        <v>2598</v>
      </c>
      <c r="T264" s="23" t="s">
        <v>1766</v>
      </c>
    </row>
    <row r="265" spans="1:20">
      <c r="A265" s="23" t="s">
        <v>2655</v>
      </c>
      <c r="B265" s="23" t="s">
        <v>2656</v>
      </c>
      <c r="C265" s="23" t="s">
        <v>1834</v>
      </c>
      <c r="D265" s="23" t="s">
        <v>2179</v>
      </c>
      <c r="E265" s="23" t="s">
        <v>487</v>
      </c>
      <c r="F265" s="23" t="s">
        <v>2221</v>
      </c>
      <c r="G265" s="23" t="s">
        <v>1766</v>
      </c>
      <c r="H265" s="23" t="s">
        <v>2222</v>
      </c>
      <c r="I265" s="23" t="s">
        <v>2182</v>
      </c>
      <c r="J265" s="23" t="s">
        <v>14</v>
      </c>
      <c r="K265" s="23" t="s">
        <v>2171</v>
      </c>
      <c r="L265" s="23" t="s">
        <v>14</v>
      </c>
      <c r="M265" s="23" t="s">
        <v>2575</v>
      </c>
      <c r="N265" s="23" t="s">
        <v>2184</v>
      </c>
      <c r="O265" s="23" t="s">
        <v>2174</v>
      </c>
      <c r="P265" s="23" t="s">
        <v>1039</v>
      </c>
      <c r="Q265" s="23">
        <v>0</v>
      </c>
      <c r="R265" s="23" t="s">
        <v>1040</v>
      </c>
      <c r="S265" s="23" t="s">
        <v>2658</v>
      </c>
      <c r="T265" s="23" t="s">
        <v>1766</v>
      </c>
    </row>
    <row r="266" spans="1:20">
      <c r="A266" s="23" t="s">
        <v>2768</v>
      </c>
      <c r="B266" s="23" t="s">
        <v>2769</v>
      </c>
      <c r="C266" s="23" t="s">
        <v>18</v>
      </c>
      <c r="D266" s="23" t="s">
        <v>2167</v>
      </c>
      <c r="E266" s="23" t="s">
        <v>489</v>
      </c>
      <c r="F266" s="23" t="s">
        <v>2329</v>
      </c>
      <c r="G266" s="23" t="s">
        <v>1766</v>
      </c>
      <c r="H266" s="23" t="s">
        <v>2190</v>
      </c>
      <c r="I266" s="23" t="s">
        <v>2191</v>
      </c>
      <c r="J266" s="23" t="s">
        <v>466</v>
      </c>
      <c r="K266" s="23" t="s">
        <v>2171</v>
      </c>
      <c r="L266" s="23" t="s">
        <v>14</v>
      </c>
      <c r="M266" s="23" t="s">
        <v>1563</v>
      </c>
      <c r="N266" s="23" t="s">
        <v>2193</v>
      </c>
      <c r="O266" s="23" t="s">
        <v>2174</v>
      </c>
      <c r="P266" s="23" t="s">
        <v>946</v>
      </c>
      <c r="Q266" s="23">
        <v>0</v>
      </c>
      <c r="R266" s="23" t="s">
        <v>1091</v>
      </c>
      <c r="S266" s="23" t="s">
        <v>2770</v>
      </c>
      <c r="T266" s="23" t="s">
        <v>1766</v>
      </c>
    </row>
    <row r="267" spans="1:20">
      <c r="A267" s="23" t="s">
        <v>2771</v>
      </c>
      <c r="B267" s="23" t="s">
        <v>2772</v>
      </c>
      <c r="C267" s="23" t="s">
        <v>18</v>
      </c>
      <c r="D267" s="23" t="s">
        <v>2167</v>
      </c>
      <c r="E267" s="23" t="s">
        <v>480</v>
      </c>
      <c r="F267" s="23" t="s">
        <v>2265</v>
      </c>
      <c r="G267" s="23" t="s">
        <v>1766</v>
      </c>
      <c r="H267" s="23" t="s">
        <v>2181</v>
      </c>
      <c r="I267" s="23" t="s">
        <v>2266</v>
      </c>
      <c r="J267" s="23" t="s">
        <v>14</v>
      </c>
      <c r="K267" s="23" t="s">
        <v>2171</v>
      </c>
      <c r="L267" s="23" t="s">
        <v>14</v>
      </c>
      <c r="M267" s="23" t="s">
        <v>1560</v>
      </c>
      <c r="N267" s="23" t="s">
        <v>2173</v>
      </c>
      <c r="O267" s="23" t="s">
        <v>2174</v>
      </c>
      <c r="P267" s="23" t="s">
        <v>2773</v>
      </c>
      <c r="Q267" s="23">
        <v>0</v>
      </c>
      <c r="R267" s="23" t="s">
        <v>1214</v>
      </c>
      <c r="S267" s="23" t="s">
        <v>2774</v>
      </c>
      <c r="T267" s="23" t="s">
        <v>1766</v>
      </c>
    </row>
    <row r="268" spans="1:20">
      <c r="A268" s="23" t="s">
        <v>2391</v>
      </c>
      <c r="B268" s="23" t="s">
        <v>2392</v>
      </c>
      <c r="C268" s="23" t="s">
        <v>16</v>
      </c>
      <c r="D268" s="23" t="s">
        <v>2167</v>
      </c>
      <c r="E268" s="23" t="s">
        <v>2393</v>
      </c>
      <c r="F268" s="23" t="s">
        <v>2394</v>
      </c>
      <c r="G268" s="23" t="s">
        <v>1766</v>
      </c>
      <c r="H268" s="23" t="s">
        <v>2152</v>
      </c>
      <c r="I268" s="23" t="s">
        <v>2182</v>
      </c>
      <c r="J268" s="23" t="s">
        <v>466</v>
      </c>
      <c r="K268" s="23" t="s">
        <v>2171</v>
      </c>
      <c r="L268" s="23" t="s">
        <v>14</v>
      </c>
      <c r="M268" s="23" t="s">
        <v>2639</v>
      </c>
      <c r="N268" s="23" t="s">
        <v>2396</v>
      </c>
      <c r="O268" s="23" t="s">
        <v>2174</v>
      </c>
      <c r="P268" s="23" t="s">
        <v>11</v>
      </c>
      <c r="Q268" s="23">
        <v>0</v>
      </c>
      <c r="R268" s="23" t="s">
        <v>1565</v>
      </c>
      <c r="S268" s="23" t="s">
        <v>2397</v>
      </c>
      <c r="T268" s="23" t="s">
        <v>1766</v>
      </c>
    </row>
    <row r="269" spans="1:20">
      <c r="A269" s="23" t="s">
        <v>2370</v>
      </c>
      <c r="B269" s="23" t="s">
        <v>2371</v>
      </c>
      <c r="C269" s="23" t="s">
        <v>20</v>
      </c>
      <c r="D269" s="23" t="s">
        <v>2167</v>
      </c>
      <c r="E269" s="23" t="s">
        <v>480</v>
      </c>
      <c r="F269" s="23" t="s">
        <v>2351</v>
      </c>
      <c r="G269" s="23" t="s">
        <v>1766</v>
      </c>
      <c r="H269" s="23" t="s">
        <v>2152</v>
      </c>
      <c r="I269" s="23" t="s">
        <v>2201</v>
      </c>
      <c r="J269" s="23" t="s">
        <v>14</v>
      </c>
      <c r="K269" s="23" t="s">
        <v>2171</v>
      </c>
      <c r="L269" s="23" t="s">
        <v>14</v>
      </c>
      <c r="M269" s="23" t="s">
        <v>1550</v>
      </c>
      <c r="N269" s="23" t="s">
        <v>2173</v>
      </c>
      <c r="O269" s="23" t="s">
        <v>2174</v>
      </c>
      <c r="P269" s="23" t="s">
        <v>2175</v>
      </c>
      <c r="Q269" s="23">
        <v>0</v>
      </c>
      <c r="R269" s="23" t="s">
        <v>1016</v>
      </c>
      <c r="S269" s="23" t="s">
        <v>2372</v>
      </c>
      <c r="T269" s="23" t="s">
        <v>1766</v>
      </c>
    </row>
    <row r="270" spans="1:20">
      <c r="A270" s="23" t="s">
        <v>2754</v>
      </c>
      <c r="B270" s="23" t="s">
        <v>2755</v>
      </c>
      <c r="C270" s="23" t="s">
        <v>16</v>
      </c>
      <c r="D270" s="23" t="s">
        <v>2167</v>
      </c>
      <c r="E270" s="23" t="s">
        <v>2270</v>
      </c>
      <c r="F270" s="23" t="s">
        <v>2271</v>
      </c>
      <c r="G270" s="23" t="s">
        <v>1766</v>
      </c>
      <c r="H270" s="23" t="s">
        <v>2272</v>
      </c>
      <c r="I270" s="23" t="s">
        <v>2170</v>
      </c>
      <c r="J270" s="23" t="s">
        <v>14</v>
      </c>
      <c r="K270" s="23" t="s">
        <v>2171</v>
      </c>
      <c r="L270" s="23" t="s">
        <v>14</v>
      </c>
      <c r="M270" s="23" t="s">
        <v>2558</v>
      </c>
      <c r="N270" s="23" t="s">
        <v>2193</v>
      </c>
      <c r="O270" s="23" t="s">
        <v>2174</v>
      </c>
      <c r="P270" s="23" t="s">
        <v>2756</v>
      </c>
      <c r="Q270" s="23">
        <v>0</v>
      </c>
      <c r="R270" s="23" t="s">
        <v>1016</v>
      </c>
      <c r="S270" s="23" t="s">
        <v>2757</v>
      </c>
      <c r="T270" s="23" t="s">
        <v>1766</v>
      </c>
    </row>
    <row r="271" spans="1:20">
      <c r="A271" s="23" t="s">
        <v>2177</v>
      </c>
      <c r="B271" s="23" t="s">
        <v>2178</v>
      </c>
      <c r="C271" s="23" t="s">
        <v>1834</v>
      </c>
      <c r="D271" s="23" t="s">
        <v>2179</v>
      </c>
      <c r="E271" s="23" t="s">
        <v>492</v>
      </c>
      <c r="F271" s="23" t="s">
        <v>2180</v>
      </c>
      <c r="G271" s="23" t="s">
        <v>1766</v>
      </c>
      <c r="H271" s="23" t="s">
        <v>2181</v>
      </c>
      <c r="I271" s="23" t="s">
        <v>2182</v>
      </c>
      <c r="J271" s="23" t="s">
        <v>14</v>
      </c>
      <c r="K271" s="23" t="s">
        <v>2171</v>
      </c>
      <c r="L271" s="23" t="s">
        <v>14</v>
      </c>
      <c r="M271" s="23" t="s">
        <v>2217</v>
      </c>
      <c r="N271" s="23" t="s">
        <v>2184</v>
      </c>
      <c r="O271" s="23" t="s">
        <v>2174</v>
      </c>
      <c r="P271" s="23" t="s">
        <v>152</v>
      </c>
      <c r="Q271" s="23">
        <v>0</v>
      </c>
      <c r="R271" s="23" t="s">
        <v>2185</v>
      </c>
      <c r="S271" s="23" t="s">
        <v>2186</v>
      </c>
      <c r="T271" s="23" t="s">
        <v>1766</v>
      </c>
    </row>
    <row r="272" spans="1:20">
      <c r="A272" s="23" t="s">
        <v>2578</v>
      </c>
      <c r="B272" s="23" t="s">
        <v>2579</v>
      </c>
      <c r="C272" s="23" t="s">
        <v>18</v>
      </c>
      <c r="D272" s="23" t="s">
        <v>2167</v>
      </c>
      <c r="E272" s="23" t="s">
        <v>480</v>
      </c>
      <c r="F272" s="23" t="s">
        <v>2265</v>
      </c>
      <c r="G272" s="23" t="s">
        <v>1766</v>
      </c>
      <c r="H272" s="23" t="s">
        <v>2181</v>
      </c>
      <c r="I272" s="23" t="s">
        <v>2266</v>
      </c>
      <c r="J272" s="23" t="s">
        <v>14</v>
      </c>
      <c r="K272" s="23" t="s">
        <v>2171</v>
      </c>
      <c r="L272" s="23" t="s">
        <v>14</v>
      </c>
      <c r="M272" s="23" t="s">
        <v>1560</v>
      </c>
      <c r="N272" s="23" t="s">
        <v>2173</v>
      </c>
      <c r="O272" s="23" t="s">
        <v>2174</v>
      </c>
      <c r="P272" s="23" t="s">
        <v>149</v>
      </c>
      <c r="Q272" s="23">
        <v>0</v>
      </c>
      <c r="R272" s="23" t="s">
        <v>1214</v>
      </c>
      <c r="S272" s="23" t="s">
        <v>2580</v>
      </c>
      <c r="T272" s="23" t="s">
        <v>1766</v>
      </c>
    </row>
    <row r="273" spans="1:20">
      <c r="A273" s="23" t="s">
        <v>2775</v>
      </c>
      <c r="B273" s="23" t="s">
        <v>2776</v>
      </c>
      <c r="C273" s="23" t="s">
        <v>20</v>
      </c>
      <c r="D273" s="23" t="s">
        <v>2167</v>
      </c>
      <c r="E273" s="23" t="s">
        <v>489</v>
      </c>
      <c r="F273" s="23" t="s">
        <v>2189</v>
      </c>
      <c r="G273" s="23" t="s">
        <v>1766</v>
      </c>
      <c r="H273" s="23" t="s">
        <v>2190</v>
      </c>
      <c r="I273" s="23" t="s">
        <v>2436</v>
      </c>
      <c r="J273" s="23" t="s">
        <v>466</v>
      </c>
      <c r="K273" s="23" t="s">
        <v>2171</v>
      </c>
      <c r="L273" s="23" t="s">
        <v>14</v>
      </c>
      <c r="M273" s="23" t="s">
        <v>2437</v>
      </c>
      <c r="N273" s="23" t="s">
        <v>2193</v>
      </c>
      <c r="O273" s="23" t="s">
        <v>2174</v>
      </c>
      <c r="P273" s="23" t="s">
        <v>8</v>
      </c>
      <c r="Q273" s="23">
        <v>0</v>
      </c>
      <c r="R273" s="23" t="s">
        <v>1214</v>
      </c>
      <c r="S273" s="23" t="s">
        <v>2777</v>
      </c>
      <c r="T273" s="23" t="s">
        <v>1766</v>
      </c>
    </row>
    <row r="274" spans="1:20">
      <c r="A274" s="23" t="s">
        <v>2683</v>
      </c>
      <c r="B274" s="23" t="s">
        <v>2684</v>
      </c>
      <c r="C274" s="23" t="s">
        <v>18</v>
      </c>
      <c r="D274" s="23" t="s">
        <v>2167</v>
      </c>
      <c r="E274" s="23" t="s">
        <v>480</v>
      </c>
      <c r="F274" s="23" t="s">
        <v>2470</v>
      </c>
      <c r="G274" s="23" t="s">
        <v>1766</v>
      </c>
      <c r="H274" s="23" t="s">
        <v>2152</v>
      </c>
      <c r="I274" s="23" t="s">
        <v>2266</v>
      </c>
      <c r="J274" s="23" t="s">
        <v>14</v>
      </c>
      <c r="K274" s="23" t="s">
        <v>2171</v>
      </c>
      <c r="L274" s="23" t="s">
        <v>14</v>
      </c>
      <c r="M274" s="23" t="s">
        <v>1546</v>
      </c>
      <c r="N274" s="23" t="s">
        <v>2173</v>
      </c>
      <c r="O274" s="23" t="s">
        <v>2174</v>
      </c>
      <c r="P274" s="23" t="s">
        <v>8</v>
      </c>
      <c r="Q274" s="23">
        <v>0</v>
      </c>
      <c r="R274" s="23" t="s">
        <v>1176</v>
      </c>
      <c r="S274" s="23" t="s">
        <v>2685</v>
      </c>
      <c r="T274" s="23" t="s">
        <v>1766</v>
      </c>
    </row>
    <row r="275" spans="1:20">
      <c r="A275" s="23" t="s">
        <v>2778</v>
      </c>
      <c r="B275" s="23" t="s">
        <v>2779</v>
      </c>
      <c r="C275" s="23" t="s">
        <v>17</v>
      </c>
      <c r="D275" s="23" t="s">
        <v>2167</v>
      </c>
      <c r="E275" s="23" t="s">
        <v>2270</v>
      </c>
      <c r="F275" s="23" t="s">
        <v>2271</v>
      </c>
      <c r="G275" s="23" t="s">
        <v>1766</v>
      </c>
      <c r="H275" s="23" t="s">
        <v>2169</v>
      </c>
      <c r="I275" s="23" t="s">
        <v>2170</v>
      </c>
      <c r="J275" s="23" t="s">
        <v>14</v>
      </c>
      <c r="K275" s="23" t="s">
        <v>2171</v>
      </c>
      <c r="L275" s="23" t="s">
        <v>14</v>
      </c>
      <c r="M275" s="23" t="s">
        <v>2291</v>
      </c>
      <c r="N275" s="23" t="s">
        <v>2193</v>
      </c>
      <c r="O275" s="23" t="s">
        <v>2174</v>
      </c>
      <c r="P275" s="23" t="s">
        <v>149</v>
      </c>
      <c r="Q275" s="23">
        <v>0</v>
      </c>
      <c r="R275" s="23" t="s">
        <v>1016</v>
      </c>
      <c r="S275" s="23" t="s">
        <v>2780</v>
      </c>
      <c r="T275" s="23" t="s">
        <v>1766</v>
      </c>
    </row>
    <row r="276" spans="1:20">
      <c r="A276" s="23" t="s">
        <v>2647</v>
      </c>
      <c r="B276" s="23" t="s">
        <v>2648</v>
      </c>
      <c r="C276" s="23" t="s">
        <v>13</v>
      </c>
      <c r="D276" s="23" t="s">
        <v>2167</v>
      </c>
      <c r="E276" s="23" t="s">
        <v>480</v>
      </c>
      <c r="F276" s="23" t="s">
        <v>2332</v>
      </c>
      <c r="G276" s="23" t="s">
        <v>1766</v>
      </c>
      <c r="H276" s="23" t="s">
        <v>2181</v>
      </c>
      <c r="I276" s="23" t="s">
        <v>2333</v>
      </c>
      <c r="J276" s="23" t="s">
        <v>14</v>
      </c>
      <c r="K276" s="23" t="s">
        <v>2171</v>
      </c>
      <c r="L276" s="23" t="s">
        <v>14</v>
      </c>
      <c r="M276" s="23" t="s">
        <v>1541</v>
      </c>
      <c r="N276" s="23" t="s">
        <v>2173</v>
      </c>
      <c r="O276" s="23" t="s">
        <v>2174</v>
      </c>
      <c r="P276" s="23" t="s">
        <v>2649</v>
      </c>
      <c r="Q276" s="23">
        <v>0</v>
      </c>
      <c r="R276" s="23" t="s">
        <v>1214</v>
      </c>
      <c r="S276" s="23" t="s">
        <v>2650</v>
      </c>
      <c r="T276" s="23" t="s">
        <v>1766</v>
      </c>
    </row>
    <row r="277" spans="1:20">
      <c r="A277" s="23" t="s">
        <v>2781</v>
      </c>
      <c r="B277" s="23" t="s">
        <v>2782</v>
      </c>
      <c r="C277" s="23" t="s">
        <v>13</v>
      </c>
      <c r="D277" s="23" t="s">
        <v>2167</v>
      </c>
      <c r="E277" s="23" t="s">
        <v>480</v>
      </c>
      <c r="F277" s="23" t="s">
        <v>2361</v>
      </c>
      <c r="G277" s="23" t="s">
        <v>1766</v>
      </c>
      <c r="H277" s="23" t="s">
        <v>2190</v>
      </c>
      <c r="I277" s="23" t="s">
        <v>2201</v>
      </c>
      <c r="J277" s="23" t="s">
        <v>14</v>
      </c>
      <c r="K277" s="23" t="s">
        <v>2171</v>
      </c>
      <c r="L277" s="23" t="s">
        <v>14</v>
      </c>
      <c r="M277" s="23" t="s">
        <v>1543</v>
      </c>
      <c r="N277" s="23" t="s">
        <v>2173</v>
      </c>
      <c r="O277" s="23" t="s">
        <v>2174</v>
      </c>
      <c r="P277" s="23" t="s">
        <v>1081</v>
      </c>
      <c r="Q277" s="23">
        <v>0</v>
      </c>
      <c r="R277" s="23" t="s">
        <v>1098</v>
      </c>
      <c r="S277" s="23" t="s">
        <v>2783</v>
      </c>
      <c r="T277" s="23" t="s">
        <v>1766</v>
      </c>
    </row>
    <row r="278" spans="1:20">
      <c r="A278" s="23" t="s">
        <v>2317</v>
      </c>
      <c r="B278" s="23" t="s">
        <v>2318</v>
      </c>
      <c r="C278" s="23" t="s">
        <v>18</v>
      </c>
      <c r="D278" s="23" t="s">
        <v>2167</v>
      </c>
      <c r="E278" s="23" t="s">
        <v>480</v>
      </c>
      <c r="F278" s="23" t="s">
        <v>2211</v>
      </c>
      <c r="G278" s="23" t="s">
        <v>1766</v>
      </c>
      <c r="H278" s="23" t="s">
        <v>2236</v>
      </c>
      <c r="I278" s="23" t="s">
        <v>2212</v>
      </c>
      <c r="J278" s="23" t="s">
        <v>14</v>
      </c>
      <c r="K278" s="23" t="s">
        <v>2171</v>
      </c>
      <c r="L278" s="23" t="s">
        <v>14</v>
      </c>
      <c r="M278" s="23" t="s">
        <v>1557</v>
      </c>
      <c r="N278" s="23" t="s">
        <v>2173</v>
      </c>
      <c r="O278" s="23" t="s">
        <v>2174</v>
      </c>
      <c r="P278" s="23" t="s">
        <v>2319</v>
      </c>
      <c r="Q278" s="23">
        <v>0</v>
      </c>
      <c r="R278" s="23" t="s">
        <v>1070</v>
      </c>
      <c r="S278" s="23" t="s">
        <v>2320</v>
      </c>
      <c r="T278" s="23" t="s">
        <v>1766</v>
      </c>
    </row>
    <row r="279" spans="1:20">
      <c r="A279" s="23" t="s">
        <v>2784</v>
      </c>
      <c r="B279" s="23" t="s">
        <v>2785</v>
      </c>
      <c r="C279" s="23" t="s">
        <v>18</v>
      </c>
      <c r="D279" s="23" t="s">
        <v>2167</v>
      </c>
      <c r="E279" s="23" t="s">
        <v>480</v>
      </c>
      <c r="F279" s="23" t="s">
        <v>2265</v>
      </c>
      <c r="G279" s="23" t="s">
        <v>1766</v>
      </c>
      <c r="H279" s="23" t="s">
        <v>2181</v>
      </c>
      <c r="I279" s="23" t="s">
        <v>2266</v>
      </c>
      <c r="J279" s="23" t="s">
        <v>14</v>
      </c>
      <c r="K279" s="23" t="s">
        <v>2171</v>
      </c>
      <c r="L279" s="23" t="s">
        <v>14</v>
      </c>
      <c r="M279" s="23" t="s">
        <v>1551</v>
      </c>
      <c r="N279" s="23" t="s">
        <v>2173</v>
      </c>
      <c r="O279" s="23" t="s">
        <v>2174</v>
      </c>
      <c r="P279" s="23" t="s">
        <v>946</v>
      </c>
      <c r="Q279" s="23">
        <v>0</v>
      </c>
      <c r="R279" s="23" t="s">
        <v>1214</v>
      </c>
      <c r="S279" s="23" t="s">
        <v>2786</v>
      </c>
      <c r="T279" s="23" t="s">
        <v>1766</v>
      </c>
    </row>
    <row r="280" spans="1:20">
      <c r="A280" s="23" t="s">
        <v>2679</v>
      </c>
      <c r="B280" s="23" t="s">
        <v>2680</v>
      </c>
      <c r="C280" s="23" t="s">
        <v>18</v>
      </c>
      <c r="D280" s="23" t="s">
        <v>2167</v>
      </c>
      <c r="E280" s="23" t="s">
        <v>480</v>
      </c>
      <c r="F280" s="23" t="s">
        <v>2211</v>
      </c>
      <c r="G280" s="23" t="s">
        <v>1766</v>
      </c>
      <c r="H280" s="23" t="s">
        <v>2236</v>
      </c>
      <c r="I280" s="23" t="s">
        <v>2212</v>
      </c>
      <c r="J280" s="23" t="s">
        <v>14</v>
      </c>
      <c r="K280" s="23" t="s">
        <v>2171</v>
      </c>
      <c r="L280" s="23" t="s">
        <v>14</v>
      </c>
      <c r="M280" s="23" t="s">
        <v>1557</v>
      </c>
      <c r="N280" s="23" t="s">
        <v>2173</v>
      </c>
      <c r="O280" s="23" t="s">
        <v>2174</v>
      </c>
      <c r="P280" s="23" t="s">
        <v>2681</v>
      </c>
      <c r="Q280" s="23">
        <v>0</v>
      </c>
      <c r="R280" s="23" t="s">
        <v>1070</v>
      </c>
      <c r="S280" s="23" t="s">
        <v>2682</v>
      </c>
      <c r="T280" s="23" t="s">
        <v>1766</v>
      </c>
    </row>
    <row r="281" spans="1:20">
      <c r="A281" s="23" t="s">
        <v>1945</v>
      </c>
      <c r="B281" s="23" t="s">
        <v>1946</v>
      </c>
      <c r="C281" s="23" t="s">
        <v>13</v>
      </c>
      <c r="D281" s="23" t="s">
        <v>2167</v>
      </c>
      <c r="E281" s="23" t="s">
        <v>1264</v>
      </c>
      <c r="F281" s="23" t="s">
        <v>2168</v>
      </c>
      <c r="G281" s="23" t="s">
        <v>1766</v>
      </c>
      <c r="H281" s="23" t="s">
        <v>2169</v>
      </c>
      <c r="I281" s="23" t="s">
        <v>2170</v>
      </c>
      <c r="J281" s="23" t="s">
        <v>14</v>
      </c>
      <c r="K281" s="23" t="s">
        <v>2171</v>
      </c>
      <c r="L281" s="23" t="s">
        <v>14</v>
      </c>
      <c r="M281" s="23" t="s">
        <v>2760</v>
      </c>
      <c r="N281" s="23" t="s">
        <v>2173</v>
      </c>
      <c r="O281" s="23" t="s">
        <v>2174</v>
      </c>
      <c r="P281" s="23" t="s">
        <v>2175</v>
      </c>
      <c r="Q281" s="23">
        <v>0</v>
      </c>
      <c r="R281" s="23" t="s">
        <v>2478</v>
      </c>
      <c r="S281" s="23" t="s">
        <v>2479</v>
      </c>
      <c r="T281" s="23" t="s">
        <v>1766</v>
      </c>
    </row>
    <row r="282" spans="1:20">
      <c r="A282" s="23" t="s">
        <v>2689</v>
      </c>
      <c r="B282" s="23" t="s">
        <v>2690</v>
      </c>
      <c r="C282" s="23" t="s">
        <v>20</v>
      </c>
      <c r="D282" s="23" t="s">
        <v>2167</v>
      </c>
      <c r="E282" s="23" t="s">
        <v>480</v>
      </c>
      <c r="F282" s="23" t="s">
        <v>2200</v>
      </c>
      <c r="G282" s="23" t="s">
        <v>1766</v>
      </c>
      <c r="H282" s="23" t="s">
        <v>2190</v>
      </c>
      <c r="I282" s="23" t="s">
        <v>2201</v>
      </c>
      <c r="J282" s="23" t="s">
        <v>14</v>
      </c>
      <c r="K282" s="23" t="s">
        <v>2171</v>
      </c>
      <c r="L282" s="23" t="s">
        <v>14</v>
      </c>
      <c r="M282" s="23" t="s">
        <v>1548</v>
      </c>
      <c r="N282" s="23" t="s">
        <v>2173</v>
      </c>
      <c r="O282" s="23" t="s">
        <v>2174</v>
      </c>
      <c r="P282" s="23" t="s">
        <v>8</v>
      </c>
      <c r="Q282" s="23">
        <v>0</v>
      </c>
      <c r="R282" s="23" t="s">
        <v>2691</v>
      </c>
      <c r="S282" s="23" t="s">
        <v>2692</v>
      </c>
      <c r="T282" s="23" t="s">
        <v>1766</v>
      </c>
    </row>
    <row r="283" spans="1:20">
      <c r="A283" s="23" t="s">
        <v>2719</v>
      </c>
      <c r="B283" s="23" t="s">
        <v>2720</v>
      </c>
      <c r="C283" s="23" t="s">
        <v>20</v>
      </c>
      <c r="D283" s="23" t="s">
        <v>2167</v>
      </c>
      <c r="E283" s="23" t="s">
        <v>489</v>
      </c>
      <c r="F283" s="23" t="s">
        <v>2189</v>
      </c>
      <c r="G283" s="23" t="s">
        <v>1766</v>
      </c>
      <c r="H283" s="23" t="s">
        <v>2190</v>
      </c>
      <c r="I283" s="23" t="s">
        <v>2191</v>
      </c>
      <c r="J283" s="23" t="s">
        <v>466</v>
      </c>
      <c r="K283" s="23" t="s">
        <v>2171</v>
      </c>
      <c r="L283" s="23" t="s">
        <v>14</v>
      </c>
      <c r="M283" s="23" t="s">
        <v>2232</v>
      </c>
      <c r="N283" s="23" t="s">
        <v>2193</v>
      </c>
      <c r="O283" s="23" t="s">
        <v>2174</v>
      </c>
      <c r="P283" s="23" t="s">
        <v>2721</v>
      </c>
      <c r="Q283" s="23">
        <v>0</v>
      </c>
      <c r="R283" s="23" t="s">
        <v>1214</v>
      </c>
      <c r="S283" s="23" t="s">
        <v>2722</v>
      </c>
      <c r="T283" s="23" t="s">
        <v>1766</v>
      </c>
    </row>
    <row r="284" spans="1:20">
      <c r="A284" s="23" t="s">
        <v>1902</v>
      </c>
      <c r="B284" s="23" t="s">
        <v>1903</v>
      </c>
      <c r="C284" s="23" t="s">
        <v>13</v>
      </c>
      <c r="D284" s="23" t="s">
        <v>2167</v>
      </c>
      <c r="E284" s="23" t="s">
        <v>480</v>
      </c>
      <c r="F284" s="23" t="s">
        <v>2332</v>
      </c>
      <c r="G284" s="23" t="s">
        <v>1766</v>
      </c>
      <c r="H284" s="23" t="s">
        <v>2181</v>
      </c>
      <c r="I284" s="23" t="s">
        <v>2333</v>
      </c>
      <c r="J284" s="23" t="s">
        <v>14</v>
      </c>
      <c r="K284" s="23" t="s">
        <v>2171</v>
      </c>
      <c r="L284" s="23" t="s">
        <v>14</v>
      </c>
      <c r="M284" s="23" t="s">
        <v>1541</v>
      </c>
      <c r="N284" s="23" t="s">
        <v>2173</v>
      </c>
      <c r="O284" s="23" t="s">
        <v>2174</v>
      </c>
      <c r="P284" s="23" t="s">
        <v>2686</v>
      </c>
      <c r="Q284" s="23">
        <v>0</v>
      </c>
      <c r="R284" s="23" t="s">
        <v>1214</v>
      </c>
      <c r="S284" s="23" t="s">
        <v>2687</v>
      </c>
      <c r="T284" s="23" t="s">
        <v>1766</v>
      </c>
    </row>
    <row r="285" spans="1:20">
      <c r="A285" s="23" t="s">
        <v>2554</v>
      </c>
      <c r="B285" s="23" t="s">
        <v>2555</v>
      </c>
      <c r="C285" s="23" t="s">
        <v>20</v>
      </c>
      <c r="D285" s="23" t="s">
        <v>2167</v>
      </c>
      <c r="E285" s="23" t="s">
        <v>480</v>
      </c>
      <c r="F285" s="23" t="s">
        <v>2361</v>
      </c>
      <c r="G285" s="23" t="s">
        <v>1766</v>
      </c>
      <c r="H285" s="23" t="s">
        <v>2190</v>
      </c>
      <c r="I285" s="23" t="s">
        <v>2201</v>
      </c>
      <c r="J285" s="23" t="s">
        <v>14</v>
      </c>
      <c r="K285" s="23" t="s">
        <v>2171</v>
      </c>
      <c r="L285" s="23" t="s">
        <v>14</v>
      </c>
      <c r="M285" s="23" t="s">
        <v>1556</v>
      </c>
      <c r="N285" s="23" t="s">
        <v>2173</v>
      </c>
      <c r="O285" s="23" t="s">
        <v>2174</v>
      </c>
      <c r="P285" s="23" t="s">
        <v>2556</v>
      </c>
      <c r="Q285" s="23">
        <v>0</v>
      </c>
      <c r="R285" s="23" t="s">
        <v>1040</v>
      </c>
      <c r="S285" s="23" t="s">
        <v>2557</v>
      </c>
      <c r="T285" s="23" t="s">
        <v>1766</v>
      </c>
    </row>
    <row r="286" spans="1:20">
      <c r="A286" s="23" t="s">
        <v>2787</v>
      </c>
      <c r="B286" s="23" t="s">
        <v>2788</v>
      </c>
      <c r="C286" s="23" t="s">
        <v>18</v>
      </c>
      <c r="D286" s="23" t="s">
        <v>2167</v>
      </c>
      <c r="E286" s="23" t="s">
        <v>2622</v>
      </c>
      <c r="F286" s="23" t="s">
        <v>2789</v>
      </c>
      <c r="G286" s="23" t="s">
        <v>1766</v>
      </c>
      <c r="H286" s="23" t="s">
        <v>2190</v>
      </c>
      <c r="I286" s="23" t="s">
        <v>2182</v>
      </c>
      <c r="J286" s="23" t="s">
        <v>14</v>
      </c>
      <c r="K286" s="23" t="s">
        <v>2171</v>
      </c>
      <c r="L286" s="23" t="s">
        <v>14</v>
      </c>
      <c r="M286" s="23" t="s">
        <v>1540</v>
      </c>
      <c r="N286" s="23" t="s">
        <v>2396</v>
      </c>
      <c r="O286" s="23" t="s">
        <v>2396</v>
      </c>
      <c r="P286" s="23" t="s">
        <v>148</v>
      </c>
      <c r="Q286" s="23">
        <v>0</v>
      </c>
      <c r="R286" s="23" t="s">
        <v>2485</v>
      </c>
      <c r="S286" s="23" t="s">
        <v>2790</v>
      </c>
      <c r="T286" s="23" t="s">
        <v>1766</v>
      </c>
    </row>
    <row r="287" spans="1:20">
      <c r="A287" s="23" t="s">
        <v>1882</v>
      </c>
      <c r="B287" s="23" t="s">
        <v>1883</v>
      </c>
      <c r="C287" s="23" t="s">
        <v>18</v>
      </c>
      <c r="D287" s="23" t="s">
        <v>2167</v>
      </c>
      <c r="E287" s="23" t="s">
        <v>480</v>
      </c>
      <c r="F287" s="23" t="s">
        <v>2265</v>
      </c>
      <c r="G287" s="23" t="s">
        <v>1766</v>
      </c>
      <c r="H287" s="23" t="s">
        <v>2181</v>
      </c>
      <c r="I287" s="23" t="s">
        <v>2266</v>
      </c>
      <c r="J287" s="23" t="s">
        <v>14</v>
      </c>
      <c r="K287" s="23" t="s">
        <v>2171</v>
      </c>
      <c r="L287" s="23" t="s">
        <v>14</v>
      </c>
      <c r="M287" s="23" t="s">
        <v>1558</v>
      </c>
      <c r="N287" s="23" t="s">
        <v>2173</v>
      </c>
      <c r="O287" s="23" t="s">
        <v>2174</v>
      </c>
      <c r="P287" s="23" t="s">
        <v>2281</v>
      </c>
      <c r="Q287" s="23">
        <v>0</v>
      </c>
      <c r="R287" s="23" t="s">
        <v>1214</v>
      </c>
      <c r="S287" s="23" t="s">
        <v>2282</v>
      </c>
      <c r="T287" s="23" t="s">
        <v>1766</v>
      </c>
    </row>
    <row r="288" spans="1:20">
      <c r="A288" s="23" t="s">
        <v>1848</v>
      </c>
      <c r="B288" s="23" t="s">
        <v>1849</v>
      </c>
      <c r="C288" s="23" t="s">
        <v>13</v>
      </c>
      <c r="D288" s="23" t="s">
        <v>2167</v>
      </c>
      <c r="E288" s="23" t="s">
        <v>480</v>
      </c>
      <c r="F288" s="23" t="s">
        <v>2351</v>
      </c>
      <c r="G288" s="23" t="s">
        <v>1766</v>
      </c>
      <c r="H288" s="23" t="s">
        <v>2152</v>
      </c>
      <c r="I288" s="23" t="s">
        <v>2201</v>
      </c>
      <c r="J288" s="23" t="s">
        <v>14</v>
      </c>
      <c r="K288" s="23" t="s">
        <v>2171</v>
      </c>
      <c r="L288" s="23" t="s">
        <v>14</v>
      </c>
      <c r="M288" s="23" t="s">
        <v>1553</v>
      </c>
      <c r="N288" s="23" t="s">
        <v>2173</v>
      </c>
      <c r="O288" s="23" t="s">
        <v>2174</v>
      </c>
      <c r="P288" s="23" t="s">
        <v>8</v>
      </c>
      <c r="Q288" s="23">
        <v>0</v>
      </c>
      <c r="R288" s="23" t="s">
        <v>1079</v>
      </c>
      <c r="S288" s="23" t="s">
        <v>2545</v>
      </c>
      <c r="T288" s="23" t="s">
        <v>1766</v>
      </c>
    </row>
    <row r="289" spans="1:20">
      <c r="A289" s="23" t="s">
        <v>2791</v>
      </c>
      <c r="B289" s="23" t="s">
        <v>2792</v>
      </c>
      <c r="C289" s="23" t="s">
        <v>20</v>
      </c>
      <c r="D289" s="23" t="s">
        <v>2167</v>
      </c>
      <c r="E289" s="23" t="s">
        <v>489</v>
      </c>
      <c r="F289" s="23" t="s">
        <v>2189</v>
      </c>
      <c r="G289" s="23" t="s">
        <v>1766</v>
      </c>
      <c r="H289" s="23" t="s">
        <v>2190</v>
      </c>
      <c r="I289" s="23" t="s">
        <v>2191</v>
      </c>
      <c r="J289" s="23" t="s">
        <v>466</v>
      </c>
      <c r="K289" s="23" t="s">
        <v>2171</v>
      </c>
      <c r="L289" s="23" t="s">
        <v>14</v>
      </c>
      <c r="M289" s="23" t="s">
        <v>2232</v>
      </c>
      <c r="N289" s="23" t="s">
        <v>2193</v>
      </c>
      <c r="O289" s="23" t="s">
        <v>2174</v>
      </c>
      <c r="P289" s="23" t="s">
        <v>149</v>
      </c>
      <c r="Q289" s="23">
        <v>0</v>
      </c>
      <c r="R289" s="23" t="s">
        <v>1214</v>
      </c>
      <c r="S289" s="23" t="s">
        <v>2793</v>
      </c>
      <c r="T289" s="23" t="s">
        <v>1766</v>
      </c>
    </row>
    <row r="290" spans="1:20">
      <c r="A290" s="23" t="s">
        <v>2234</v>
      </c>
      <c r="B290" s="23" t="s">
        <v>2235</v>
      </c>
      <c r="C290" s="23" t="s">
        <v>16</v>
      </c>
      <c r="D290" s="23" t="s">
        <v>2167</v>
      </c>
      <c r="E290" s="23" t="s">
        <v>480</v>
      </c>
      <c r="F290" s="23" t="s">
        <v>2211</v>
      </c>
      <c r="G290" s="23" t="s">
        <v>1766</v>
      </c>
      <c r="H290" s="23" t="s">
        <v>2236</v>
      </c>
      <c r="I290" s="23" t="s">
        <v>2212</v>
      </c>
      <c r="J290" s="23" t="s">
        <v>14</v>
      </c>
      <c r="K290" s="23" t="s">
        <v>2171</v>
      </c>
      <c r="L290" s="23" t="s">
        <v>14</v>
      </c>
      <c r="M290" s="23" t="s">
        <v>1557</v>
      </c>
      <c r="N290" s="23" t="s">
        <v>2173</v>
      </c>
      <c r="O290" s="23" t="s">
        <v>2174</v>
      </c>
      <c r="P290" s="23" t="s">
        <v>8</v>
      </c>
      <c r="Q290" s="23">
        <v>0</v>
      </c>
      <c r="R290" s="23" t="s">
        <v>1070</v>
      </c>
      <c r="S290" s="23" t="s">
        <v>2237</v>
      </c>
      <c r="T290" s="23" t="s">
        <v>1766</v>
      </c>
    </row>
    <row r="291" spans="1:20">
      <c r="A291" s="23" t="s">
        <v>2794</v>
      </c>
      <c r="B291" s="23" t="s">
        <v>2795</v>
      </c>
      <c r="C291" s="23" t="s">
        <v>17</v>
      </c>
      <c r="D291" s="23" t="s">
        <v>2167</v>
      </c>
      <c r="E291" s="23" t="s">
        <v>480</v>
      </c>
      <c r="F291" s="23" t="s">
        <v>2309</v>
      </c>
      <c r="G291" s="23" t="s">
        <v>1766</v>
      </c>
      <c r="H291" s="23" t="s">
        <v>2152</v>
      </c>
      <c r="I291" s="23" t="s">
        <v>2191</v>
      </c>
      <c r="J291" s="23" t="s">
        <v>14</v>
      </c>
      <c r="K291" s="23" t="s">
        <v>2171</v>
      </c>
      <c r="L291" s="23" t="s">
        <v>14</v>
      </c>
      <c r="M291" s="23" t="s">
        <v>1542</v>
      </c>
      <c r="N291" s="23" t="s">
        <v>2173</v>
      </c>
      <c r="O291" s="23" t="s">
        <v>2174</v>
      </c>
      <c r="P291" s="23" t="s">
        <v>2796</v>
      </c>
      <c r="Q291" s="23">
        <v>0</v>
      </c>
      <c r="R291" s="23" t="s">
        <v>15</v>
      </c>
      <c r="S291" s="23" t="s">
        <v>2797</v>
      </c>
      <c r="T291" s="23" t="s">
        <v>1766</v>
      </c>
    </row>
    <row r="292" spans="1:20">
      <c r="A292" s="23" t="s">
        <v>2419</v>
      </c>
      <c r="B292" s="23" t="s">
        <v>2420</v>
      </c>
      <c r="C292" s="23" t="s">
        <v>13</v>
      </c>
      <c r="D292" s="23" t="s">
        <v>2167</v>
      </c>
      <c r="E292" s="23" t="s">
        <v>489</v>
      </c>
      <c r="F292" s="23" t="s">
        <v>2329</v>
      </c>
      <c r="G292" s="23" t="s">
        <v>1766</v>
      </c>
      <c r="H292" s="23" t="s">
        <v>2190</v>
      </c>
      <c r="I292" s="23" t="s">
        <v>2191</v>
      </c>
      <c r="J292" s="23" t="s">
        <v>466</v>
      </c>
      <c r="K292" s="23" t="s">
        <v>2171</v>
      </c>
      <c r="L292" s="23" t="s">
        <v>14</v>
      </c>
      <c r="M292" s="23" t="s">
        <v>1547</v>
      </c>
      <c r="N292" s="23" t="s">
        <v>2193</v>
      </c>
      <c r="O292" s="23" t="s">
        <v>2174</v>
      </c>
      <c r="P292" s="23" t="s">
        <v>2421</v>
      </c>
      <c r="Q292" s="23">
        <v>0</v>
      </c>
      <c r="R292" s="23" t="s">
        <v>1091</v>
      </c>
      <c r="S292" s="23" t="s">
        <v>2422</v>
      </c>
      <c r="T292" s="23" t="s">
        <v>1766</v>
      </c>
    </row>
    <row r="293" spans="1:20">
      <c r="A293" s="23" t="s">
        <v>2604</v>
      </c>
      <c r="B293" s="23" t="s">
        <v>2605</v>
      </c>
      <c r="C293" s="23" t="s">
        <v>13</v>
      </c>
      <c r="D293" s="23" t="s">
        <v>2167</v>
      </c>
      <c r="E293" s="23" t="s">
        <v>480</v>
      </c>
      <c r="F293" s="23" t="s">
        <v>2332</v>
      </c>
      <c r="G293" s="23" t="s">
        <v>1766</v>
      </c>
      <c r="H293" s="23" t="s">
        <v>2181</v>
      </c>
      <c r="I293" s="23" t="s">
        <v>2333</v>
      </c>
      <c r="J293" s="23" t="s">
        <v>14</v>
      </c>
      <c r="K293" s="23" t="s">
        <v>2171</v>
      </c>
      <c r="L293" s="23" t="s">
        <v>14</v>
      </c>
      <c r="M293" s="23" t="s">
        <v>1548</v>
      </c>
      <c r="N293" s="23" t="s">
        <v>2173</v>
      </c>
      <c r="O293" s="23" t="s">
        <v>2174</v>
      </c>
      <c r="P293" s="23" t="s">
        <v>2606</v>
      </c>
      <c r="Q293" s="23">
        <v>0</v>
      </c>
      <c r="R293" s="23" t="s">
        <v>1214</v>
      </c>
      <c r="S293" s="23" t="s">
        <v>2607</v>
      </c>
      <c r="T293" s="23" t="s">
        <v>1766</v>
      </c>
    </row>
    <row r="294" spans="1:20">
      <c r="A294" s="23" t="s">
        <v>2697</v>
      </c>
      <c r="B294" s="23" t="s">
        <v>2698</v>
      </c>
      <c r="C294" s="23" t="s">
        <v>20</v>
      </c>
      <c r="D294" s="23" t="s">
        <v>2167</v>
      </c>
      <c r="E294" s="23" t="s">
        <v>489</v>
      </c>
      <c r="F294" s="23" t="s">
        <v>2384</v>
      </c>
      <c r="G294" s="23" t="s">
        <v>1766</v>
      </c>
      <c r="H294" s="23" t="s">
        <v>2169</v>
      </c>
      <c r="I294" s="23" t="s">
        <v>2201</v>
      </c>
      <c r="J294" s="23" t="s">
        <v>14</v>
      </c>
      <c r="K294" s="23" t="s">
        <v>2171</v>
      </c>
      <c r="L294" s="23" t="s">
        <v>14</v>
      </c>
      <c r="M294" s="23" t="s">
        <v>2385</v>
      </c>
      <c r="N294" s="23" t="s">
        <v>2193</v>
      </c>
      <c r="O294" s="23" t="s">
        <v>2174</v>
      </c>
      <c r="P294" s="23" t="s">
        <v>149</v>
      </c>
      <c r="Q294" s="23">
        <v>0</v>
      </c>
      <c r="R294" s="23" t="s">
        <v>2386</v>
      </c>
      <c r="S294" s="23" t="s">
        <v>2699</v>
      </c>
      <c r="T294" s="23" t="s">
        <v>1766</v>
      </c>
    </row>
    <row r="295" spans="1:20">
      <c r="A295" s="23" t="s">
        <v>2245</v>
      </c>
      <c r="B295" s="23" t="s">
        <v>2246</v>
      </c>
      <c r="C295" s="23" t="s">
        <v>18</v>
      </c>
      <c r="D295" s="23" t="s">
        <v>2167</v>
      </c>
      <c r="E295" s="23" t="s">
        <v>480</v>
      </c>
      <c r="F295" s="23" t="s">
        <v>2211</v>
      </c>
      <c r="G295" s="23" t="s">
        <v>1766</v>
      </c>
      <c r="H295" s="23" t="s">
        <v>2236</v>
      </c>
      <c r="I295" s="23" t="s">
        <v>2212</v>
      </c>
      <c r="J295" s="23" t="s">
        <v>14</v>
      </c>
      <c r="K295" s="23" t="s">
        <v>2171</v>
      </c>
      <c r="L295" s="23" t="s">
        <v>14</v>
      </c>
      <c r="M295" s="23" t="s">
        <v>1552</v>
      </c>
      <c r="N295" s="23" t="s">
        <v>2173</v>
      </c>
      <c r="O295" s="23" t="s">
        <v>2174</v>
      </c>
      <c r="P295" s="23" t="s">
        <v>2247</v>
      </c>
      <c r="Q295" s="23">
        <v>0</v>
      </c>
      <c r="R295" s="23" t="s">
        <v>1070</v>
      </c>
      <c r="S295" s="23" t="s">
        <v>2248</v>
      </c>
      <c r="T295" s="23" t="s">
        <v>1766</v>
      </c>
    </row>
    <row r="296" spans="1:20">
      <c r="A296" s="23" t="s">
        <v>2297</v>
      </c>
      <c r="B296" s="23" t="s">
        <v>2298</v>
      </c>
      <c r="C296" s="23" t="s">
        <v>1834</v>
      </c>
      <c r="D296" s="23" t="s">
        <v>2179</v>
      </c>
      <c r="E296" s="23" t="s">
        <v>487</v>
      </c>
      <c r="F296" s="23" t="s">
        <v>2299</v>
      </c>
      <c r="G296" s="23" t="s">
        <v>1766</v>
      </c>
      <c r="H296" s="23" t="s">
        <v>2169</v>
      </c>
      <c r="I296" s="23" t="s">
        <v>14</v>
      </c>
      <c r="J296" s="23" t="s">
        <v>14</v>
      </c>
      <c r="K296" s="23" t="s">
        <v>2171</v>
      </c>
      <c r="L296" s="23" t="s">
        <v>14</v>
      </c>
      <c r="M296" s="23" t="s">
        <v>2657</v>
      </c>
      <c r="N296" s="23" t="s">
        <v>2300</v>
      </c>
      <c r="O296" s="23" t="s">
        <v>2174</v>
      </c>
      <c r="P296" s="23" t="s">
        <v>2301</v>
      </c>
      <c r="Q296" s="23">
        <v>0</v>
      </c>
      <c r="R296" s="23" t="s">
        <v>1055</v>
      </c>
      <c r="S296" s="23" t="s">
        <v>2302</v>
      </c>
      <c r="T296" s="23" t="s">
        <v>1766</v>
      </c>
    </row>
    <row r="297" spans="1:20">
      <c r="A297" s="23" t="s">
        <v>2364</v>
      </c>
      <c r="B297" s="23" t="s">
        <v>2365</v>
      </c>
      <c r="C297" s="23" t="s">
        <v>1927</v>
      </c>
      <c r="D297" s="23" t="s">
        <v>2179</v>
      </c>
      <c r="E297" s="23" t="s">
        <v>492</v>
      </c>
      <c r="F297" s="23" t="s">
        <v>2315</v>
      </c>
      <c r="G297" s="23" t="s">
        <v>1766</v>
      </c>
      <c r="H297" s="23" t="s">
        <v>2241</v>
      </c>
      <c r="I297" s="23" t="s">
        <v>2182</v>
      </c>
      <c r="J297" s="23" t="s">
        <v>14</v>
      </c>
      <c r="K297" s="23" t="s">
        <v>2171</v>
      </c>
      <c r="L297" s="23" t="s">
        <v>14</v>
      </c>
      <c r="M297" s="23" t="s">
        <v>1548</v>
      </c>
      <c r="N297" s="23" t="s">
        <v>2184</v>
      </c>
      <c r="O297" s="23" t="s">
        <v>2174</v>
      </c>
      <c r="P297" s="23" t="s">
        <v>1241</v>
      </c>
      <c r="Q297" s="23">
        <v>0</v>
      </c>
      <c r="R297" s="23" t="s">
        <v>1098</v>
      </c>
      <c r="S297" s="23" t="s">
        <v>2366</v>
      </c>
      <c r="T297" s="23" t="s">
        <v>1766</v>
      </c>
    </row>
    <row r="298" spans="1:20">
      <c r="A298" s="23" t="s">
        <v>2683</v>
      </c>
      <c r="B298" s="23" t="s">
        <v>2684</v>
      </c>
      <c r="C298" s="23" t="s">
        <v>18</v>
      </c>
      <c r="D298" s="23" t="s">
        <v>2167</v>
      </c>
      <c r="E298" s="23" t="s">
        <v>480</v>
      </c>
      <c r="F298" s="23" t="s">
        <v>2470</v>
      </c>
      <c r="G298" s="23" t="s">
        <v>1766</v>
      </c>
      <c r="H298" s="23" t="s">
        <v>2152</v>
      </c>
      <c r="I298" s="23" t="s">
        <v>2266</v>
      </c>
      <c r="J298" s="23" t="s">
        <v>14</v>
      </c>
      <c r="K298" s="23" t="s">
        <v>2171</v>
      </c>
      <c r="L298" s="23" t="s">
        <v>14</v>
      </c>
      <c r="M298" s="23" t="s">
        <v>1556</v>
      </c>
      <c r="N298" s="23" t="s">
        <v>2173</v>
      </c>
      <c r="O298" s="23" t="s">
        <v>2174</v>
      </c>
      <c r="P298" s="23" t="s">
        <v>8</v>
      </c>
      <c r="Q298" s="23">
        <v>0</v>
      </c>
      <c r="R298" s="23" t="s">
        <v>1176</v>
      </c>
      <c r="S298" s="23" t="s">
        <v>2685</v>
      </c>
      <c r="T298" s="23" t="s">
        <v>1766</v>
      </c>
    </row>
    <row r="299" spans="1:20">
      <c r="A299" s="23" t="s">
        <v>1888</v>
      </c>
      <c r="B299" s="23" t="s">
        <v>1889</v>
      </c>
      <c r="C299" s="23" t="s">
        <v>20</v>
      </c>
      <c r="D299" s="23" t="s">
        <v>2167</v>
      </c>
      <c r="E299" s="23" t="s">
        <v>489</v>
      </c>
      <c r="F299" s="23" t="s">
        <v>2189</v>
      </c>
      <c r="G299" s="23" t="s">
        <v>1766</v>
      </c>
      <c r="H299" s="23" t="s">
        <v>2190</v>
      </c>
      <c r="I299" s="23" t="s">
        <v>2191</v>
      </c>
      <c r="J299" s="23" t="s">
        <v>466</v>
      </c>
      <c r="K299" s="23" t="s">
        <v>2171</v>
      </c>
      <c r="L299" s="23" t="s">
        <v>14</v>
      </c>
      <c r="M299" s="23" t="s">
        <v>2323</v>
      </c>
      <c r="N299" s="23" t="s">
        <v>2193</v>
      </c>
      <c r="O299" s="23" t="s">
        <v>2174</v>
      </c>
      <c r="P299" s="23" t="s">
        <v>2721</v>
      </c>
      <c r="Q299" s="23">
        <v>0</v>
      </c>
      <c r="R299" s="23" t="s">
        <v>1214</v>
      </c>
      <c r="S299" s="23" t="s">
        <v>2798</v>
      </c>
      <c r="T299" s="23" t="s">
        <v>1766</v>
      </c>
    </row>
    <row r="300" spans="1:20">
      <c r="A300" s="23" t="s">
        <v>1439</v>
      </c>
      <c r="B300" s="23" t="s">
        <v>1817</v>
      </c>
      <c r="C300" s="23" t="s">
        <v>14</v>
      </c>
      <c r="D300" s="23" t="s">
        <v>2167</v>
      </c>
      <c r="E300" s="23" t="s">
        <v>480</v>
      </c>
      <c r="F300" s="23" t="s">
        <v>2295</v>
      </c>
      <c r="G300" s="23" t="s">
        <v>1766</v>
      </c>
      <c r="H300" s="23" t="s">
        <v>2169</v>
      </c>
      <c r="I300" s="23" t="s">
        <v>2170</v>
      </c>
      <c r="J300" s="23" t="s">
        <v>14</v>
      </c>
      <c r="K300" s="23" t="s">
        <v>2171</v>
      </c>
      <c r="L300" s="23" t="s">
        <v>14</v>
      </c>
      <c r="M300" s="23" t="s">
        <v>1551</v>
      </c>
      <c r="N300" s="23" t="s">
        <v>2173</v>
      </c>
      <c r="O300" s="23" t="s">
        <v>2174</v>
      </c>
      <c r="P300" s="23" t="s">
        <v>1081</v>
      </c>
      <c r="Q300" s="23">
        <v>0</v>
      </c>
      <c r="R300" s="23" t="s">
        <v>1079</v>
      </c>
      <c r="S300" s="23" t="s">
        <v>2799</v>
      </c>
      <c r="T300" s="23" t="s">
        <v>1766</v>
      </c>
    </row>
    <row r="301" spans="1:20">
      <c r="A301" s="23" t="s">
        <v>2800</v>
      </c>
      <c r="B301" s="23" t="s">
        <v>2801</v>
      </c>
      <c r="C301" s="23" t="s">
        <v>1927</v>
      </c>
      <c r="D301" s="23" t="s">
        <v>2179</v>
      </c>
      <c r="E301" s="23" t="s">
        <v>492</v>
      </c>
      <c r="F301" s="23" t="s">
        <v>2315</v>
      </c>
      <c r="G301" s="23" t="s">
        <v>1766</v>
      </c>
      <c r="H301" s="23" t="s">
        <v>2241</v>
      </c>
      <c r="I301" s="23" t="s">
        <v>2182</v>
      </c>
      <c r="J301" s="23" t="s">
        <v>14</v>
      </c>
      <c r="K301" s="23" t="s">
        <v>2171</v>
      </c>
      <c r="L301" s="23" t="s">
        <v>14</v>
      </c>
      <c r="M301" s="23" t="s">
        <v>1557</v>
      </c>
      <c r="N301" s="23" t="s">
        <v>2184</v>
      </c>
      <c r="O301" s="23" t="s">
        <v>2174</v>
      </c>
      <c r="P301" s="23" t="s">
        <v>2342</v>
      </c>
      <c r="Q301" s="23">
        <v>0</v>
      </c>
      <c r="R301" s="23" t="s">
        <v>1041</v>
      </c>
      <c r="S301" s="23" t="s">
        <v>2802</v>
      </c>
      <c r="T301" s="23" t="s">
        <v>1766</v>
      </c>
    </row>
    <row r="302" spans="1:20">
      <c r="A302" s="23" t="s">
        <v>2596</v>
      </c>
      <c r="B302" s="23" t="s">
        <v>2597</v>
      </c>
      <c r="C302" s="23" t="s">
        <v>1834</v>
      </c>
      <c r="D302" s="23" t="s">
        <v>2179</v>
      </c>
      <c r="E302" s="23" t="s">
        <v>487</v>
      </c>
      <c r="F302" s="23" t="s">
        <v>2206</v>
      </c>
      <c r="G302" s="23" t="s">
        <v>1766</v>
      </c>
      <c r="H302" s="23" t="s">
        <v>2181</v>
      </c>
      <c r="I302" s="23" t="s">
        <v>2182</v>
      </c>
      <c r="J302" s="23" t="s">
        <v>466</v>
      </c>
      <c r="K302" s="23" t="s">
        <v>2171</v>
      </c>
      <c r="L302" s="23" t="s">
        <v>14</v>
      </c>
      <c r="M302" s="23" t="s">
        <v>2803</v>
      </c>
      <c r="N302" s="23" t="s">
        <v>2184</v>
      </c>
      <c r="O302" s="23" t="s">
        <v>2174</v>
      </c>
      <c r="P302" s="23" t="s">
        <v>8</v>
      </c>
      <c r="Q302" s="23">
        <v>0</v>
      </c>
      <c r="R302" s="23" t="s">
        <v>145</v>
      </c>
      <c r="S302" s="23" t="s">
        <v>2598</v>
      </c>
      <c r="T302" s="23" t="s">
        <v>1766</v>
      </c>
    </row>
    <row r="303" spans="1:20">
      <c r="A303" s="23" t="s">
        <v>2804</v>
      </c>
      <c r="B303" s="23" t="s">
        <v>2805</v>
      </c>
      <c r="C303" s="23" t="s">
        <v>17</v>
      </c>
      <c r="D303" s="23" t="s">
        <v>2167</v>
      </c>
      <c r="E303" s="23" t="s">
        <v>2509</v>
      </c>
      <c r="F303" s="23" t="s">
        <v>2510</v>
      </c>
      <c r="G303" s="23" t="s">
        <v>1766</v>
      </c>
      <c r="H303" s="23" t="s">
        <v>2272</v>
      </c>
      <c r="I303" s="23" t="s">
        <v>2182</v>
      </c>
      <c r="J303" s="23" t="s">
        <v>14</v>
      </c>
      <c r="K303" s="23" t="s">
        <v>2171</v>
      </c>
      <c r="L303" s="23" t="s">
        <v>14</v>
      </c>
      <c r="M303" s="23" t="s">
        <v>2476</v>
      </c>
      <c r="N303" s="23" t="s">
        <v>2396</v>
      </c>
      <c r="O303" s="23" t="s">
        <v>2174</v>
      </c>
      <c r="P303" s="23" t="s">
        <v>2806</v>
      </c>
      <c r="Q303" s="23">
        <v>0</v>
      </c>
      <c r="R303" s="23" t="s">
        <v>1016</v>
      </c>
      <c r="S303" s="23" t="s">
        <v>2807</v>
      </c>
      <c r="T303" s="23" t="s">
        <v>1766</v>
      </c>
    </row>
    <row r="304" spans="1:20">
      <c r="A304" s="23" t="s">
        <v>2071</v>
      </c>
      <c r="B304" s="23" t="s">
        <v>2072</v>
      </c>
      <c r="C304" s="23" t="s">
        <v>1927</v>
      </c>
      <c r="D304" s="23" t="s">
        <v>2179</v>
      </c>
      <c r="E304" s="23" t="s">
        <v>492</v>
      </c>
      <c r="F304" s="23" t="s">
        <v>2325</v>
      </c>
      <c r="G304" s="23" t="s">
        <v>1766</v>
      </c>
      <c r="H304" s="23" t="s">
        <v>2222</v>
      </c>
      <c r="I304" s="23" t="s">
        <v>2182</v>
      </c>
      <c r="J304" s="23" t="s">
        <v>14</v>
      </c>
      <c r="K304" s="23" t="s">
        <v>2171</v>
      </c>
      <c r="L304" s="23" t="s">
        <v>14</v>
      </c>
      <c r="M304" s="23" t="s">
        <v>1546</v>
      </c>
      <c r="N304" s="23" t="s">
        <v>2184</v>
      </c>
      <c r="O304" s="23" t="s">
        <v>2174</v>
      </c>
      <c r="P304" s="23" t="s">
        <v>1241</v>
      </c>
      <c r="Q304" s="23">
        <v>0</v>
      </c>
      <c r="R304" s="23" t="s">
        <v>1115</v>
      </c>
      <c r="S304" s="23" t="s">
        <v>2326</v>
      </c>
      <c r="T304" s="23" t="s">
        <v>1766</v>
      </c>
    </row>
    <row r="305" spans="1:20">
      <c r="A305" s="23" t="s">
        <v>2198</v>
      </c>
      <c r="B305" s="23" t="s">
        <v>2199</v>
      </c>
      <c r="C305" s="23" t="s">
        <v>20</v>
      </c>
      <c r="D305" s="23" t="s">
        <v>2167</v>
      </c>
      <c r="E305" s="23" t="s">
        <v>480</v>
      </c>
      <c r="F305" s="23" t="s">
        <v>2200</v>
      </c>
      <c r="G305" s="23" t="s">
        <v>1766</v>
      </c>
      <c r="H305" s="23" t="s">
        <v>2190</v>
      </c>
      <c r="I305" s="23" t="s">
        <v>2201</v>
      </c>
      <c r="J305" s="23" t="s">
        <v>14</v>
      </c>
      <c r="K305" s="23" t="s">
        <v>2171</v>
      </c>
      <c r="L305" s="23" t="s">
        <v>14</v>
      </c>
      <c r="M305" s="23" t="s">
        <v>1548</v>
      </c>
      <c r="N305" s="23" t="s">
        <v>2173</v>
      </c>
      <c r="O305" s="23" t="s">
        <v>2174</v>
      </c>
      <c r="P305" s="23" t="s">
        <v>2202</v>
      </c>
      <c r="Q305" s="23">
        <v>0</v>
      </c>
      <c r="R305" s="23" t="s">
        <v>1040</v>
      </c>
      <c r="S305" s="23" t="s">
        <v>2203</v>
      </c>
      <c r="T305" s="23" t="s">
        <v>1766</v>
      </c>
    </row>
    <row r="306" spans="1:20">
      <c r="A306" s="23" t="s">
        <v>2249</v>
      </c>
      <c r="B306" s="23" t="s">
        <v>2250</v>
      </c>
      <c r="C306" s="23" t="s">
        <v>1834</v>
      </c>
      <c r="D306" s="23" t="s">
        <v>2179</v>
      </c>
      <c r="E306" s="23" t="s">
        <v>492</v>
      </c>
      <c r="F306" s="23" t="s">
        <v>2180</v>
      </c>
      <c r="G306" s="23" t="s">
        <v>1766</v>
      </c>
      <c r="H306" s="23" t="s">
        <v>2181</v>
      </c>
      <c r="I306" s="23" t="s">
        <v>2182</v>
      </c>
      <c r="J306" s="23" t="s">
        <v>14</v>
      </c>
      <c r="K306" s="23" t="s">
        <v>2171</v>
      </c>
      <c r="L306" s="23" t="s">
        <v>14</v>
      </c>
      <c r="M306" s="23" t="s">
        <v>2217</v>
      </c>
      <c r="N306" s="23" t="s">
        <v>2184</v>
      </c>
      <c r="O306" s="23" t="s">
        <v>2174</v>
      </c>
      <c r="P306" s="23" t="s">
        <v>1078</v>
      </c>
      <c r="Q306" s="23">
        <v>0</v>
      </c>
      <c r="R306" s="23" t="s">
        <v>1038</v>
      </c>
      <c r="S306" s="23" t="s">
        <v>2252</v>
      </c>
      <c r="T306" s="23" t="s">
        <v>1766</v>
      </c>
    </row>
    <row r="307" spans="1:20">
      <c r="A307" s="23" t="s">
        <v>2775</v>
      </c>
      <c r="B307" s="23" t="s">
        <v>2776</v>
      </c>
      <c r="C307" s="23" t="s">
        <v>20</v>
      </c>
      <c r="D307" s="23" t="s">
        <v>2167</v>
      </c>
      <c r="E307" s="23" t="s">
        <v>489</v>
      </c>
      <c r="F307" s="23" t="s">
        <v>2189</v>
      </c>
      <c r="G307" s="23" t="s">
        <v>1766</v>
      </c>
      <c r="H307" s="23" t="s">
        <v>2190</v>
      </c>
      <c r="I307" s="23" t="s">
        <v>2191</v>
      </c>
      <c r="J307" s="23" t="s">
        <v>466</v>
      </c>
      <c r="K307" s="23" t="s">
        <v>2171</v>
      </c>
      <c r="L307" s="23" t="s">
        <v>14</v>
      </c>
      <c r="M307" s="23" t="s">
        <v>2192</v>
      </c>
      <c r="N307" s="23" t="s">
        <v>2193</v>
      </c>
      <c r="O307" s="23" t="s">
        <v>2174</v>
      </c>
      <c r="P307" s="23" t="s">
        <v>8</v>
      </c>
      <c r="Q307" s="23">
        <v>0</v>
      </c>
      <c r="R307" s="23" t="s">
        <v>1214</v>
      </c>
      <c r="S307" s="23" t="s">
        <v>2777</v>
      </c>
      <c r="T307" s="23" t="s">
        <v>1766</v>
      </c>
    </row>
    <row r="308" spans="1:20">
      <c r="A308" s="23" t="s">
        <v>2177</v>
      </c>
      <c r="B308" s="23" t="s">
        <v>2178</v>
      </c>
      <c r="C308" s="23" t="s">
        <v>1834</v>
      </c>
      <c r="D308" s="23" t="s">
        <v>2179</v>
      </c>
      <c r="E308" s="23" t="s">
        <v>492</v>
      </c>
      <c r="F308" s="23" t="s">
        <v>2180</v>
      </c>
      <c r="G308" s="23" t="s">
        <v>1766</v>
      </c>
      <c r="H308" s="23" t="s">
        <v>2181</v>
      </c>
      <c r="I308" s="23" t="s">
        <v>2182</v>
      </c>
      <c r="J308" s="23" t="s">
        <v>14</v>
      </c>
      <c r="K308" s="23" t="s">
        <v>2171</v>
      </c>
      <c r="L308" s="23" t="s">
        <v>14</v>
      </c>
      <c r="M308" s="23" t="s">
        <v>2261</v>
      </c>
      <c r="N308" s="23" t="s">
        <v>2184</v>
      </c>
      <c r="O308" s="23" t="s">
        <v>2174</v>
      </c>
      <c r="P308" s="23" t="s">
        <v>152</v>
      </c>
      <c r="Q308" s="23">
        <v>0</v>
      </c>
      <c r="R308" s="23" t="s">
        <v>2185</v>
      </c>
      <c r="S308" s="23" t="s">
        <v>2186</v>
      </c>
      <c r="T308" s="23" t="s">
        <v>1766</v>
      </c>
    </row>
    <row r="309" spans="1:20">
      <c r="A309" s="23" t="s">
        <v>2662</v>
      </c>
      <c r="B309" s="23" t="s">
        <v>2663</v>
      </c>
      <c r="C309" s="23" t="s">
        <v>20</v>
      </c>
      <c r="D309" s="23" t="s">
        <v>2167</v>
      </c>
      <c r="E309" s="23" t="s">
        <v>489</v>
      </c>
      <c r="F309" s="23" t="s">
        <v>2416</v>
      </c>
      <c r="G309" s="23" t="s">
        <v>1766</v>
      </c>
      <c r="H309" s="23" t="s">
        <v>2181</v>
      </c>
      <c r="I309" s="23" t="s">
        <v>2266</v>
      </c>
      <c r="J309" s="23" t="s">
        <v>466</v>
      </c>
      <c r="K309" s="23" t="s">
        <v>2171</v>
      </c>
      <c r="L309" s="23" t="s">
        <v>14</v>
      </c>
      <c r="M309" s="23" t="s">
        <v>2593</v>
      </c>
      <c r="N309" s="23" t="s">
        <v>2193</v>
      </c>
      <c r="O309" s="23" t="s">
        <v>2174</v>
      </c>
      <c r="P309" s="23" t="s">
        <v>2664</v>
      </c>
      <c r="Q309" s="23">
        <v>0</v>
      </c>
      <c r="R309" s="23" t="s">
        <v>2279</v>
      </c>
      <c r="S309" s="23" t="s">
        <v>2665</v>
      </c>
      <c r="T309" s="23" t="s">
        <v>1766</v>
      </c>
    </row>
    <row r="310" spans="1:20">
      <c r="A310" s="23" t="s">
        <v>1908</v>
      </c>
      <c r="B310" s="23" t="s">
        <v>1909</v>
      </c>
      <c r="C310" s="23" t="s">
        <v>16</v>
      </c>
      <c r="D310" s="23" t="s">
        <v>2167</v>
      </c>
      <c r="E310" s="23" t="s">
        <v>480</v>
      </c>
      <c r="F310" s="23" t="s">
        <v>2470</v>
      </c>
      <c r="G310" s="23" t="s">
        <v>1766</v>
      </c>
      <c r="H310" s="23" t="s">
        <v>2152</v>
      </c>
      <c r="I310" s="23" t="s">
        <v>2266</v>
      </c>
      <c r="J310" s="23" t="s">
        <v>14</v>
      </c>
      <c r="K310" s="23" t="s">
        <v>2171</v>
      </c>
      <c r="L310" s="23" t="s">
        <v>14</v>
      </c>
      <c r="M310" s="23" t="s">
        <v>1543</v>
      </c>
      <c r="N310" s="23" t="s">
        <v>2173</v>
      </c>
      <c r="O310" s="23" t="s">
        <v>2174</v>
      </c>
      <c r="P310" s="23" t="s">
        <v>8</v>
      </c>
      <c r="Q310" s="23">
        <v>0</v>
      </c>
      <c r="R310" s="23" t="s">
        <v>1176</v>
      </c>
      <c r="S310" s="23" t="s">
        <v>2523</v>
      </c>
      <c r="T310" s="23" t="s">
        <v>1766</v>
      </c>
    </row>
    <row r="311" spans="1:20">
      <c r="A311" s="23" t="s">
        <v>1800</v>
      </c>
      <c r="B311" s="23" t="s">
        <v>1801</v>
      </c>
      <c r="C311" s="23" t="s">
        <v>17</v>
      </c>
      <c r="D311" s="23" t="s">
        <v>2167</v>
      </c>
      <c r="E311" s="23" t="s">
        <v>2622</v>
      </c>
      <c r="F311" s="23" t="s">
        <v>2623</v>
      </c>
      <c r="G311" s="23" t="s">
        <v>1766</v>
      </c>
      <c r="H311" s="23" t="s">
        <v>2169</v>
      </c>
      <c r="I311" s="23" t="s">
        <v>14</v>
      </c>
      <c r="J311" s="23" t="s">
        <v>14</v>
      </c>
      <c r="K311" s="23" t="s">
        <v>2171</v>
      </c>
      <c r="L311" s="23" t="s">
        <v>14</v>
      </c>
      <c r="M311" s="23" t="s">
        <v>1546</v>
      </c>
      <c r="N311" s="23" t="s">
        <v>2184</v>
      </c>
      <c r="O311" s="23" t="s">
        <v>2184</v>
      </c>
      <c r="P311" s="23" t="s">
        <v>2624</v>
      </c>
      <c r="Q311" s="23">
        <v>0</v>
      </c>
      <c r="R311" s="23" t="s">
        <v>2485</v>
      </c>
      <c r="S311" s="23" t="s">
        <v>2625</v>
      </c>
      <c r="T311" s="23" t="s">
        <v>1766</v>
      </c>
    </row>
    <row r="312" spans="1:20">
      <c r="A312" s="23" t="s">
        <v>2132</v>
      </c>
      <c r="B312" s="23" t="s">
        <v>2133</v>
      </c>
      <c r="C312" s="23" t="s">
        <v>13</v>
      </c>
      <c r="D312" s="23" t="s">
        <v>2167</v>
      </c>
      <c r="E312" s="23" t="s">
        <v>480</v>
      </c>
      <c r="F312" s="23" t="s">
        <v>2351</v>
      </c>
      <c r="G312" s="23" t="s">
        <v>1766</v>
      </c>
      <c r="H312" s="23" t="s">
        <v>2152</v>
      </c>
      <c r="I312" s="23" t="s">
        <v>2201</v>
      </c>
      <c r="J312" s="23" t="s">
        <v>14</v>
      </c>
      <c r="K312" s="23" t="s">
        <v>2171</v>
      </c>
      <c r="L312" s="23" t="s">
        <v>14</v>
      </c>
      <c r="M312" s="23" t="s">
        <v>1561</v>
      </c>
      <c r="N312" s="23" t="s">
        <v>2173</v>
      </c>
      <c r="O312" s="23" t="s">
        <v>2174</v>
      </c>
      <c r="P312" s="23" t="s">
        <v>2175</v>
      </c>
      <c r="Q312" s="23">
        <v>0</v>
      </c>
      <c r="R312" s="23" t="s">
        <v>1004</v>
      </c>
      <c r="S312" s="23" t="s">
        <v>2590</v>
      </c>
      <c r="T312" s="23" t="s">
        <v>1766</v>
      </c>
    </row>
    <row r="313" spans="1:20">
      <c r="A313" s="23" t="s">
        <v>2253</v>
      </c>
      <c r="B313" s="23" t="s">
        <v>2254</v>
      </c>
      <c r="C313" s="23" t="s">
        <v>18</v>
      </c>
      <c r="D313" s="23" t="s">
        <v>2167</v>
      </c>
      <c r="E313" s="23" t="s">
        <v>480</v>
      </c>
      <c r="F313" s="23" t="s">
        <v>2211</v>
      </c>
      <c r="G313" s="23" t="s">
        <v>1766</v>
      </c>
      <c r="H313" s="23" t="s">
        <v>2236</v>
      </c>
      <c r="I313" s="23" t="s">
        <v>2212</v>
      </c>
      <c r="J313" s="23" t="s">
        <v>14</v>
      </c>
      <c r="K313" s="23" t="s">
        <v>2171</v>
      </c>
      <c r="L313" s="23" t="s">
        <v>14</v>
      </c>
      <c r="M313" s="23" t="s">
        <v>1552</v>
      </c>
      <c r="N313" s="23" t="s">
        <v>2173</v>
      </c>
      <c r="O313" s="23" t="s">
        <v>2174</v>
      </c>
      <c r="P313" s="23" t="s">
        <v>149</v>
      </c>
      <c r="Q313" s="23">
        <v>0</v>
      </c>
      <c r="R313" s="23" t="s">
        <v>1070</v>
      </c>
      <c r="S313" s="23" t="s">
        <v>2255</v>
      </c>
      <c r="T313" s="23" t="s">
        <v>1766</v>
      </c>
    </row>
    <row r="314" spans="1:20">
      <c r="A314" s="23" t="s">
        <v>1802</v>
      </c>
      <c r="B314" s="23" t="s">
        <v>1803</v>
      </c>
      <c r="C314" s="23" t="s">
        <v>16</v>
      </c>
      <c r="D314" s="23" t="s">
        <v>2167</v>
      </c>
      <c r="E314" s="23" t="s">
        <v>480</v>
      </c>
      <c r="F314" s="23" t="s">
        <v>2256</v>
      </c>
      <c r="G314" s="23" t="s">
        <v>1766</v>
      </c>
      <c r="H314" s="23" t="s">
        <v>2152</v>
      </c>
      <c r="I314" s="23" t="s">
        <v>2191</v>
      </c>
      <c r="J314" s="23" t="s">
        <v>14</v>
      </c>
      <c r="K314" s="23" t="s">
        <v>2171</v>
      </c>
      <c r="L314" s="23" t="s">
        <v>14</v>
      </c>
      <c r="M314" s="23" t="s">
        <v>1548</v>
      </c>
      <c r="N314" s="23" t="s">
        <v>2173</v>
      </c>
      <c r="O314" s="23" t="s">
        <v>2174</v>
      </c>
      <c r="P314" s="23" t="s">
        <v>2808</v>
      </c>
      <c r="Q314" s="23">
        <v>0</v>
      </c>
      <c r="R314" s="23" t="s">
        <v>15</v>
      </c>
      <c r="S314" s="23" t="s">
        <v>2809</v>
      </c>
      <c r="T314" s="23" t="s">
        <v>2810</v>
      </c>
    </row>
    <row r="315" spans="1:20">
      <c r="A315" s="23" t="s">
        <v>2697</v>
      </c>
      <c r="B315" s="23" t="s">
        <v>2698</v>
      </c>
      <c r="C315" s="23" t="s">
        <v>20</v>
      </c>
      <c r="D315" s="23" t="s">
        <v>2167</v>
      </c>
      <c r="E315" s="23" t="s">
        <v>489</v>
      </c>
      <c r="F315" s="23" t="s">
        <v>2384</v>
      </c>
      <c r="G315" s="23" t="s">
        <v>1766</v>
      </c>
      <c r="H315" s="23" t="s">
        <v>2169</v>
      </c>
      <c r="I315" s="23" t="s">
        <v>2201</v>
      </c>
      <c r="J315" s="23" t="s">
        <v>14</v>
      </c>
      <c r="K315" s="23" t="s">
        <v>2171</v>
      </c>
      <c r="L315" s="23" t="s">
        <v>14</v>
      </c>
      <c r="M315" s="23" t="s">
        <v>2645</v>
      </c>
      <c r="N315" s="23" t="s">
        <v>2193</v>
      </c>
      <c r="O315" s="23" t="s">
        <v>2174</v>
      </c>
      <c r="P315" s="23" t="s">
        <v>149</v>
      </c>
      <c r="Q315" s="23">
        <v>0</v>
      </c>
      <c r="R315" s="23" t="s">
        <v>2386</v>
      </c>
      <c r="S315" s="23" t="s">
        <v>2699</v>
      </c>
      <c r="T315" s="23" t="s">
        <v>1766</v>
      </c>
    </row>
    <row r="316" spans="1:20">
      <c r="A316" s="23" t="s">
        <v>1435</v>
      </c>
      <c r="B316" s="23" t="s">
        <v>1815</v>
      </c>
      <c r="C316" s="23" t="s">
        <v>20</v>
      </c>
      <c r="D316" s="23" t="s">
        <v>2167</v>
      </c>
      <c r="E316" s="23" t="s">
        <v>1264</v>
      </c>
      <c r="F316" s="23" t="s">
        <v>2168</v>
      </c>
      <c r="G316" s="23" t="s">
        <v>1766</v>
      </c>
      <c r="H316" s="23" t="s">
        <v>2169</v>
      </c>
      <c r="I316" s="23" t="s">
        <v>2170</v>
      </c>
      <c r="J316" s="23" t="s">
        <v>14</v>
      </c>
      <c r="K316" s="23" t="s">
        <v>2171</v>
      </c>
      <c r="L316" s="23" t="s">
        <v>14</v>
      </c>
      <c r="M316" s="23" t="s">
        <v>2760</v>
      </c>
      <c r="N316" s="23" t="s">
        <v>2173</v>
      </c>
      <c r="O316" s="23" t="s">
        <v>2174</v>
      </c>
      <c r="P316" s="23" t="s">
        <v>2175</v>
      </c>
      <c r="Q316" s="23">
        <v>0</v>
      </c>
      <c r="R316" s="23" t="s">
        <v>467</v>
      </c>
      <c r="S316" s="23" t="s">
        <v>2811</v>
      </c>
      <c r="T316" s="23" t="s">
        <v>1766</v>
      </c>
    </row>
    <row r="317" spans="1:20">
      <c r="A317" s="23" t="s">
        <v>2565</v>
      </c>
      <c r="B317" s="23" t="s">
        <v>2566</v>
      </c>
      <c r="C317" s="23" t="s">
        <v>18</v>
      </c>
      <c r="D317" s="23" t="s">
        <v>2167</v>
      </c>
      <c r="E317" s="23" t="s">
        <v>480</v>
      </c>
      <c r="F317" s="23" t="s">
        <v>2361</v>
      </c>
      <c r="G317" s="23" t="s">
        <v>1766</v>
      </c>
      <c r="H317" s="23" t="s">
        <v>2190</v>
      </c>
      <c r="I317" s="23" t="s">
        <v>2201</v>
      </c>
      <c r="J317" s="23" t="s">
        <v>14</v>
      </c>
      <c r="K317" s="23" t="s">
        <v>2171</v>
      </c>
      <c r="L317" s="23" t="s">
        <v>14</v>
      </c>
      <c r="M317" s="23" t="s">
        <v>1542</v>
      </c>
      <c r="N317" s="23" t="s">
        <v>2173</v>
      </c>
      <c r="O317" s="23" t="s">
        <v>2174</v>
      </c>
      <c r="P317" s="23" t="s">
        <v>1081</v>
      </c>
      <c r="Q317" s="23">
        <v>0</v>
      </c>
      <c r="R317" s="23" t="s">
        <v>1079</v>
      </c>
      <c r="S317" s="23" t="s">
        <v>2567</v>
      </c>
      <c r="T317" s="23" t="s">
        <v>1766</v>
      </c>
    </row>
    <row r="318" spans="1:20">
      <c r="A318" s="23" t="s">
        <v>1888</v>
      </c>
      <c r="B318" s="23" t="s">
        <v>1889</v>
      </c>
      <c r="C318" s="23" t="s">
        <v>20</v>
      </c>
      <c r="D318" s="23" t="s">
        <v>2167</v>
      </c>
      <c r="E318" s="23" t="s">
        <v>489</v>
      </c>
      <c r="F318" s="23" t="s">
        <v>2189</v>
      </c>
      <c r="G318" s="23" t="s">
        <v>1766</v>
      </c>
      <c r="H318" s="23" t="s">
        <v>2190</v>
      </c>
      <c r="I318" s="23" t="s">
        <v>2436</v>
      </c>
      <c r="J318" s="23" t="s">
        <v>466</v>
      </c>
      <c r="K318" s="23" t="s">
        <v>2171</v>
      </c>
      <c r="L318" s="23" t="s">
        <v>14</v>
      </c>
      <c r="M318" s="23" t="s">
        <v>2437</v>
      </c>
      <c r="N318" s="23" t="s">
        <v>2193</v>
      </c>
      <c r="O318" s="23" t="s">
        <v>2174</v>
      </c>
      <c r="P318" s="23" t="s">
        <v>2721</v>
      </c>
      <c r="Q318" s="23">
        <v>0</v>
      </c>
      <c r="R318" s="23" t="s">
        <v>1214</v>
      </c>
      <c r="S318" s="23" t="s">
        <v>2798</v>
      </c>
      <c r="T318" s="23" t="s">
        <v>1766</v>
      </c>
    </row>
    <row r="319" spans="1:20">
      <c r="A319" s="23" t="s">
        <v>2455</v>
      </c>
      <c r="B319" s="23" t="s">
        <v>2456</v>
      </c>
      <c r="C319" s="23" t="s">
        <v>17</v>
      </c>
      <c r="D319" s="23" t="s">
        <v>2167</v>
      </c>
      <c r="E319" s="23" t="s">
        <v>480</v>
      </c>
      <c r="F319" s="23" t="s">
        <v>2256</v>
      </c>
      <c r="G319" s="23" t="s">
        <v>1766</v>
      </c>
      <c r="H319" s="23" t="s">
        <v>2152</v>
      </c>
      <c r="I319" s="23" t="s">
        <v>2191</v>
      </c>
      <c r="J319" s="23" t="s">
        <v>14</v>
      </c>
      <c r="K319" s="23" t="s">
        <v>2171</v>
      </c>
      <c r="L319" s="23" t="s">
        <v>14</v>
      </c>
      <c r="M319" s="23" t="s">
        <v>1548</v>
      </c>
      <c r="N319" s="23" t="s">
        <v>2173</v>
      </c>
      <c r="O319" s="23" t="s">
        <v>2174</v>
      </c>
      <c r="P319" s="23" t="s">
        <v>11</v>
      </c>
      <c r="Q319" s="23">
        <v>0</v>
      </c>
      <c r="R319" s="23" t="s">
        <v>2457</v>
      </c>
      <c r="S319" s="23" t="s">
        <v>2458</v>
      </c>
      <c r="T319" s="23" t="s">
        <v>1766</v>
      </c>
    </row>
    <row r="320" spans="1:20">
      <c r="A320" s="23" t="s">
        <v>2259</v>
      </c>
      <c r="B320" s="23" t="s">
        <v>2260</v>
      </c>
      <c r="C320" s="23" t="s">
        <v>1834</v>
      </c>
      <c r="D320" s="23" t="s">
        <v>2179</v>
      </c>
      <c r="E320" s="23" t="s">
        <v>492</v>
      </c>
      <c r="F320" s="23" t="s">
        <v>2180</v>
      </c>
      <c r="G320" s="23" t="s">
        <v>1766</v>
      </c>
      <c r="H320" s="23" t="s">
        <v>2181</v>
      </c>
      <c r="I320" s="23" t="s">
        <v>2182</v>
      </c>
      <c r="J320" s="23" t="s">
        <v>14</v>
      </c>
      <c r="K320" s="23" t="s">
        <v>2171</v>
      </c>
      <c r="L320" s="23" t="s">
        <v>14</v>
      </c>
      <c r="M320" s="23" t="s">
        <v>2251</v>
      </c>
      <c r="N320" s="23" t="s">
        <v>2184</v>
      </c>
      <c r="O320" s="23" t="s">
        <v>2174</v>
      </c>
      <c r="P320" s="23" t="s">
        <v>149</v>
      </c>
      <c r="Q320" s="23">
        <v>0</v>
      </c>
      <c r="R320" s="23" t="s">
        <v>2185</v>
      </c>
      <c r="S320" s="23" t="s">
        <v>2262</v>
      </c>
      <c r="T320" s="23" t="s">
        <v>1766</v>
      </c>
    </row>
    <row r="321" spans="1:20">
      <c r="A321" s="23" t="s">
        <v>2398</v>
      </c>
      <c r="B321" s="23" t="s">
        <v>2399</v>
      </c>
      <c r="C321" s="23" t="s">
        <v>1927</v>
      </c>
      <c r="D321" s="23" t="s">
        <v>2179</v>
      </c>
      <c r="E321" s="23" t="s">
        <v>492</v>
      </c>
      <c r="F321" s="23" t="s">
        <v>2315</v>
      </c>
      <c r="G321" s="23" t="s">
        <v>1766</v>
      </c>
      <c r="H321" s="23" t="s">
        <v>2241</v>
      </c>
      <c r="I321" s="23" t="s">
        <v>2182</v>
      </c>
      <c r="J321" s="23" t="s">
        <v>14</v>
      </c>
      <c r="K321" s="23" t="s">
        <v>2171</v>
      </c>
      <c r="L321" s="23" t="s">
        <v>14</v>
      </c>
      <c r="M321" s="23" t="s">
        <v>1557</v>
      </c>
      <c r="N321" s="23" t="s">
        <v>2184</v>
      </c>
      <c r="O321" s="23" t="s">
        <v>2174</v>
      </c>
      <c r="P321" s="23" t="s">
        <v>1241</v>
      </c>
      <c r="Q321" s="23">
        <v>0</v>
      </c>
      <c r="R321" s="23" t="s">
        <v>1109</v>
      </c>
      <c r="S321" s="23" t="s">
        <v>2400</v>
      </c>
      <c r="T321" s="23" t="s">
        <v>1766</v>
      </c>
    </row>
    <row r="322" spans="1:20">
      <c r="A322" s="23" t="s">
        <v>2562</v>
      </c>
      <c r="B322" s="23" t="s">
        <v>2563</v>
      </c>
      <c r="C322" s="23" t="s">
        <v>20</v>
      </c>
      <c r="D322" s="23" t="s">
        <v>2167</v>
      </c>
      <c r="E322" s="23" t="s">
        <v>489</v>
      </c>
      <c r="F322" s="23" t="s">
        <v>2384</v>
      </c>
      <c r="G322" s="23" t="s">
        <v>1766</v>
      </c>
      <c r="H322" s="23" t="s">
        <v>2169</v>
      </c>
      <c r="I322" s="23" t="s">
        <v>2201</v>
      </c>
      <c r="J322" s="23" t="s">
        <v>466</v>
      </c>
      <c r="K322" s="23" t="s">
        <v>2171</v>
      </c>
      <c r="L322" s="23" t="s">
        <v>14</v>
      </c>
      <c r="M322" s="23" t="s">
        <v>2385</v>
      </c>
      <c r="N322" s="23" t="s">
        <v>2193</v>
      </c>
      <c r="O322" s="23" t="s">
        <v>2174</v>
      </c>
      <c r="P322" s="23" t="s">
        <v>149</v>
      </c>
      <c r="Q322" s="23">
        <v>0</v>
      </c>
      <c r="R322" s="23" t="s">
        <v>2386</v>
      </c>
      <c r="S322" s="23" t="s">
        <v>2564</v>
      </c>
      <c r="T322" s="23" t="s">
        <v>1766</v>
      </c>
    </row>
    <row r="323" spans="1:20">
      <c r="A323" s="23" t="s">
        <v>1433</v>
      </c>
      <c r="B323" s="23" t="s">
        <v>1814</v>
      </c>
      <c r="C323" s="23" t="s">
        <v>20</v>
      </c>
      <c r="D323" s="23" t="s">
        <v>2167</v>
      </c>
      <c r="E323" s="23" t="s">
        <v>1264</v>
      </c>
      <c r="F323" s="23" t="s">
        <v>2168</v>
      </c>
      <c r="G323" s="23" t="s">
        <v>1766</v>
      </c>
      <c r="H323" s="23" t="s">
        <v>2169</v>
      </c>
      <c r="I323" s="23" t="s">
        <v>2170</v>
      </c>
      <c r="J323" s="23" t="s">
        <v>14</v>
      </c>
      <c r="K323" s="23" t="s">
        <v>2171</v>
      </c>
      <c r="L323" s="23" t="s">
        <v>14</v>
      </c>
      <c r="M323" s="23" t="s">
        <v>2172</v>
      </c>
      <c r="N323" s="23" t="s">
        <v>2173</v>
      </c>
      <c r="O323" s="23" t="s">
        <v>2174</v>
      </c>
      <c r="P323" s="23" t="s">
        <v>2175</v>
      </c>
      <c r="Q323" s="23">
        <v>0</v>
      </c>
      <c r="R323" s="23" t="s">
        <v>467</v>
      </c>
      <c r="S323" s="23" t="s">
        <v>2632</v>
      </c>
      <c r="T323" s="23" t="s">
        <v>1766</v>
      </c>
    </row>
    <row r="324" spans="1:20">
      <c r="A324" s="23" t="s">
        <v>1878</v>
      </c>
      <c r="B324" s="23" t="s">
        <v>1879</v>
      </c>
      <c r="C324" s="23" t="s">
        <v>18</v>
      </c>
      <c r="D324" s="23" t="s">
        <v>2167</v>
      </c>
      <c r="E324" s="23" t="s">
        <v>480</v>
      </c>
      <c r="F324" s="23" t="s">
        <v>2265</v>
      </c>
      <c r="G324" s="23" t="s">
        <v>1766</v>
      </c>
      <c r="H324" s="23" t="s">
        <v>2181</v>
      </c>
      <c r="I324" s="23" t="s">
        <v>2266</v>
      </c>
      <c r="J324" s="23" t="s">
        <v>14</v>
      </c>
      <c r="K324" s="23" t="s">
        <v>2171</v>
      </c>
      <c r="L324" s="23" t="s">
        <v>14</v>
      </c>
      <c r="M324" s="23" t="s">
        <v>1558</v>
      </c>
      <c r="N324" s="23" t="s">
        <v>2173</v>
      </c>
      <c r="O324" s="23" t="s">
        <v>2174</v>
      </c>
      <c r="P324" s="23" t="s">
        <v>2283</v>
      </c>
      <c r="Q324" s="23">
        <v>0</v>
      </c>
      <c r="R324" s="23" t="s">
        <v>1214</v>
      </c>
      <c r="S324" s="23" t="s">
        <v>2284</v>
      </c>
      <c r="T324" s="23" t="s">
        <v>1766</v>
      </c>
    </row>
    <row r="325" spans="1:20">
      <c r="A325" s="23" t="s">
        <v>2209</v>
      </c>
      <c r="B325" s="23" t="s">
        <v>2210</v>
      </c>
      <c r="C325" s="23" t="s">
        <v>13</v>
      </c>
      <c r="D325" s="23" t="s">
        <v>2167</v>
      </c>
      <c r="E325" s="23" t="s">
        <v>480</v>
      </c>
      <c r="F325" s="23" t="s">
        <v>2211</v>
      </c>
      <c r="G325" s="23" t="s">
        <v>1766</v>
      </c>
      <c r="H325" s="23" t="s">
        <v>2152</v>
      </c>
      <c r="I325" s="23" t="s">
        <v>2212</v>
      </c>
      <c r="J325" s="23" t="s">
        <v>14</v>
      </c>
      <c r="K325" s="23" t="s">
        <v>2171</v>
      </c>
      <c r="L325" s="23" t="s">
        <v>14</v>
      </c>
      <c r="M325" s="23" t="s">
        <v>1548</v>
      </c>
      <c r="N325" s="23" t="s">
        <v>2173</v>
      </c>
      <c r="O325" s="23" t="s">
        <v>2174</v>
      </c>
      <c r="P325" s="23" t="s">
        <v>2213</v>
      </c>
      <c r="Q325" s="23">
        <v>0</v>
      </c>
      <c r="R325" s="23" t="s">
        <v>1070</v>
      </c>
      <c r="S325" s="23" t="s">
        <v>2214</v>
      </c>
      <c r="T325" s="23" t="s">
        <v>1766</v>
      </c>
    </row>
    <row r="326" spans="1:20">
      <c r="A326" s="23" t="s">
        <v>2659</v>
      </c>
      <c r="B326" s="23" t="s">
        <v>2660</v>
      </c>
      <c r="C326" s="23" t="s">
        <v>20</v>
      </c>
      <c r="D326" s="23" t="s">
        <v>2167</v>
      </c>
      <c r="E326" s="23" t="s">
        <v>1264</v>
      </c>
      <c r="F326" s="23" t="s">
        <v>2168</v>
      </c>
      <c r="G326" s="23" t="s">
        <v>1766</v>
      </c>
      <c r="H326" s="23" t="s">
        <v>2169</v>
      </c>
      <c r="I326" s="23" t="s">
        <v>2170</v>
      </c>
      <c r="J326" s="23" t="s">
        <v>14</v>
      </c>
      <c r="K326" s="23" t="s">
        <v>2171</v>
      </c>
      <c r="L326" s="23" t="s">
        <v>14</v>
      </c>
      <c r="M326" s="23" t="s">
        <v>2172</v>
      </c>
      <c r="N326" s="23" t="s">
        <v>2173</v>
      </c>
      <c r="O326" s="23" t="s">
        <v>2174</v>
      </c>
      <c r="P326" s="23" t="s">
        <v>2175</v>
      </c>
      <c r="Q326" s="23">
        <v>0</v>
      </c>
      <c r="R326" s="23" t="s">
        <v>1016</v>
      </c>
      <c r="S326" s="23" t="s">
        <v>2661</v>
      </c>
      <c r="T326" s="23" t="s">
        <v>1766</v>
      </c>
    </row>
    <row r="327" spans="1:20">
      <c r="A327" s="23" t="s">
        <v>1854</v>
      </c>
      <c r="B327" s="23" t="s">
        <v>1855</v>
      </c>
      <c r="C327" s="23" t="s">
        <v>13</v>
      </c>
      <c r="D327" s="23" t="s">
        <v>2167</v>
      </c>
      <c r="E327" s="23" t="s">
        <v>480</v>
      </c>
      <c r="F327" s="23" t="s">
        <v>2351</v>
      </c>
      <c r="G327" s="23" t="s">
        <v>1766</v>
      </c>
      <c r="H327" s="23" t="s">
        <v>2152</v>
      </c>
      <c r="I327" s="23" t="s">
        <v>2201</v>
      </c>
      <c r="J327" s="23" t="s">
        <v>14</v>
      </c>
      <c r="K327" s="23" t="s">
        <v>2171</v>
      </c>
      <c r="L327" s="23" t="s">
        <v>14</v>
      </c>
      <c r="M327" s="23" t="s">
        <v>1553</v>
      </c>
      <c r="N327" s="23" t="s">
        <v>2173</v>
      </c>
      <c r="O327" s="23" t="s">
        <v>2174</v>
      </c>
      <c r="P327" s="23" t="s">
        <v>11</v>
      </c>
      <c r="Q327" s="23">
        <v>0</v>
      </c>
      <c r="R327" s="23" t="s">
        <v>1016</v>
      </c>
      <c r="S327" s="23" t="s">
        <v>2518</v>
      </c>
      <c r="T327" s="23" t="s">
        <v>1766</v>
      </c>
    </row>
    <row r="328" spans="1:20">
      <c r="A328" s="23" t="s">
        <v>2812</v>
      </c>
      <c r="B328" s="23" t="s">
        <v>2813</v>
      </c>
      <c r="C328" s="23" t="s">
        <v>20</v>
      </c>
      <c r="D328" s="23" t="s">
        <v>2167</v>
      </c>
      <c r="E328" s="23" t="s">
        <v>480</v>
      </c>
      <c r="F328" s="23" t="s">
        <v>2351</v>
      </c>
      <c r="G328" s="23" t="s">
        <v>1766</v>
      </c>
      <c r="H328" s="23" t="s">
        <v>2152</v>
      </c>
      <c r="I328" s="23" t="s">
        <v>2201</v>
      </c>
      <c r="J328" s="23" t="s">
        <v>14</v>
      </c>
      <c r="K328" s="23" t="s">
        <v>2171</v>
      </c>
      <c r="L328" s="23" t="s">
        <v>14</v>
      </c>
      <c r="M328" s="23" t="s">
        <v>1555</v>
      </c>
      <c r="N328" s="23" t="s">
        <v>2173</v>
      </c>
      <c r="O328" s="23" t="s">
        <v>2174</v>
      </c>
      <c r="P328" s="23" t="s">
        <v>2814</v>
      </c>
      <c r="Q328" s="23">
        <v>0</v>
      </c>
      <c r="R328" s="23" t="s">
        <v>1071</v>
      </c>
      <c r="S328" s="23" t="s">
        <v>2815</v>
      </c>
      <c r="T328" s="23" t="s">
        <v>1766</v>
      </c>
    </row>
    <row r="329" spans="1:20">
      <c r="A329" s="23" t="s">
        <v>2816</v>
      </c>
      <c r="B329" s="23" t="s">
        <v>2817</v>
      </c>
      <c r="C329" s="23" t="s">
        <v>13</v>
      </c>
      <c r="D329" s="23" t="s">
        <v>2167</v>
      </c>
      <c r="E329" s="23" t="s">
        <v>480</v>
      </c>
      <c r="F329" s="23" t="s">
        <v>2361</v>
      </c>
      <c r="G329" s="23" t="s">
        <v>1766</v>
      </c>
      <c r="H329" s="23" t="s">
        <v>2190</v>
      </c>
      <c r="I329" s="23" t="s">
        <v>2201</v>
      </c>
      <c r="J329" s="23" t="s">
        <v>14</v>
      </c>
      <c r="K329" s="23" t="s">
        <v>2171</v>
      </c>
      <c r="L329" s="23" t="s">
        <v>14</v>
      </c>
      <c r="M329" s="23" t="s">
        <v>1556</v>
      </c>
      <c r="N329" s="23" t="s">
        <v>2173</v>
      </c>
      <c r="O329" s="23" t="s">
        <v>2174</v>
      </c>
      <c r="P329" s="23" t="s">
        <v>149</v>
      </c>
      <c r="Q329" s="23">
        <v>0</v>
      </c>
      <c r="R329" s="23" t="s">
        <v>1040</v>
      </c>
      <c r="S329" s="23" t="s">
        <v>2818</v>
      </c>
      <c r="T329" s="23" t="s">
        <v>1766</v>
      </c>
    </row>
    <row r="330" spans="1:20">
      <c r="A330" s="23" t="s">
        <v>1861</v>
      </c>
      <c r="B330" s="23" t="s">
        <v>1862</v>
      </c>
      <c r="C330" s="23" t="s">
        <v>13</v>
      </c>
      <c r="D330" s="23" t="s">
        <v>2167</v>
      </c>
      <c r="E330" s="23" t="s">
        <v>480</v>
      </c>
      <c r="F330" s="23" t="s">
        <v>2450</v>
      </c>
      <c r="G330" s="23" t="s">
        <v>1766</v>
      </c>
      <c r="H330" s="23" t="s">
        <v>2451</v>
      </c>
      <c r="I330" s="23" t="s">
        <v>2170</v>
      </c>
      <c r="J330" s="23" t="s">
        <v>14</v>
      </c>
      <c r="K330" s="23" t="s">
        <v>2171</v>
      </c>
      <c r="L330" s="23" t="s">
        <v>14</v>
      </c>
      <c r="M330" s="23" t="s">
        <v>1540</v>
      </c>
      <c r="N330" s="23" t="s">
        <v>2173</v>
      </c>
      <c r="O330" s="23" t="s">
        <v>2174</v>
      </c>
      <c r="P330" s="23" t="s">
        <v>149</v>
      </c>
      <c r="Q330" s="23">
        <v>0</v>
      </c>
      <c r="R330" s="23" t="s">
        <v>1468</v>
      </c>
      <c r="S330" s="23" t="s">
        <v>2112</v>
      </c>
      <c r="T330" s="23" t="s">
        <v>1766</v>
      </c>
    </row>
    <row r="331" spans="1:20">
      <c r="A331" s="23" t="s">
        <v>2616</v>
      </c>
      <c r="B331" s="23" t="s">
        <v>2617</v>
      </c>
      <c r="C331" s="23" t="s">
        <v>13</v>
      </c>
      <c r="D331" s="23" t="s">
        <v>2167</v>
      </c>
      <c r="E331" s="23" t="s">
        <v>480</v>
      </c>
      <c r="F331" s="23" t="s">
        <v>2351</v>
      </c>
      <c r="G331" s="23" t="s">
        <v>1766</v>
      </c>
      <c r="H331" s="23" t="s">
        <v>2152</v>
      </c>
      <c r="I331" s="23" t="s">
        <v>2201</v>
      </c>
      <c r="J331" s="23" t="s">
        <v>14</v>
      </c>
      <c r="K331" s="23" t="s">
        <v>2171</v>
      </c>
      <c r="L331" s="23" t="s">
        <v>14</v>
      </c>
      <c r="M331" s="23" t="s">
        <v>1550</v>
      </c>
      <c r="N331" s="23" t="s">
        <v>2173</v>
      </c>
      <c r="O331" s="23" t="s">
        <v>2174</v>
      </c>
      <c r="P331" s="23" t="s">
        <v>2175</v>
      </c>
      <c r="Q331" s="23">
        <v>0</v>
      </c>
      <c r="R331" s="23" t="s">
        <v>1004</v>
      </c>
      <c r="S331" s="23" t="s">
        <v>2618</v>
      </c>
      <c r="T331" s="23" t="s">
        <v>1766</v>
      </c>
    </row>
    <row r="332" spans="1:20">
      <c r="A332" s="23" t="s">
        <v>2762</v>
      </c>
      <c r="B332" s="23" t="s">
        <v>2763</v>
      </c>
      <c r="C332" s="23" t="s">
        <v>1834</v>
      </c>
      <c r="D332" s="23" t="s">
        <v>2179</v>
      </c>
      <c r="E332" s="23" t="s">
        <v>492</v>
      </c>
      <c r="F332" s="23" t="s">
        <v>2240</v>
      </c>
      <c r="G332" s="23" t="s">
        <v>1766</v>
      </c>
      <c r="H332" s="23" t="s">
        <v>2241</v>
      </c>
      <c r="I332" s="23" t="s">
        <v>2182</v>
      </c>
      <c r="J332" s="23" t="s">
        <v>14</v>
      </c>
      <c r="K332" s="23" t="s">
        <v>2171</v>
      </c>
      <c r="L332" s="23" t="s">
        <v>14</v>
      </c>
      <c r="M332" s="23" t="s">
        <v>2242</v>
      </c>
      <c r="N332" s="23" t="s">
        <v>2184</v>
      </c>
      <c r="O332" s="23" t="s">
        <v>2174</v>
      </c>
      <c r="P332" s="23" t="s">
        <v>2764</v>
      </c>
      <c r="Q332" s="23">
        <v>0</v>
      </c>
      <c r="R332" s="23" t="s">
        <v>1041</v>
      </c>
      <c r="S332" s="23" t="s">
        <v>2765</v>
      </c>
      <c r="T332" s="23" t="s">
        <v>1766</v>
      </c>
    </row>
    <row r="333" spans="1:20">
      <c r="A333" s="23" t="s">
        <v>2546</v>
      </c>
      <c r="B333" s="23" t="s">
        <v>2547</v>
      </c>
      <c r="C333" s="23" t="s">
        <v>13</v>
      </c>
      <c r="D333" s="23" t="s">
        <v>2167</v>
      </c>
      <c r="E333" s="23" t="s">
        <v>489</v>
      </c>
      <c r="F333" s="23" t="s">
        <v>2384</v>
      </c>
      <c r="G333" s="23" t="s">
        <v>1766</v>
      </c>
      <c r="H333" s="23" t="s">
        <v>2169</v>
      </c>
      <c r="I333" s="23" t="s">
        <v>2201</v>
      </c>
      <c r="J333" s="23" t="s">
        <v>466</v>
      </c>
      <c r="K333" s="23" t="s">
        <v>2171</v>
      </c>
      <c r="L333" s="23" t="s">
        <v>14</v>
      </c>
      <c r="M333" s="23" t="s">
        <v>2645</v>
      </c>
      <c r="N333" s="23" t="s">
        <v>2193</v>
      </c>
      <c r="O333" s="23" t="s">
        <v>2174</v>
      </c>
      <c r="P333" s="23" t="s">
        <v>149</v>
      </c>
      <c r="Q333" s="23">
        <v>0</v>
      </c>
      <c r="R333" s="23" t="s">
        <v>2386</v>
      </c>
      <c r="S333" s="23" t="s">
        <v>2549</v>
      </c>
      <c r="T333" s="23" t="s">
        <v>1766</v>
      </c>
    </row>
    <row r="334" spans="1:20">
      <c r="A334" s="23" t="s">
        <v>2819</v>
      </c>
      <c r="B334" s="23" t="s">
        <v>2820</v>
      </c>
      <c r="C334" s="23" t="s">
        <v>1927</v>
      </c>
      <c r="D334" s="23" t="s">
        <v>2179</v>
      </c>
      <c r="E334" s="23" t="s">
        <v>487</v>
      </c>
      <c r="F334" s="23" t="s">
        <v>2206</v>
      </c>
      <c r="G334" s="23" t="s">
        <v>1766</v>
      </c>
      <c r="H334" s="23" t="s">
        <v>2181</v>
      </c>
      <c r="I334" s="23" t="s">
        <v>2182</v>
      </c>
      <c r="J334" s="23" t="s">
        <v>14</v>
      </c>
      <c r="K334" s="23" t="s">
        <v>2171</v>
      </c>
      <c r="L334" s="23" t="s">
        <v>14</v>
      </c>
      <c r="M334" s="23" t="s">
        <v>2459</v>
      </c>
      <c r="N334" s="23" t="s">
        <v>2184</v>
      </c>
      <c r="O334" s="23" t="s">
        <v>2174</v>
      </c>
      <c r="P334" s="23" t="s">
        <v>2821</v>
      </c>
      <c r="Q334" s="23">
        <v>0</v>
      </c>
      <c r="R334" s="23" t="s">
        <v>23</v>
      </c>
      <c r="S334" s="23" t="s">
        <v>2822</v>
      </c>
      <c r="T334" s="23" t="s">
        <v>1766</v>
      </c>
    </row>
    <row r="335" spans="1:20">
      <c r="A335" s="23" t="s">
        <v>2823</v>
      </c>
      <c r="B335" s="23" t="s">
        <v>2824</v>
      </c>
      <c r="C335" s="23" t="s">
        <v>17</v>
      </c>
      <c r="D335" s="23" t="s">
        <v>2167</v>
      </c>
      <c r="E335" s="23" t="s">
        <v>480</v>
      </c>
      <c r="F335" s="23" t="s">
        <v>2309</v>
      </c>
      <c r="G335" s="23" t="s">
        <v>1766</v>
      </c>
      <c r="H335" s="23" t="s">
        <v>2152</v>
      </c>
      <c r="I335" s="23" t="s">
        <v>2191</v>
      </c>
      <c r="J335" s="23" t="s">
        <v>14</v>
      </c>
      <c r="K335" s="23" t="s">
        <v>2171</v>
      </c>
      <c r="L335" s="23" t="s">
        <v>14</v>
      </c>
      <c r="M335" s="23" t="s">
        <v>1546</v>
      </c>
      <c r="N335" s="23" t="s">
        <v>2173</v>
      </c>
      <c r="O335" s="23" t="s">
        <v>2174</v>
      </c>
      <c r="P335" s="23" t="s">
        <v>2310</v>
      </c>
      <c r="Q335" s="23">
        <v>0</v>
      </c>
      <c r="R335" s="23" t="s">
        <v>2457</v>
      </c>
      <c r="S335" s="23" t="s">
        <v>2825</v>
      </c>
      <c r="T335" s="23" t="s">
        <v>1766</v>
      </c>
    </row>
    <row r="336" spans="1:20">
      <c r="A336" s="23" t="s">
        <v>2826</v>
      </c>
      <c r="B336" s="23" t="s">
        <v>2827</v>
      </c>
      <c r="C336" s="23" t="s">
        <v>1821</v>
      </c>
      <c r="D336" s="23" t="s">
        <v>2179</v>
      </c>
      <c r="E336" s="23" t="s">
        <v>492</v>
      </c>
      <c r="F336" s="23" t="s">
        <v>2240</v>
      </c>
      <c r="G336" s="23" t="s">
        <v>1766</v>
      </c>
      <c r="H336" s="23" t="s">
        <v>2241</v>
      </c>
      <c r="I336" s="23" t="s">
        <v>2182</v>
      </c>
      <c r="J336" s="23" t="s">
        <v>14</v>
      </c>
      <c r="K336" s="23" t="s">
        <v>2171</v>
      </c>
      <c r="L336" s="23" t="s">
        <v>14</v>
      </c>
      <c r="M336" s="23" t="s">
        <v>2242</v>
      </c>
      <c r="N336" s="23" t="s">
        <v>2184</v>
      </c>
      <c r="O336" s="23" t="s">
        <v>2174</v>
      </c>
      <c r="P336" s="23" t="s">
        <v>2828</v>
      </c>
      <c r="Q336" s="23">
        <v>0</v>
      </c>
      <c r="R336" s="23" t="s">
        <v>1041</v>
      </c>
      <c r="S336" s="23" t="s">
        <v>2829</v>
      </c>
      <c r="T336" s="23" t="s">
        <v>1766</v>
      </c>
    </row>
    <row r="337" spans="1:20">
      <c r="A337" s="23" t="s">
        <v>2655</v>
      </c>
      <c r="B337" s="23" t="s">
        <v>2656</v>
      </c>
      <c r="C337" s="23" t="s">
        <v>1834</v>
      </c>
      <c r="D337" s="23" t="s">
        <v>2179</v>
      </c>
      <c r="E337" s="23" t="s">
        <v>487</v>
      </c>
      <c r="F337" s="23" t="s">
        <v>2221</v>
      </c>
      <c r="G337" s="23" t="s">
        <v>1766</v>
      </c>
      <c r="H337" s="23" t="s">
        <v>2222</v>
      </c>
      <c r="I337" s="23" t="s">
        <v>2182</v>
      </c>
      <c r="J337" s="23" t="s">
        <v>14</v>
      </c>
      <c r="K337" s="23" t="s">
        <v>2171</v>
      </c>
      <c r="L337" s="23" t="s">
        <v>14</v>
      </c>
      <c r="M337" s="23" t="s">
        <v>2223</v>
      </c>
      <c r="N337" s="23" t="s">
        <v>2184</v>
      </c>
      <c r="O337" s="23" t="s">
        <v>2174</v>
      </c>
      <c r="P337" s="23" t="s">
        <v>1039</v>
      </c>
      <c r="Q337" s="23">
        <v>0</v>
      </c>
      <c r="R337" s="23" t="s">
        <v>1040</v>
      </c>
      <c r="S337" s="23" t="s">
        <v>2658</v>
      </c>
      <c r="T337" s="23" t="s">
        <v>1766</v>
      </c>
    </row>
    <row r="338" spans="1:20">
      <c r="A338" s="23" t="s">
        <v>2434</v>
      </c>
      <c r="B338" s="23" t="s">
        <v>2435</v>
      </c>
      <c r="C338" s="23" t="s">
        <v>20</v>
      </c>
      <c r="D338" s="23" t="s">
        <v>2167</v>
      </c>
      <c r="E338" s="23" t="s">
        <v>489</v>
      </c>
      <c r="F338" s="23" t="s">
        <v>2189</v>
      </c>
      <c r="G338" s="23" t="s">
        <v>1766</v>
      </c>
      <c r="H338" s="23" t="s">
        <v>2190</v>
      </c>
      <c r="I338" s="23" t="s">
        <v>2191</v>
      </c>
      <c r="J338" s="23" t="s">
        <v>466</v>
      </c>
      <c r="K338" s="23" t="s">
        <v>2171</v>
      </c>
      <c r="L338" s="23" t="s">
        <v>14</v>
      </c>
      <c r="M338" s="23" t="s">
        <v>2323</v>
      </c>
      <c r="N338" s="23" t="s">
        <v>2193</v>
      </c>
      <c r="O338" s="23" t="s">
        <v>2174</v>
      </c>
      <c r="P338" s="23" t="s">
        <v>8</v>
      </c>
      <c r="Q338" s="23">
        <v>0</v>
      </c>
      <c r="R338" s="23" t="s">
        <v>1214</v>
      </c>
      <c r="S338" s="23" t="s">
        <v>2438</v>
      </c>
      <c r="T338" s="23" t="s">
        <v>1766</v>
      </c>
    </row>
    <row r="339" spans="1:20">
      <c r="A339" s="23" t="s">
        <v>2735</v>
      </c>
      <c r="B339" s="23" t="s">
        <v>2736</v>
      </c>
      <c r="C339" s="23" t="s">
        <v>20</v>
      </c>
      <c r="D339" s="23" t="s">
        <v>2167</v>
      </c>
      <c r="E339" s="23" t="s">
        <v>489</v>
      </c>
      <c r="F339" s="23" t="s">
        <v>2189</v>
      </c>
      <c r="G339" s="23" t="s">
        <v>1766</v>
      </c>
      <c r="H339" s="23" t="s">
        <v>2190</v>
      </c>
      <c r="I339" s="23" t="s">
        <v>2436</v>
      </c>
      <c r="J339" s="23" t="s">
        <v>466</v>
      </c>
      <c r="K339" s="23" t="s">
        <v>2171</v>
      </c>
      <c r="L339" s="23" t="s">
        <v>14</v>
      </c>
      <c r="M339" s="23" t="s">
        <v>2437</v>
      </c>
      <c r="N339" s="23" t="s">
        <v>2193</v>
      </c>
      <c r="O339" s="23" t="s">
        <v>2174</v>
      </c>
      <c r="P339" s="23" t="s">
        <v>8</v>
      </c>
      <c r="Q339" s="23">
        <v>0</v>
      </c>
      <c r="R339" s="23" t="s">
        <v>1214</v>
      </c>
      <c r="S339" s="23" t="s">
        <v>2737</v>
      </c>
      <c r="T339" s="23" t="s">
        <v>1766</v>
      </c>
    </row>
    <row r="340" spans="1:20">
      <c r="A340" s="23" t="s">
        <v>2830</v>
      </c>
      <c r="B340" s="23" t="s">
        <v>2831</v>
      </c>
      <c r="C340" s="23" t="s">
        <v>14</v>
      </c>
      <c r="D340" s="23" t="s">
        <v>2179</v>
      </c>
      <c r="E340" s="23" t="s">
        <v>487</v>
      </c>
      <c r="F340" s="23" t="s">
        <v>2221</v>
      </c>
      <c r="G340" s="23" t="s">
        <v>1766</v>
      </c>
      <c r="H340" s="23" t="s">
        <v>2222</v>
      </c>
      <c r="I340" s="23" t="s">
        <v>2182</v>
      </c>
      <c r="J340" s="23" t="s">
        <v>14</v>
      </c>
      <c r="K340" s="23" t="s">
        <v>2171</v>
      </c>
      <c r="L340" s="23" t="s">
        <v>14</v>
      </c>
      <c r="M340" s="23" t="s">
        <v>2223</v>
      </c>
      <c r="N340" s="23" t="s">
        <v>2184</v>
      </c>
      <c r="O340" s="23" t="s">
        <v>2174</v>
      </c>
      <c r="P340" s="23" t="s">
        <v>1241</v>
      </c>
      <c r="Q340" s="23">
        <v>0</v>
      </c>
      <c r="R340" s="23" t="s">
        <v>1477</v>
      </c>
      <c r="S340" s="23" t="s">
        <v>2832</v>
      </c>
      <c r="T340" s="23" t="s">
        <v>1766</v>
      </c>
    </row>
    <row r="341" spans="1:20">
      <c r="A341" s="23" t="s">
        <v>2833</v>
      </c>
      <c r="B341" s="23" t="s">
        <v>2834</v>
      </c>
      <c r="C341" s="23" t="s">
        <v>16</v>
      </c>
      <c r="D341" s="23" t="s">
        <v>2167</v>
      </c>
      <c r="E341" s="23" t="s">
        <v>489</v>
      </c>
      <c r="F341" s="23" t="s">
        <v>2305</v>
      </c>
      <c r="G341" s="23" t="s">
        <v>1766</v>
      </c>
      <c r="H341" s="23" t="s">
        <v>2152</v>
      </c>
      <c r="I341" s="23" t="s">
        <v>2266</v>
      </c>
      <c r="J341" s="23" t="s">
        <v>466</v>
      </c>
      <c r="K341" s="23" t="s">
        <v>2171</v>
      </c>
      <c r="L341" s="23" t="s">
        <v>14</v>
      </c>
      <c r="M341" s="23" t="s">
        <v>2192</v>
      </c>
      <c r="N341" s="23" t="s">
        <v>2193</v>
      </c>
      <c r="O341" s="23" t="s">
        <v>2174</v>
      </c>
      <c r="P341" s="23" t="s">
        <v>2835</v>
      </c>
      <c r="Q341" s="23">
        <v>0</v>
      </c>
      <c r="R341" s="23" t="s">
        <v>147</v>
      </c>
      <c r="S341" s="23" t="s">
        <v>2836</v>
      </c>
      <c r="T341" s="23" t="s">
        <v>1766</v>
      </c>
    </row>
    <row r="342" spans="1:20">
      <c r="A342" s="23" t="s">
        <v>1905</v>
      </c>
      <c r="B342" s="23" t="s">
        <v>1906</v>
      </c>
      <c r="C342" s="23" t="s">
        <v>13</v>
      </c>
      <c r="D342" s="23" t="s">
        <v>2167</v>
      </c>
      <c r="E342" s="23" t="s">
        <v>480</v>
      </c>
      <c r="F342" s="23" t="s">
        <v>2332</v>
      </c>
      <c r="G342" s="23" t="s">
        <v>1766</v>
      </c>
      <c r="H342" s="23" t="s">
        <v>2181</v>
      </c>
      <c r="I342" s="23" t="s">
        <v>2333</v>
      </c>
      <c r="J342" s="23" t="s">
        <v>14</v>
      </c>
      <c r="K342" s="23" t="s">
        <v>2171</v>
      </c>
      <c r="L342" s="23" t="s">
        <v>14</v>
      </c>
      <c r="M342" s="23" t="s">
        <v>1548</v>
      </c>
      <c r="N342" s="23" t="s">
        <v>2173</v>
      </c>
      <c r="O342" s="23" t="s">
        <v>2174</v>
      </c>
      <c r="P342" s="23" t="s">
        <v>149</v>
      </c>
      <c r="Q342" s="23">
        <v>0</v>
      </c>
      <c r="R342" s="23" t="s">
        <v>1214</v>
      </c>
      <c r="S342" s="23" t="s">
        <v>2463</v>
      </c>
      <c r="T342" s="23" t="s">
        <v>1766</v>
      </c>
    </row>
    <row r="343" spans="1:20">
      <c r="A343" s="23" t="s">
        <v>2230</v>
      </c>
      <c r="B343" s="23" t="s">
        <v>2231</v>
      </c>
      <c r="C343" s="23" t="s">
        <v>20</v>
      </c>
      <c r="D343" s="23" t="s">
        <v>2167</v>
      </c>
      <c r="E343" s="23" t="s">
        <v>489</v>
      </c>
      <c r="F343" s="23" t="s">
        <v>2189</v>
      </c>
      <c r="G343" s="23" t="s">
        <v>1766</v>
      </c>
      <c r="H343" s="23" t="s">
        <v>2190</v>
      </c>
      <c r="I343" s="23" t="s">
        <v>2191</v>
      </c>
      <c r="J343" s="23" t="s">
        <v>466</v>
      </c>
      <c r="K343" s="23" t="s">
        <v>2171</v>
      </c>
      <c r="L343" s="23" t="s">
        <v>14</v>
      </c>
      <c r="M343" s="23" t="s">
        <v>2192</v>
      </c>
      <c r="N343" s="23" t="s">
        <v>2193</v>
      </c>
      <c r="O343" s="23" t="s">
        <v>2174</v>
      </c>
      <c r="P343" s="23" t="s">
        <v>149</v>
      </c>
      <c r="Q343" s="23">
        <v>0</v>
      </c>
      <c r="R343" s="23" t="s">
        <v>1214</v>
      </c>
      <c r="S343" s="23" t="s">
        <v>2233</v>
      </c>
      <c r="T343" s="23" t="s">
        <v>1766</v>
      </c>
    </row>
    <row r="344" spans="1:20">
      <c r="A344" s="23" t="s">
        <v>2474</v>
      </c>
      <c r="B344" s="23" t="s">
        <v>2475</v>
      </c>
      <c r="C344" s="23" t="s">
        <v>1834</v>
      </c>
      <c r="D344" s="23" t="s">
        <v>2179</v>
      </c>
      <c r="E344" s="23" t="s">
        <v>492</v>
      </c>
      <c r="F344" s="23" t="s">
        <v>2240</v>
      </c>
      <c r="G344" s="23" t="s">
        <v>1766</v>
      </c>
      <c r="H344" s="23" t="s">
        <v>2241</v>
      </c>
      <c r="I344" s="23" t="s">
        <v>2182</v>
      </c>
      <c r="J344" s="23" t="s">
        <v>14</v>
      </c>
      <c r="K344" s="23" t="s">
        <v>2171</v>
      </c>
      <c r="L344" s="23" t="s">
        <v>14</v>
      </c>
      <c r="M344" s="23" t="s">
        <v>2445</v>
      </c>
      <c r="N344" s="23" t="s">
        <v>2184</v>
      </c>
      <c r="O344" s="23" t="s">
        <v>2174</v>
      </c>
      <c r="P344" s="23" t="s">
        <v>152</v>
      </c>
      <c r="Q344" s="23">
        <v>0</v>
      </c>
      <c r="R344" s="23" t="s">
        <v>1041</v>
      </c>
      <c r="S344" s="23" t="s">
        <v>2477</v>
      </c>
      <c r="T344" s="23" t="s">
        <v>1766</v>
      </c>
    </row>
    <row r="345" spans="1:20">
      <c r="A345" s="23" t="s">
        <v>1854</v>
      </c>
      <c r="B345" s="23" t="s">
        <v>1855</v>
      </c>
      <c r="C345" s="23" t="s">
        <v>13</v>
      </c>
      <c r="D345" s="23" t="s">
        <v>2167</v>
      </c>
      <c r="E345" s="23" t="s">
        <v>480</v>
      </c>
      <c r="F345" s="23" t="s">
        <v>2351</v>
      </c>
      <c r="G345" s="23" t="s">
        <v>1766</v>
      </c>
      <c r="H345" s="23" t="s">
        <v>2152</v>
      </c>
      <c r="I345" s="23" t="s">
        <v>2201</v>
      </c>
      <c r="J345" s="23" t="s">
        <v>14</v>
      </c>
      <c r="K345" s="23" t="s">
        <v>2171</v>
      </c>
      <c r="L345" s="23" t="s">
        <v>14</v>
      </c>
      <c r="M345" s="23" t="s">
        <v>1561</v>
      </c>
      <c r="N345" s="23" t="s">
        <v>2173</v>
      </c>
      <c r="O345" s="23" t="s">
        <v>2174</v>
      </c>
      <c r="P345" s="23" t="s">
        <v>11</v>
      </c>
      <c r="Q345" s="23">
        <v>0</v>
      </c>
      <c r="R345" s="23" t="s">
        <v>1016</v>
      </c>
      <c r="S345" s="23" t="s">
        <v>2518</v>
      </c>
      <c r="T345" s="23" t="s">
        <v>1766</v>
      </c>
    </row>
    <row r="346" spans="1:20">
      <c r="A346" s="23" t="s">
        <v>1431</v>
      </c>
      <c r="B346" s="23" t="s">
        <v>1813</v>
      </c>
      <c r="C346" s="23" t="s">
        <v>20</v>
      </c>
      <c r="D346" s="23" t="s">
        <v>2167</v>
      </c>
      <c r="E346" s="23" t="s">
        <v>1264</v>
      </c>
      <c r="F346" s="23" t="s">
        <v>2168</v>
      </c>
      <c r="G346" s="23" t="s">
        <v>1766</v>
      </c>
      <c r="H346" s="23" t="s">
        <v>2169</v>
      </c>
      <c r="I346" s="23" t="s">
        <v>2170</v>
      </c>
      <c r="J346" s="23" t="s">
        <v>14</v>
      </c>
      <c r="K346" s="23" t="s">
        <v>2171</v>
      </c>
      <c r="L346" s="23" t="s">
        <v>14</v>
      </c>
      <c r="M346" s="23" t="s">
        <v>2227</v>
      </c>
      <c r="N346" s="23" t="s">
        <v>2173</v>
      </c>
      <c r="O346" s="23" t="s">
        <v>2174</v>
      </c>
      <c r="P346" s="23" t="s">
        <v>2175</v>
      </c>
      <c r="Q346" s="23">
        <v>0</v>
      </c>
      <c r="R346" s="23" t="s">
        <v>1472</v>
      </c>
      <c r="S346" s="23" t="s">
        <v>2176</v>
      </c>
      <c r="T346" s="23" t="s">
        <v>1766</v>
      </c>
    </row>
    <row r="347" spans="1:20">
      <c r="A347" s="23" t="s">
        <v>2071</v>
      </c>
      <c r="B347" s="23" t="s">
        <v>2072</v>
      </c>
      <c r="C347" s="23" t="s">
        <v>1927</v>
      </c>
      <c r="D347" s="23" t="s">
        <v>2179</v>
      </c>
      <c r="E347" s="23" t="s">
        <v>492</v>
      </c>
      <c r="F347" s="23" t="s">
        <v>2325</v>
      </c>
      <c r="G347" s="23" t="s">
        <v>1766</v>
      </c>
      <c r="H347" s="23" t="s">
        <v>2222</v>
      </c>
      <c r="I347" s="23" t="s">
        <v>2182</v>
      </c>
      <c r="J347" s="23" t="s">
        <v>14</v>
      </c>
      <c r="K347" s="23" t="s">
        <v>2171</v>
      </c>
      <c r="L347" s="23" t="s">
        <v>14</v>
      </c>
      <c r="M347" s="23" t="s">
        <v>1556</v>
      </c>
      <c r="N347" s="23" t="s">
        <v>2184</v>
      </c>
      <c r="O347" s="23" t="s">
        <v>2174</v>
      </c>
      <c r="P347" s="23" t="s">
        <v>1241</v>
      </c>
      <c r="Q347" s="23">
        <v>0</v>
      </c>
      <c r="R347" s="23" t="s">
        <v>1115</v>
      </c>
      <c r="S347" s="23" t="s">
        <v>2326</v>
      </c>
      <c r="T347" s="23" t="s">
        <v>1766</v>
      </c>
    </row>
    <row r="348" spans="1:20">
      <c r="A348" s="23" t="s">
        <v>2491</v>
      </c>
      <c r="B348" s="23" t="s">
        <v>2492</v>
      </c>
      <c r="C348" s="23" t="s">
        <v>1927</v>
      </c>
      <c r="D348" s="23" t="s">
        <v>2179</v>
      </c>
      <c r="E348" s="23" t="s">
        <v>487</v>
      </c>
      <c r="F348" s="23" t="s">
        <v>2221</v>
      </c>
      <c r="G348" s="23" t="s">
        <v>1766</v>
      </c>
      <c r="H348" s="23" t="s">
        <v>2222</v>
      </c>
      <c r="I348" s="23" t="s">
        <v>2182</v>
      </c>
      <c r="J348" s="23" t="s">
        <v>14</v>
      </c>
      <c r="K348" s="23" t="s">
        <v>2171</v>
      </c>
      <c r="L348" s="23" t="s">
        <v>14</v>
      </c>
      <c r="M348" s="23" t="s">
        <v>2575</v>
      </c>
      <c r="N348" s="23" t="s">
        <v>2184</v>
      </c>
      <c r="O348" s="23" t="s">
        <v>2174</v>
      </c>
      <c r="P348" s="23" t="s">
        <v>1039</v>
      </c>
      <c r="Q348" s="23">
        <v>0</v>
      </c>
      <c r="R348" s="23" t="s">
        <v>1040</v>
      </c>
      <c r="S348" s="23" t="s">
        <v>2494</v>
      </c>
      <c r="T348" s="23" t="s">
        <v>1766</v>
      </c>
    </row>
    <row r="349" spans="1:20">
      <c r="A349" s="23" t="s">
        <v>2768</v>
      </c>
      <c r="B349" s="23" t="s">
        <v>2769</v>
      </c>
      <c r="C349" s="23" t="s">
        <v>18</v>
      </c>
      <c r="D349" s="23" t="s">
        <v>2167</v>
      </c>
      <c r="E349" s="23" t="s">
        <v>489</v>
      </c>
      <c r="F349" s="23" t="s">
        <v>2329</v>
      </c>
      <c r="G349" s="23" t="s">
        <v>1766</v>
      </c>
      <c r="H349" s="23" t="s">
        <v>2190</v>
      </c>
      <c r="I349" s="23" t="s">
        <v>2191</v>
      </c>
      <c r="J349" s="23" t="s">
        <v>466</v>
      </c>
      <c r="K349" s="23" t="s">
        <v>2171</v>
      </c>
      <c r="L349" s="23" t="s">
        <v>14</v>
      </c>
      <c r="M349" s="23" t="s">
        <v>1544</v>
      </c>
      <c r="N349" s="23" t="s">
        <v>2193</v>
      </c>
      <c r="O349" s="23" t="s">
        <v>2174</v>
      </c>
      <c r="P349" s="23" t="s">
        <v>946</v>
      </c>
      <c r="Q349" s="23">
        <v>0</v>
      </c>
      <c r="R349" s="23" t="s">
        <v>1091</v>
      </c>
      <c r="S349" s="23" t="s">
        <v>2770</v>
      </c>
      <c r="T349" s="23" t="s">
        <v>1766</v>
      </c>
    </row>
    <row r="350" spans="1:20">
      <c r="A350" s="23" t="s">
        <v>2187</v>
      </c>
      <c r="B350" s="23" t="s">
        <v>2188</v>
      </c>
      <c r="C350" s="23" t="s">
        <v>20</v>
      </c>
      <c r="D350" s="23" t="s">
        <v>2167</v>
      </c>
      <c r="E350" s="23" t="s">
        <v>489</v>
      </c>
      <c r="F350" s="23" t="s">
        <v>2189</v>
      </c>
      <c r="G350" s="23" t="s">
        <v>1766</v>
      </c>
      <c r="H350" s="23" t="s">
        <v>2190</v>
      </c>
      <c r="I350" s="23" t="s">
        <v>2436</v>
      </c>
      <c r="J350" s="23" t="s">
        <v>466</v>
      </c>
      <c r="K350" s="23" t="s">
        <v>2171</v>
      </c>
      <c r="L350" s="23" t="s">
        <v>14</v>
      </c>
      <c r="M350" s="23" t="s">
        <v>2437</v>
      </c>
      <c r="N350" s="23" t="s">
        <v>2193</v>
      </c>
      <c r="O350" s="23" t="s">
        <v>2174</v>
      </c>
      <c r="P350" s="23" t="s">
        <v>2194</v>
      </c>
      <c r="Q350" s="23">
        <v>0</v>
      </c>
      <c r="R350" s="23" t="s">
        <v>1214</v>
      </c>
      <c r="S350" s="23" t="s">
        <v>2195</v>
      </c>
      <c r="T350" s="23" t="s">
        <v>1766</v>
      </c>
    </row>
    <row r="351" spans="1:20">
      <c r="A351" s="23" t="s">
        <v>2837</v>
      </c>
      <c r="B351" s="23" t="s">
        <v>2838</v>
      </c>
      <c r="C351" s="23" t="s">
        <v>13</v>
      </c>
      <c r="D351" s="23" t="s">
        <v>2167</v>
      </c>
      <c r="E351" s="23" t="s">
        <v>489</v>
      </c>
      <c r="F351" s="23" t="s">
        <v>2329</v>
      </c>
      <c r="G351" s="23" t="s">
        <v>1766</v>
      </c>
      <c r="H351" s="23" t="s">
        <v>2190</v>
      </c>
      <c r="I351" s="23" t="s">
        <v>2191</v>
      </c>
      <c r="J351" s="23" t="s">
        <v>14</v>
      </c>
      <c r="K351" s="23" t="s">
        <v>2171</v>
      </c>
      <c r="L351" s="23" t="s">
        <v>14</v>
      </c>
      <c r="M351" s="23" t="s">
        <v>1544</v>
      </c>
      <c r="N351" s="23" t="s">
        <v>2193</v>
      </c>
      <c r="O351" s="23" t="s">
        <v>2174</v>
      </c>
      <c r="P351" s="23" t="s">
        <v>11</v>
      </c>
      <c r="Q351" s="23">
        <v>0</v>
      </c>
      <c r="R351" s="23" t="s">
        <v>1091</v>
      </c>
      <c r="S351" s="23" t="s">
        <v>2839</v>
      </c>
      <c r="T351" s="23" t="s">
        <v>1766</v>
      </c>
    </row>
    <row r="352" spans="1:20">
      <c r="A352" s="23" t="s">
        <v>2706</v>
      </c>
      <c r="B352" s="23" t="s">
        <v>2707</v>
      </c>
      <c r="C352" s="23" t="s">
        <v>1927</v>
      </c>
      <c r="D352" s="23" t="s">
        <v>2179</v>
      </c>
      <c r="E352" s="23" t="s">
        <v>487</v>
      </c>
      <c r="F352" s="23" t="s">
        <v>2221</v>
      </c>
      <c r="G352" s="23" t="s">
        <v>1766</v>
      </c>
      <c r="H352" s="23" t="s">
        <v>2222</v>
      </c>
      <c r="I352" s="23" t="s">
        <v>2182</v>
      </c>
      <c r="J352" s="23" t="s">
        <v>14</v>
      </c>
      <c r="K352" s="23" t="s">
        <v>2171</v>
      </c>
      <c r="L352" s="23" t="s">
        <v>14</v>
      </c>
      <c r="M352" s="23" t="s">
        <v>2575</v>
      </c>
      <c r="N352" s="23" t="s">
        <v>2184</v>
      </c>
      <c r="O352" s="23" t="s">
        <v>2174</v>
      </c>
      <c r="P352" s="23" t="s">
        <v>1039</v>
      </c>
      <c r="Q352" s="23">
        <v>0</v>
      </c>
      <c r="R352" s="23" t="s">
        <v>2588</v>
      </c>
      <c r="S352" s="23" t="s">
        <v>2708</v>
      </c>
      <c r="T352" s="23" t="s">
        <v>1766</v>
      </c>
    </row>
    <row r="353" spans="1:20">
      <c r="A353" s="23" t="s">
        <v>2840</v>
      </c>
      <c r="B353" s="23" t="s">
        <v>2841</v>
      </c>
      <c r="C353" s="23" t="s">
        <v>18</v>
      </c>
      <c r="D353" s="23" t="s">
        <v>2167</v>
      </c>
      <c r="E353" s="23" t="s">
        <v>480</v>
      </c>
      <c r="F353" s="23" t="s">
        <v>2211</v>
      </c>
      <c r="G353" s="23" t="s">
        <v>1766</v>
      </c>
      <c r="H353" s="23" t="s">
        <v>2152</v>
      </c>
      <c r="I353" s="23" t="s">
        <v>2212</v>
      </c>
      <c r="J353" s="23" t="s">
        <v>14</v>
      </c>
      <c r="K353" s="23" t="s">
        <v>2171</v>
      </c>
      <c r="L353" s="23" t="s">
        <v>14</v>
      </c>
      <c r="M353" s="23" t="s">
        <v>1541</v>
      </c>
      <c r="N353" s="23" t="s">
        <v>2173</v>
      </c>
      <c r="O353" s="23" t="s">
        <v>2174</v>
      </c>
      <c r="P353" s="23" t="s">
        <v>1081</v>
      </c>
      <c r="Q353" s="23">
        <v>0</v>
      </c>
      <c r="R353" s="23" t="s">
        <v>1098</v>
      </c>
      <c r="S353" s="23" t="s">
        <v>2842</v>
      </c>
      <c r="T353" s="23" t="s">
        <v>1766</v>
      </c>
    </row>
    <row r="354" spans="1:20">
      <c r="A354" s="23" t="s">
        <v>2356</v>
      </c>
      <c r="B354" s="23" t="s">
        <v>2357</v>
      </c>
      <c r="C354" s="23" t="s">
        <v>1927</v>
      </c>
      <c r="D354" s="23" t="s">
        <v>2179</v>
      </c>
      <c r="E354" s="23" t="s">
        <v>492</v>
      </c>
      <c r="F354" s="23" t="s">
        <v>2315</v>
      </c>
      <c r="G354" s="23" t="s">
        <v>1766</v>
      </c>
      <c r="H354" s="23" t="s">
        <v>2241</v>
      </c>
      <c r="I354" s="23" t="s">
        <v>2182</v>
      </c>
      <c r="J354" s="23" t="s">
        <v>14</v>
      </c>
      <c r="K354" s="23" t="s">
        <v>2171</v>
      </c>
      <c r="L354" s="23" t="s">
        <v>14</v>
      </c>
      <c r="M354" s="23" t="s">
        <v>1541</v>
      </c>
      <c r="N354" s="23" t="s">
        <v>2184</v>
      </c>
      <c r="O354" s="23" t="s">
        <v>2174</v>
      </c>
      <c r="P354" s="23" t="s">
        <v>1241</v>
      </c>
      <c r="Q354" s="23">
        <v>0</v>
      </c>
      <c r="R354" s="23" t="s">
        <v>1098</v>
      </c>
      <c r="S354" s="23" t="s">
        <v>2358</v>
      </c>
      <c r="T354" s="23" t="s">
        <v>1766</v>
      </c>
    </row>
    <row r="355" spans="1:20">
      <c r="A355" s="23" t="s">
        <v>2830</v>
      </c>
      <c r="B355" s="23" t="s">
        <v>2831</v>
      </c>
      <c r="C355" s="23" t="s">
        <v>14</v>
      </c>
      <c r="D355" s="23" t="s">
        <v>2179</v>
      </c>
      <c r="E355" s="23" t="s">
        <v>487</v>
      </c>
      <c r="F355" s="23" t="s">
        <v>2221</v>
      </c>
      <c r="G355" s="23" t="s">
        <v>1766</v>
      </c>
      <c r="H355" s="23" t="s">
        <v>2222</v>
      </c>
      <c r="I355" s="23" t="s">
        <v>2182</v>
      </c>
      <c r="J355" s="23" t="s">
        <v>14</v>
      </c>
      <c r="K355" s="23" t="s">
        <v>2171</v>
      </c>
      <c r="L355" s="23" t="s">
        <v>14</v>
      </c>
      <c r="M355" s="23" t="s">
        <v>2657</v>
      </c>
      <c r="N355" s="23" t="s">
        <v>2184</v>
      </c>
      <c r="O355" s="23" t="s">
        <v>2174</v>
      </c>
      <c r="P355" s="23" t="s">
        <v>1241</v>
      </c>
      <c r="Q355" s="23">
        <v>0</v>
      </c>
      <c r="R355" s="23" t="s">
        <v>1477</v>
      </c>
      <c r="S355" s="23" t="s">
        <v>2832</v>
      </c>
      <c r="T355" s="23" t="s">
        <v>1766</v>
      </c>
    </row>
    <row r="356" spans="1:20">
      <c r="A356" s="23" t="s">
        <v>2726</v>
      </c>
      <c r="B356" s="23" t="s">
        <v>2727</v>
      </c>
      <c r="C356" s="23" t="s">
        <v>18</v>
      </c>
      <c r="D356" s="23" t="s">
        <v>2167</v>
      </c>
      <c r="E356" s="23" t="s">
        <v>2393</v>
      </c>
      <c r="F356" s="23" t="s">
        <v>2394</v>
      </c>
      <c r="G356" s="23" t="s">
        <v>1766</v>
      </c>
      <c r="H356" s="23" t="s">
        <v>2152</v>
      </c>
      <c r="I356" s="23" t="s">
        <v>2182</v>
      </c>
      <c r="J356" s="23" t="s">
        <v>466</v>
      </c>
      <c r="K356" s="23" t="s">
        <v>2171</v>
      </c>
      <c r="L356" s="23" t="s">
        <v>14</v>
      </c>
      <c r="M356" s="23" t="s">
        <v>2499</v>
      </c>
      <c r="N356" s="23" t="s">
        <v>2396</v>
      </c>
      <c r="O356" s="23" t="s">
        <v>2174</v>
      </c>
      <c r="P356" s="23" t="s">
        <v>2728</v>
      </c>
      <c r="Q356" s="23">
        <v>0</v>
      </c>
      <c r="R356" s="23" t="s">
        <v>1565</v>
      </c>
      <c r="S356" s="23" t="s">
        <v>2729</v>
      </c>
      <c r="T356" s="23" t="s">
        <v>1766</v>
      </c>
    </row>
    <row r="357" spans="1:20">
      <c r="A357" s="23" t="s">
        <v>2742</v>
      </c>
      <c r="B357" s="23" t="s">
        <v>2743</v>
      </c>
      <c r="C357" s="23" t="s">
        <v>19</v>
      </c>
      <c r="D357" s="23" t="s">
        <v>2167</v>
      </c>
      <c r="E357" s="23" t="s">
        <v>480</v>
      </c>
      <c r="F357" s="23" t="s">
        <v>2309</v>
      </c>
      <c r="G357" s="23" t="s">
        <v>1766</v>
      </c>
      <c r="H357" s="23" t="s">
        <v>2152</v>
      </c>
      <c r="I357" s="23" t="s">
        <v>2191</v>
      </c>
      <c r="J357" s="23" t="s">
        <v>14</v>
      </c>
      <c r="K357" s="23" t="s">
        <v>2171</v>
      </c>
      <c r="L357" s="23" t="s">
        <v>14</v>
      </c>
      <c r="M357" s="23" t="s">
        <v>1546</v>
      </c>
      <c r="N357" s="23" t="s">
        <v>2173</v>
      </c>
      <c r="O357" s="23" t="s">
        <v>2174</v>
      </c>
      <c r="P357" s="23" t="s">
        <v>8</v>
      </c>
      <c r="Q357" s="23">
        <v>0</v>
      </c>
      <c r="R357" s="23" t="s">
        <v>1478</v>
      </c>
      <c r="S357" s="23" t="s">
        <v>2744</v>
      </c>
      <c r="T357" s="23" t="s">
        <v>1766</v>
      </c>
    </row>
    <row r="358" spans="1:20">
      <c r="A358" s="23" t="s">
        <v>2816</v>
      </c>
      <c r="B358" s="23" t="s">
        <v>2817</v>
      </c>
      <c r="C358" s="23" t="s">
        <v>13</v>
      </c>
      <c r="D358" s="23" t="s">
        <v>2167</v>
      </c>
      <c r="E358" s="23" t="s">
        <v>480</v>
      </c>
      <c r="F358" s="23" t="s">
        <v>2361</v>
      </c>
      <c r="G358" s="23" t="s">
        <v>1766</v>
      </c>
      <c r="H358" s="23" t="s">
        <v>2190</v>
      </c>
      <c r="I358" s="23" t="s">
        <v>2201</v>
      </c>
      <c r="J358" s="23" t="s">
        <v>14</v>
      </c>
      <c r="K358" s="23" t="s">
        <v>2171</v>
      </c>
      <c r="L358" s="23" t="s">
        <v>14</v>
      </c>
      <c r="M358" s="23" t="s">
        <v>1542</v>
      </c>
      <c r="N358" s="23" t="s">
        <v>2173</v>
      </c>
      <c r="O358" s="23" t="s">
        <v>2174</v>
      </c>
      <c r="P358" s="23" t="s">
        <v>149</v>
      </c>
      <c r="Q358" s="23">
        <v>0</v>
      </c>
      <c r="R358" s="23" t="s">
        <v>1040</v>
      </c>
      <c r="S358" s="23" t="s">
        <v>2818</v>
      </c>
      <c r="T358" s="23" t="s">
        <v>1766</v>
      </c>
    </row>
    <row r="359" spans="1:20">
      <c r="A359" s="23" t="s">
        <v>1431</v>
      </c>
      <c r="B359" s="23" t="s">
        <v>1813</v>
      </c>
      <c r="C359" s="23" t="s">
        <v>20</v>
      </c>
      <c r="D359" s="23" t="s">
        <v>2167</v>
      </c>
      <c r="E359" s="23" t="s">
        <v>1264</v>
      </c>
      <c r="F359" s="23" t="s">
        <v>2168</v>
      </c>
      <c r="G359" s="23" t="s">
        <v>1766</v>
      </c>
      <c r="H359" s="23" t="s">
        <v>2169</v>
      </c>
      <c r="I359" s="23" t="s">
        <v>2170</v>
      </c>
      <c r="J359" s="23" t="s">
        <v>14</v>
      </c>
      <c r="K359" s="23" t="s">
        <v>2171</v>
      </c>
      <c r="L359" s="23" t="s">
        <v>14</v>
      </c>
      <c r="M359" s="23" t="s">
        <v>2448</v>
      </c>
      <c r="N359" s="23" t="s">
        <v>2173</v>
      </c>
      <c r="O359" s="23" t="s">
        <v>2174</v>
      </c>
      <c r="P359" s="23" t="s">
        <v>2175</v>
      </c>
      <c r="Q359" s="23">
        <v>0</v>
      </c>
      <c r="R359" s="23" t="s">
        <v>1472</v>
      </c>
      <c r="S359" s="23" t="s">
        <v>2176</v>
      </c>
      <c r="T359" s="23" t="s">
        <v>1766</v>
      </c>
    </row>
    <row r="360" spans="1:20">
      <c r="A360" s="23" t="s">
        <v>1908</v>
      </c>
      <c r="B360" s="23" t="s">
        <v>1909</v>
      </c>
      <c r="C360" s="23" t="s">
        <v>16</v>
      </c>
      <c r="D360" s="23" t="s">
        <v>2167</v>
      </c>
      <c r="E360" s="23" t="s">
        <v>480</v>
      </c>
      <c r="F360" s="23" t="s">
        <v>2470</v>
      </c>
      <c r="G360" s="23" t="s">
        <v>1766</v>
      </c>
      <c r="H360" s="23" t="s">
        <v>2152</v>
      </c>
      <c r="I360" s="23" t="s">
        <v>2266</v>
      </c>
      <c r="J360" s="23" t="s">
        <v>14</v>
      </c>
      <c r="K360" s="23" t="s">
        <v>2171</v>
      </c>
      <c r="L360" s="23" t="s">
        <v>14</v>
      </c>
      <c r="M360" s="23" t="s">
        <v>1546</v>
      </c>
      <c r="N360" s="23" t="s">
        <v>2173</v>
      </c>
      <c r="O360" s="23" t="s">
        <v>2174</v>
      </c>
      <c r="P360" s="23" t="s">
        <v>8</v>
      </c>
      <c r="Q360" s="23">
        <v>0</v>
      </c>
      <c r="R360" s="23" t="s">
        <v>1176</v>
      </c>
      <c r="S360" s="23" t="s">
        <v>2523</v>
      </c>
      <c r="T360" s="23" t="s">
        <v>1766</v>
      </c>
    </row>
    <row r="361" spans="1:20">
      <c r="A361" s="23" t="s">
        <v>2633</v>
      </c>
      <c r="B361" s="23" t="s">
        <v>2634</v>
      </c>
      <c r="C361" s="23" t="s">
        <v>17</v>
      </c>
      <c r="D361" s="23" t="s">
        <v>2167</v>
      </c>
      <c r="E361" s="23" t="s">
        <v>2509</v>
      </c>
      <c r="F361" s="23" t="s">
        <v>2510</v>
      </c>
      <c r="G361" s="23" t="s">
        <v>1766</v>
      </c>
      <c r="H361" s="23" t="s">
        <v>2272</v>
      </c>
      <c r="I361" s="23" t="s">
        <v>2182</v>
      </c>
      <c r="J361" s="23" t="s">
        <v>14</v>
      </c>
      <c r="K361" s="23" t="s">
        <v>2171</v>
      </c>
      <c r="L361" s="23" t="s">
        <v>14</v>
      </c>
      <c r="M361" s="23" t="s">
        <v>2476</v>
      </c>
      <c r="N361" s="23" t="s">
        <v>2396</v>
      </c>
      <c r="O361" s="23" t="s">
        <v>2174</v>
      </c>
      <c r="P361" s="23" t="s">
        <v>2635</v>
      </c>
      <c r="Q361" s="23">
        <v>0</v>
      </c>
      <c r="R361" s="23" t="s">
        <v>1016</v>
      </c>
      <c r="S361" s="23" t="s">
        <v>2636</v>
      </c>
      <c r="T361" s="23" t="s">
        <v>1766</v>
      </c>
    </row>
    <row r="362" spans="1:20">
      <c r="A362" s="23" t="s">
        <v>1762</v>
      </c>
      <c r="B362" s="23" t="s">
        <v>1763</v>
      </c>
      <c r="C362" s="23" t="s">
        <v>20</v>
      </c>
      <c r="D362" s="23" t="s">
        <v>2167</v>
      </c>
      <c r="E362" s="23" t="s">
        <v>489</v>
      </c>
      <c r="F362" s="23" t="s">
        <v>2416</v>
      </c>
      <c r="G362" s="23" t="s">
        <v>1766</v>
      </c>
      <c r="H362" s="23" t="s">
        <v>2181</v>
      </c>
      <c r="I362" s="23" t="s">
        <v>2266</v>
      </c>
      <c r="J362" s="23" t="s">
        <v>14</v>
      </c>
      <c r="K362" s="23" t="s">
        <v>2171</v>
      </c>
      <c r="L362" s="23" t="s">
        <v>14</v>
      </c>
      <c r="M362" s="23" t="s">
        <v>2531</v>
      </c>
      <c r="N362" s="23" t="s">
        <v>2193</v>
      </c>
      <c r="O362" s="23" t="s">
        <v>2174</v>
      </c>
      <c r="P362" s="23" t="s">
        <v>1081</v>
      </c>
      <c r="Q362" s="23">
        <v>0</v>
      </c>
      <c r="R362" s="23" t="s">
        <v>1476</v>
      </c>
      <c r="S362" s="23" t="s">
        <v>1761</v>
      </c>
      <c r="T362" s="23" t="s">
        <v>1766</v>
      </c>
    </row>
    <row r="363" spans="1:20">
      <c r="A363" s="23" t="s">
        <v>2791</v>
      </c>
      <c r="B363" s="23" t="s">
        <v>2792</v>
      </c>
      <c r="C363" s="23" t="s">
        <v>20</v>
      </c>
      <c r="D363" s="23" t="s">
        <v>2167</v>
      </c>
      <c r="E363" s="23" t="s">
        <v>489</v>
      </c>
      <c r="F363" s="23" t="s">
        <v>2189</v>
      </c>
      <c r="G363" s="23" t="s">
        <v>1766</v>
      </c>
      <c r="H363" s="23" t="s">
        <v>2190</v>
      </c>
      <c r="I363" s="23" t="s">
        <v>2436</v>
      </c>
      <c r="J363" s="23" t="s">
        <v>466</v>
      </c>
      <c r="K363" s="23" t="s">
        <v>2171</v>
      </c>
      <c r="L363" s="23" t="s">
        <v>14</v>
      </c>
      <c r="M363" s="23" t="s">
        <v>2437</v>
      </c>
      <c r="N363" s="23" t="s">
        <v>2193</v>
      </c>
      <c r="O363" s="23" t="s">
        <v>2174</v>
      </c>
      <c r="P363" s="23" t="s">
        <v>149</v>
      </c>
      <c r="Q363" s="23">
        <v>0</v>
      </c>
      <c r="R363" s="23" t="s">
        <v>1214</v>
      </c>
      <c r="S363" s="23" t="s">
        <v>2793</v>
      </c>
      <c r="T363" s="23" t="s">
        <v>1766</v>
      </c>
    </row>
    <row r="364" spans="1:20">
      <c r="A364" s="23" t="s">
        <v>2297</v>
      </c>
      <c r="B364" s="23" t="s">
        <v>2298</v>
      </c>
      <c r="C364" s="23" t="s">
        <v>1834</v>
      </c>
      <c r="D364" s="23" t="s">
        <v>2179</v>
      </c>
      <c r="E364" s="23" t="s">
        <v>487</v>
      </c>
      <c r="F364" s="23" t="s">
        <v>2299</v>
      </c>
      <c r="G364" s="23" t="s">
        <v>1766</v>
      </c>
      <c r="H364" s="23" t="s">
        <v>2169</v>
      </c>
      <c r="I364" s="23" t="s">
        <v>14</v>
      </c>
      <c r="J364" s="23" t="s">
        <v>14</v>
      </c>
      <c r="K364" s="23" t="s">
        <v>2171</v>
      </c>
      <c r="L364" s="23" t="s">
        <v>14</v>
      </c>
      <c r="M364" s="23" t="s">
        <v>2493</v>
      </c>
      <c r="N364" s="23" t="s">
        <v>2300</v>
      </c>
      <c r="O364" s="23" t="s">
        <v>2174</v>
      </c>
      <c r="P364" s="23" t="s">
        <v>2301</v>
      </c>
      <c r="Q364" s="23">
        <v>0</v>
      </c>
      <c r="R364" s="23" t="s">
        <v>1055</v>
      </c>
      <c r="S364" s="23" t="s">
        <v>2302</v>
      </c>
      <c r="T364" s="23" t="s">
        <v>1766</v>
      </c>
    </row>
    <row r="365" spans="1:20">
      <c r="A365" s="23" t="s">
        <v>2419</v>
      </c>
      <c r="B365" s="23" t="s">
        <v>2420</v>
      </c>
      <c r="C365" s="23" t="s">
        <v>13</v>
      </c>
      <c r="D365" s="23" t="s">
        <v>2167</v>
      </c>
      <c r="E365" s="23" t="s">
        <v>489</v>
      </c>
      <c r="F365" s="23" t="s">
        <v>2329</v>
      </c>
      <c r="G365" s="23" t="s">
        <v>1766</v>
      </c>
      <c r="H365" s="23" t="s">
        <v>2190</v>
      </c>
      <c r="I365" s="23" t="s">
        <v>2191</v>
      </c>
      <c r="J365" s="23" t="s">
        <v>466</v>
      </c>
      <c r="K365" s="23" t="s">
        <v>2171</v>
      </c>
      <c r="L365" s="23" t="s">
        <v>14</v>
      </c>
      <c r="M365" s="23" t="s">
        <v>1562</v>
      </c>
      <c r="N365" s="23" t="s">
        <v>2193</v>
      </c>
      <c r="O365" s="23" t="s">
        <v>2174</v>
      </c>
      <c r="P365" s="23" t="s">
        <v>2421</v>
      </c>
      <c r="Q365" s="23">
        <v>0</v>
      </c>
      <c r="R365" s="23" t="s">
        <v>1091</v>
      </c>
      <c r="S365" s="23" t="s">
        <v>2422</v>
      </c>
      <c r="T365" s="23" t="s">
        <v>1766</v>
      </c>
    </row>
    <row r="366" spans="1:20">
      <c r="A366" s="23" t="s">
        <v>2675</v>
      </c>
      <c r="B366" s="23" t="s">
        <v>2676</v>
      </c>
      <c r="C366" s="23" t="s">
        <v>17</v>
      </c>
      <c r="D366" s="23" t="s">
        <v>2167</v>
      </c>
      <c r="E366" s="23" t="s">
        <v>480</v>
      </c>
      <c r="F366" s="23" t="s">
        <v>2309</v>
      </c>
      <c r="G366" s="23" t="s">
        <v>1766</v>
      </c>
      <c r="H366" s="23" t="s">
        <v>2152</v>
      </c>
      <c r="I366" s="23" t="s">
        <v>2191</v>
      </c>
      <c r="J366" s="23" t="s">
        <v>14</v>
      </c>
      <c r="K366" s="23" t="s">
        <v>2171</v>
      </c>
      <c r="L366" s="23" t="s">
        <v>14</v>
      </c>
      <c r="M366" s="23" t="s">
        <v>1556</v>
      </c>
      <c r="N366" s="23" t="s">
        <v>2173</v>
      </c>
      <c r="O366" s="23" t="s">
        <v>2174</v>
      </c>
      <c r="P366" s="23" t="s">
        <v>2677</v>
      </c>
      <c r="Q366" s="23">
        <v>0</v>
      </c>
      <c r="R366" s="23" t="s">
        <v>15</v>
      </c>
      <c r="S366" s="23" t="s">
        <v>2678</v>
      </c>
      <c r="T366" s="23" t="s">
        <v>1766</v>
      </c>
    </row>
    <row r="367" spans="1:20">
      <c r="A367" s="23" t="s">
        <v>2460</v>
      </c>
      <c r="B367" s="23" t="s">
        <v>2461</v>
      </c>
      <c r="C367" s="23" t="s">
        <v>13</v>
      </c>
      <c r="D367" s="23" t="s">
        <v>2167</v>
      </c>
      <c r="E367" s="23" t="s">
        <v>489</v>
      </c>
      <c r="F367" s="23" t="s">
        <v>2329</v>
      </c>
      <c r="G367" s="23" t="s">
        <v>1766</v>
      </c>
      <c r="H367" s="23" t="s">
        <v>2190</v>
      </c>
      <c r="I367" s="23" t="s">
        <v>2191</v>
      </c>
      <c r="J367" s="23" t="s">
        <v>466</v>
      </c>
      <c r="K367" s="23" t="s">
        <v>2171</v>
      </c>
      <c r="L367" s="23" t="s">
        <v>14</v>
      </c>
      <c r="M367" s="23" t="s">
        <v>1564</v>
      </c>
      <c r="N367" s="23" t="s">
        <v>2193</v>
      </c>
      <c r="O367" s="23" t="s">
        <v>2174</v>
      </c>
      <c r="P367" s="23" t="s">
        <v>149</v>
      </c>
      <c r="Q367" s="23">
        <v>0</v>
      </c>
      <c r="R367" s="23" t="s">
        <v>1091</v>
      </c>
      <c r="S367" s="23" t="s">
        <v>2462</v>
      </c>
      <c r="T367" s="23" t="s">
        <v>1766</v>
      </c>
    </row>
    <row r="368" spans="1:20">
      <c r="A368" s="23" t="s">
        <v>1899</v>
      </c>
      <c r="B368" s="23" t="s">
        <v>1900</v>
      </c>
      <c r="C368" s="23" t="s">
        <v>13</v>
      </c>
      <c r="D368" s="23" t="s">
        <v>2167</v>
      </c>
      <c r="E368" s="23" t="s">
        <v>480</v>
      </c>
      <c r="F368" s="23" t="s">
        <v>2332</v>
      </c>
      <c r="G368" s="23" t="s">
        <v>1766</v>
      </c>
      <c r="H368" s="23" t="s">
        <v>2181</v>
      </c>
      <c r="I368" s="23" t="s">
        <v>2170</v>
      </c>
      <c r="J368" s="23" t="s">
        <v>14</v>
      </c>
      <c r="K368" s="23" t="s">
        <v>2171</v>
      </c>
      <c r="L368" s="23" t="s">
        <v>14</v>
      </c>
      <c r="M368" s="23" t="s">
        <v>1552</v>
      </c>
      <c r="N368" s="23" t="s">
        <v>2173</v>
      </c>
      <c r="O368" s="23" t="s">
        <v>2174</v>
      </c>
      <c r="P368" s="23" t="s">
        <v>149</v>
      </c>
      <c r="Q368" s="23">
        <v>0</v>
      </c>
      <c r="R368" s="23" t="s">
        <v>1214</v>
      </c>
      <c r="S368" s="23" t="s">
        <v>2715</v>
      </c>
      <c r="T368" s="23" t="s">
        <v>1766</v>
      </c>
    </row>
    <row r="369" spans="1:20">
      <c r="A369" s="23" t="s">
        <v>1851</v>
      </c>
      <c r="B369" s="23" t="s">
        <v>1852</v>
      </c>
      <c r="C369" s="23" t="s">
        <v>20</v>
      </c>
      <c r="D369" s="23" t="s">
        <v>2167</v>
      </c>
      <c r="E369" s="23" t="s">
        <v>480</v>
      </c>
      <c r="F369" s="23" t="s">
        <v>2351</v>
      </c>
      <c r="G369" s="23" t="s">
        <v>1766</v>
      </c>
      <c r="H369" s="23" t="s">
        <v>2152</v>
      </c>
      <c r="I369" s="23" t="s">
        <v>2201</v>
      </c>
      <c r="J369" s="23" t="s">
        <v>14</v>
      </c>
      <c r="K369" s="23" t="s">
        <v>2171</v>
      </c>
      <c r="L369" s="23" t="s">
        <v>14</v>
      </c>
      <c r="M369" s="23" t="s">
        <v>1555</v>
      </c>
      <c r="N369" s="23" t="s">
        <v>2173</v>
      </c>
      <c r="O369" s="23" t="s">
        <v>2174</v>
      </c>
      <c r="P369" s="23" t="s">
        <v>8</v>
      </c>
      <c r="Q369" s="23">
        <v>0</v>
      </c>
      <c r="R369" s="23" t="s">
        <v>2843</v>
      </c>
      <c r="S369" s="23" t="s">
        <v>2844</v>
      </c>
      <c r="T369" s="23" t="s">
        <v>1766</v>
      </c>
    </row>
    <row r="370" spans="1:20">
      <c r="A370" s="23" t="s">
        <v>2778</v>
      </c>
      <c r="B370" s="23" t="s">
        <v>2779</v>
      </c>
      <c r="C370" s="23" t="s">
        <v>17</v>
      </c>
      <c r="D370" s="23" t="s">
        <v>2167</v>
      </c>
      <c r="E370" s="23" t="s">
        <v>2270</v>
      </c>
      <c r="F370" s="23" t="s">
        <v>2271</v>
      </c>
      <c r="G370" s="23" t="s">
        <v>1766</v>
      </c>
      <c r="H370" s="23" t="s">
        <v>2272</v>
      </c>
      <c r="I370" s="23" t="s">
        <v>2170</v>
      </c>
      <c r="J370" s="23" t="s">
        <v>14</v>
      </c>
      <c r="K370" s="23" t="s">
        <v>2171</v>
      </c>
      <c r="L370" s="23" t="s">
        <v>14</v>
      </c>
      <c r="M370" s="23" t="s">
        <v>2273</v>
      </c>
      <c r="N370" s="23" t="s">
        <v>2193</v>
      </c>
      <c r="O370" s="23" t="s">
        <v>2174</v>
      </c>
      <c r="P370" s="23" t="s">
        <v>149</v>
      </c>
      <c r="Q370" s="23">
        <v>0</v>
      </c>
      <c r="R370" s="23" t="s">
        <v>1016</v>
      </c>
      <c r="S370" s="23" t="s">
        <v>2780</v>
      </c>
      <c r="T370" s="23" t="s">
        <v>1766</v>
      </c>
    </row>
    <row r="371" spans="1:20">
      <c r="A371" s="23" t="s">
        <v>2468</v>
      </c>
      <c r="B371" s="23" t="s">
        <v>2469</v>
      </c>
      <c r="C371" s="23" t="s">
        <v>18</v>
      </c>
      <c r="D371" s="23" t="s">
        <v>2167</v>
      </c>
      <c r="E371" s="23" t="s">
        <v>480</v>
      </c>
      <c r="F371" s="23" t="s">
        <v>2470</v>
      </c>
      <c r="G371" s="23" t="s">
        <v>1766</v>
      </c>
      <c r="H371" s="23" t="s">
        <v>2152</v>
      </c>
      <c r="I371" s="23" t="s">
        <v>2266</v>
      </c>
      <c r="J371" s="23" t="s">
        <v>14</v>
      </c>
      <c r="K371" s="23" t="s">
        <v>2171</v>
      </c>
      <c r="L371" s="23" t="s">
        <v>14</v>
      </c>
      <c r="M371" s="23" t="s">
        <v>1543</v>
      </c>
      <c r="N371" s="23" t="s">
        <v>2173</v>
      </c>
      <c r="O371" s="23" t="s">
        <v>2174</v>
      </c>
      <c r="P371" s="23" t="s">
        <v>149</v>
      </c>
      <c r="Q371" s="23">
        <v>0</v>
      </c>
      <c r="R371" s="23" t="s">
        <v>1176</v>
      </c>
      <c r="S371" s="23" t="s">
        <v>2471</v>
      </c>
      <c r="T371" s="23" t="s">
        <v>1766</v>
      </c>
    </row>
    <row r="372" spans="1:20">
      <c r="A372" s="23" t="s">
        <v>2464</v>
      </c>
      <c r="B372" s="23" t="s">
        <v>2465</v>
      </c>
      <c r="C372" s="23" t="s">
        <v>16</v>
      </c>
      <c r="D372" s="23" t="s">
        <v>2167</v>
      </c>
      <c r="E372" s="23" t="s">
        <v>480</v>
      </c>
      <c r="F372" s="23" t="s">
        <v>2256</v>
      </c>
      <c r="G372" s="23" t="s">
        <v>1766</v>
      </c>
      <c r="H372" s="23" t="s">
        <v>2152</v>
      </c>
      <c r="I372" s="23" t="s">
        <v>2191</v>
      </c>
      <c r="J372" s="23" t="s">
        <v>14</v>
      </c>
      <c r="K372" s="23" t="s">
        <v>2171</v>
      </c>
      <c r="L372" s="23" t="s">
        <v>14</v>
      </c>
      <c r="M372" s="23" t="s">
        <v>1557</v>
      </c>
      <c r="N372" s="23" t="s">
        <v>2173</v>
      </c>
      <c r="O372" s="23" t="s">
        <v>2174</v>
      </c>
      <c r="P372" s="23" t="s">
        <v>2466</v>
      </c>
      <c r="Q372" s="23">
        <v>0</v>
      </c>
      <c r="R372" s="23" t="s">
        <v>2279</v>
      </c>
      <c r="S372" s="23" t="s">
        <v>2467</v>
      </c>
      <c r="T372" s="23" t="s">
        <v>1766</v>
      </c>
    </row>
    <row r="373" spans="1:20">
      <c r="A373" s="23" t="s">
        <v>2344</v>
      </c>
      <c r="B373" s="23" t="s">
        <v>2345</v>
      </c>
      <c r="C373" s="23" t="s">
        <v>20</v>
      </c>
      <c r="D373" s="23" t="s">
        <v>2167</v>
      </c>
      <c r="E373" s="23" t="s">
        <v>1264</v>
      </c>
      <c r="F373" s="23" t="s">
        <v>2168</v>
      </c>
      <c r="G373" s="23" t="s">
        <v>1766</v>
      </c>
      <c r="H373" s="23" t="s">
        <v>2169</v>
      </c>
      <c r="I373" s="23" t="s">
        <v>2170</v>
      </c>
      <c r="J373" s="23" t="s">
        <v>14</v>
      </c>
      <c r="K373" s="23" t="s">
        <v>2171</v>
      </c>
      <c r="L373" s="23" t="s">
        <v>14</v>
      </c>
      <c r="M373" s="23" t="s">
        <v>2448</v>
      </c>
      <c r="N373" s="23" t="s">
        <v>2173</v>
      </c>
      <c r="O373" s="23" t="s">
        <v>2174</v>
      </c>
      <c r="P373" s="23" t="s">
        <v>2175</v>
      </c>
      <c r="Q373" s="23">
        <v>0</v>
      </c>
      <c r="R373" s="23" t="s">
        <v>2346</v>
      </c>
      <c r="S373" s="23" t="s">
        <v>2347</v>
      </c>
      <c r="T373" s="23" t="s">
        <v>1766</v>
      </c>
    </row>
    <row r="374" spans="1:20">
      <c r="A374" s="23" t="s">
        <v>2426</v>
      </c>
      <c r="B374" s="23" t="s">
        <v>2427</v>
      </c>
      <c r="C374" s="23" t="s">
        <v>20</v>
      </c>
      <c r="D374" s="23" t="s">
        <v>2167</v>
      </c>
      <c r="E374" s="23" t="s">
        <v>480</v>
      </c>
      <c r="F374" s="23" t="s">
        <v>2200</v>
      </c>
      <c r="G374" s="23" t="s">
        <v>1766</v>
      </c>
      <c r="H374" s="23" t="s">
        <v>2190</v>
      </c>
      <c r="I374" s="23" t="s">
        <v>2201</v>
      </c>
      <c r="J374" s="23" t="s">
        <v>14</v>
      </c>
      <c r="K374" s="23" t="s">
        <v>2171</v>
      </c>
      <c r="L374" s="23" t="s">
        <v>14</v>
      </c>
      <c r="M374" s="23" t="s">
        <v>1548</v>
      </c>
      <c r="N374" s="23" t="s">
        <v>2173</v>
      </c>
      <c r="O374" s="23" t="s">
        <v>2174</v>
      </c>
      <c r="P374" s="23" t="s">
        <v>2428</v>
      </c>
      <c r="Q374" s="23">
        <v>0</v>
      </c>
      <c r="R374" s="23" t="s">
        <v>1040</v>
      </c>
      <c r="S374" s="23" t="s">
        <v>2429</v>
      </c>
      <c r="T374" s="23" t="s">
        <v>1766</v>
      </c>
    </row>
    <row r="375" spans="1:20">
      <c r="A375" s="23" t="s">
        <v>2414</v>
      </c>
      <c r="B375" s="23" t="s">
        <v>2415</v>
      </c>
      <c r="C375" s="23" t="s">
        <v>20</v>
      </c>
      <c r="D375" s="23" t="s">
        <v>2167</v>
      </c>
      <c r="E375" s="23" t="s">
        <v>489</v>
      </c>
      <c r="F375" s="23" t="s">
        <v>2416</v>
      </c>
      <c r="G375" s="23" t="s">
        <v>1766</v>
      </c>
      <c r="H375" s="23" t="s">
        <v>2181</v>
      </c>
      <c r="I375" s="23" t="s">
        <v>2266</v>
      </c>
      <c r="J375" s="23" t="s">
        <v>466</v>
      </c>
      <c r="K375" s="23" t="s">
        <v>2171</v>
      </c>
      <c r="L375" s="23" t="s">
        <v>14</v>
      </c>
      <c r="M375" s="23" t="s">
        <v>2593</v>
      </c>
      <c r="N375" s="23" t="s">
        <v>2193</v>
      </c>
      <c r="O375" s="23" t="s">
        <v>2174</v>
      </c>
      <c r="P375" s="23" t="s">
        <v>8</v>
      </c>
      <c r="Q375" s="23">
        <v>0</v>
      </c>
      <c r="R375" s="23" t="s">
        <v>2279</v>
      </c>
      <c r="S375" s="23" t="s">
        <v>2418</v>
      </c>
      <c r="T375" s="23" t="s">
        <v>1766</v>
      </c>
    </row>
    <row r="376" spans="1:20">
      <c r="A376" s="23" t="s">
        <v>2426</v>
      </c>
      <c r="B376" s="23" t="s">
        <v>2427</v>
      </c>
      <c r="C376" s="23" t="s">
        <v>20</v>
      </c>
      <c r="D376" s="23" t="s">
        <v>2167</v>
      </c>
      <c r="E376" s="23" t="s">
        <v>480</v>
      </c>
      <c r="F376" s="23" t="s">
        <v>2200</v>
      </c>
      <c r="G376" s="23" t="s">
        <v>1766</v>
      </c>
      <c r="H376" s="23" t="s">
        <v>2190</v>
      </c>
      <c r="I376" s="23" t="s">
        <v>2201</v>
      </c>
      <c r="J376" s="23" t="s">
        <v>14</v>
      </c>
      <c r="K376" s="23" t="s">
        <v>2171</v>
      </c>
      <c r="L376" s="23" t="s">
        <v>14</v>
      </c>
      <c r="M376" s="23" t="s">
        <v>1557</v>
      </c>
      <c r="N376" s="23" t="s">
        <v>2173</v>
      </c>
      <c r="O376" s="23" t="s">
        <v>2174</v>
      </c>
      <c r="P376" s="23" t="s">
        <v>2428</v>
      </c>
      <c r="Q376" s="23">
        <v>0</v>
      </c>
      <c r="R376" s="23" t="s">
        <v>1040</v>
      </c>
      <c r="S376" s="23" t="s">
        <v>2429</v>
      </c>
      <c r="T376" s="23" t="s">
        <v>1766</v>
      </c>
    </row>
    <row r="377" spans="1:20">
      <c r="A377" s="23" t="s">
        <v>2307</v>
      </c>
      <c r="B377" s="23" t="s">
        <v>2308</v>
      </c>
      <c r="C377" s="23" t="s">
        <v>17</v>
      </c>
      <c r="D377" s="23" t="s">
        <v>2167</v>
      </c>
      <c r="E377" s="23" t="s">
        <v>480</v>
      </c>
      <c r="F377" s="23" t="s">
        <v>2309</v>
      </c>
      <c r="G377" s="23" t="s">
        <v>1766</v>
      </c>
      <c r="H377" s="23" t="s">
        <v>2152</v>
      </c>
      <c r="I377" s="23" t="s">
        <v>2191</v>
      </c>
      <c r="J377" s="23" t="s">
        <v>14</v>
      </c>
      <c r="K377" s="23" t="s">
        <v>2171</v>
      </c>
      <c r="L377" s="23" t="s">
        <v>14</v>
      </c>
      <c r="M377" s="23" t="s">
        <v>1556</v>
      </c>
      <c r="N377" s="23" t="s">
        <v>2173</v>
      </c>
      <c r="O377" s="23" t="s">
        <v>2174</v>
      </c>
      <c r="P377" s="23" t="s">
        <v>2310</v>
      </c>
      <c r="Q377" s="23">
        <v>0</v>
      </c>
      <c r="R377" s="23" t="s">
        <v>15</v>
      </c>
      <c r="S377" s="23" t="s">
        <v>2311</v>
      </c>
      <c r="T377" s="23" t="s">
        <v>1766</v>
      </c>
    </row>
    <row r="378" spans="1:20">
      <c r="A378" s="23" t="s">
        <v>2754</v>
      </c>
      <c r="B378" s="23" t="s">
        <v>2755</v>
      </c>
      <c r="C378" s="23" t="s">
        <v>16</v>
      </c>
      <c r="D378" s="23" t="s">
        <v>2167</v>
      </c>
      <c r="E378" s="23" t="s">
        <v>2270</v>
      </c>
      <c r="F378" s="23" t="s">
        <v>2271</v>
      </c>
      <c r="G378" s="23" t="s">
        <v>1766</v>
      </c>
      <c r="H378" s="23" t="s">
        <v>2169</v>
      </c>
      <c r="I378" s="23" t="s">
        <v>2170</v>
      </c>
      <c r="J378" s="23" t="s">
        <v>14</v>
      </c>
      <c r="K378" s="23" t="s">
        <v>2171</v>
      </c>
      <c r="L378" s="23" t="s">
        <v>14</v>
      </c>
      <c r="M378" s="23" t="s">
        <v>2291</v>
      </c>
      <c r="N378" s="23" t="s">
        <v>2193</v>
      </c>
      <c r="O378" s="23" t="s">
        <v>2174</v>
      </c>
      <c r="P378" s="23" t="s">
        <v>2756</v>
      </c>
      <c r="Q378" s="23">
        <v>0</v>
      </c>
      <c r="R378" s="23" t="s">
        <v>1016</v>
      </c>
      <c r="S378" s="23" t="s">
        <v>2757</v>
      </c>
      <c r="T378" s="23" t="s">
        <v>1766</v>
      </c>
    </row>
    <row r="379" spans="1:20">
      <c r="A379" s="23" t="s">
        <v>1463</v>
      </c>
      <c r="B379" s="23" t="s">
        <v>1837</v>
      </c>
      <c r="C379" s="23" t="s">
        <v>1834</v>
      </c>
      <c r="D379" s="23" t="s">
        <v>2179</v>
      </c>
      <c r="E379" s="23" t="s">
        <v>487</v>
      </c>
      <c r="F379" s="23" t="s">
        <v>2206</v>
      </c>
      <c r="G379" s="23" t="s">
        <v>1766</v>
      </c>
      <c r="H379" s="23" t="s">
        <v>2181</v>
      </c>
      <c r="I379" s="23" t="s">
        <v>2182</v>
      </c>
      <c r="J379" s="23" t="s">
        <v>14</v>
      </c>
      <c r="K379" s="23" t="s">
        <v>2171</v>
      </c>
      <c r="L379" s="23" t="s">
        <v>14</v>
      </c>
      <c r="M379" s="23" t="s">
        <v>2459</v>
      </c>
      <c r="N379" s="23" t="s">
        <v>2184</v>
      </c>
      <c r="O379" s="23" t="s">
        <v>2174</v>
      </c>
      <c r="P379" s="23" t="s">
        <v>1241</v>
      </c>
      <c r="Q379" s="23">
        <v>0</v>
      </c>
      <c r="R379" s="23" t="s">
        <v>1474</v>
      </c>
      <c r="S379" s="23" t="s">
        <v>1462</v>
      </c>
      <c r="T379" s="23" t="s">
        <v>1766</v>
      </c>
    </row>
    <row r="380" spans="1:20">
      <c r="A380" s="23" t="s">
        <v>2845</v>
      </c>
      <c r="B380" s="23" t="s">
        <v>2846</v>
      </c>
      <c r="C380" s="23" t="s">
        <v>1834</v>
      </c>
      <c r="D380" s="23" t="s">
        <v>2179</v>
      </c>
      <c r="E380" s="23" t="s">
        <v>487</v>
      </c>
      <c r="F380" s="23" t="s">
        <v>2206</v>
      </c>
      <c r="G380" s="23" t="s">
        <v>1766</v>
      </c>
      <c r="H380" s="23" t="s">
        <v>2181</v>
      </c>
      <c r="I380" s="23" t="s">
        <v>2182</v>
      </c>
      <c r="J380" s="23" t="s">
        <v>14</v>
      </c>
      <c r="K380" s="23" t="s">
        <v>2171</v>
      </c>
      <c r="L380" s="23" t="s">
        <v>14</v>
      </c>
      <c r="M380" s="23" t="s">
        <v>2803</v>
      </c>
      <c r="N380" s="23" t="s">
        <v>2184</v>
      </c>
      <c r="O380" s="23" t="s">
        <v>2174</v>
      </c>
      <c r="P380" s="23" t="s">
        <v>2847</v>
      </c>
      <c r="Q380" s="23">
        <v>0</v>
      </c>
      <c r="R380" s="23" t="s">
        <v>2848</v>
      </c>
      <c r="S380" s="23" t="s">
        <v>2849</v>
      </c>
      <c r="T380" s="23" t="s">
        <v>1766</v>
      </c>
    </row>
    <row r="381" spans="1:20">
      <c r="A381" s="23" t="s">
        <v>2085</v>
      </c>
      <c r="B381" s="23" t="s">
        <v>2086</v>
      </c>
      <c r="C381" s="23" t="s">
        <v>13</v>
      </c>
      <c r="D381" s="23" t="s">
        <v>2167</v>
      </c>
      <c r="E381" s="23" t="s">
        <v>480</v>
      </c>
      <c r="F381" s="23" t="s">
        <v>2450</v>
      </c>
      <c r="G381" s="23" t="s">
        <v>1766</v>
      </c>
      <c r="H381" s="23" t="s">
        <v>2451</v>
      </c>
      <c r="I381" s="23" t="s">
        <v>2170</v>
      </c>
      <c r="J381" s="23" t="s">
        <v>14</v>
      </c>
      <c r="K381" s="23" t="s">
        <v>2171</v>
      </c>
      <c r="L381" s="23" t="s">
        <v>14</v>
      </c>
      <c r="M381" s="23" t="s">
        <v>1559</v>
      </c>
      <c r="N381" s="23" t="s">
        <v>2173</v>
      </c>
      <c r="O381" s="23" t="s">
        <v>2174</v>
      </c>
      <c r="P381" s="23" t="s">
        <v>149</v>
      </c>
      <c r="Q381" s="23">
        <v>0</v>
      </c>
      <c r="R381" s="23" t="s">
        <v>1468</v>
      </c>
      <c r="S381" s="23" t="s">
        <v>2090</v>
      </c>
      <c r="T381" s="23" t="s">
        <v>1766</v>
      </c>
    </row>
    <row r="382" spans="1:20">
      <c r="A382" s="23" t="s">
        <v>2819</v>
      </c>
      <c r="B382" s="23" t="s">
        <v>2820</v>
      </c>
      <c r="C382" s="23" t="s">
        <v>1927</v>
      </c>
      <c r="D382" s="23" t="s">
        <v>2179</v>
      </c>
      <c r="E382" s="23" t="s">
        <v>487</v>
      </c>
      <c r="F382" s="23" t="s">
        <v>2206</v>
      </c>
      <c r="G382" s="23" t="s">
        <v>1766</v>
      </c>
      <c r="H382" s="23" t="s">
        <v>2181</v>
      </c>
      <c r="I382" s="23" t="s">
        <v>2182</v>
      </c>
      <c r="J382" s="23" t="s">
        <v>14</v>
      </c>
      <c r="K382" s="23" t="s">
        <v>2171</v>
      </c>
      <c r="L382" s="23" t="s">
        <v>14</v>
      </c>
      <c r="M382" s="23" t="s">
        <v>2803</v>
      </c>
      <c r="N382" s="23" t="s">
        <v>2184</v>
      </c>
      <c r="O382" s="23" t="s">
        <v>2174</v>
      </c>
      <c r="P382" s="23" t="s">
        <v>2821</v>
      </c>
      <c r="Q382" s="23">
        <v>0</v>
      </c>
      <c r="R382" s="23" t="s">
        <v>23</v>
      </c>
      <c r="S382" s="23" t="s">
        <v>2822</v>
      </c>
      <c r="T382" s="23" t="s">
        <v>1766</v>
      </c>
    </row>
    <row r="383" spans="1:20">
      <c r="A383" s="23" t="s">
        <v>2423</v>
      </c>
      <c r="B383" s="23" t="s">
        <v>2424</v>
      </c>
      <c r="C383" s="23" t="s">
        <v>16</v>
      </c>
      <c r="D383" s="23" t="s">
        <v>2167</v>
      </c>
      <c r="E383" s="23" t="s">
        <v>489</v>
      </c>
      <c r="F383" s="23" t="s">
        <v>2379</v>
      </c>
      <c r="G383" s="23" t="s">
        <v>1766</v>
      </c>
      <c r="H383" s="23" t="s">
        <v>2152</v>
      </c>
      <c r="I383" s="23" t="s">
        <v>2191</v>
      </c>
      <c r="J383" s="23" t="s">
        <v>14</v>
      </c>
      <c r="K383" s="23" t="s">
        <v>2171</v>
      </c>
      <c r="L383" s="23" t="s">
        <v>14</v>
      </c>
      <c r="M383" s="23" t="s">
        <v>2850</v>
      </c>
      <c r="N383" s="23" t="s">
        <v>2193</v>
      </c>
      <c r="O383" s="23" t="s">
        <v>2174</v>
      </c>
      <c r="P383" s="23" t="s">
        <v>1081</v>
      </c>
      <c r="Q383" s="23">
        <v>0</v>
      </c>
      <c r="R383" s="23" t="s">
        <v>1477</v>
      </c>
      <c r="S383" s="23" t="s">
        <v>2425</v>
      </c>
      <c r="T383" s="23" t="s">
        <v>1766</v>
      </c>
    </row>
    <row r="384" spans="1:20">
      <c r="A384" s="23" t="s">
        <v>1463</v>
      </c>
      <c r="B384" s="23" t="s">
        <v>1837</v>
      </c>
      <c r="C384" s="23" t="s">
        <v>1834</v>
      </c>
      <c r="D384" s="23" t="s">
        <v>2179</v>
      </c>
      <c r="E384" s="23" t="s">
        <v>487</v>
      </c>
      <c r="F384" s="23" t="s">
        <v>2206</v>
      </c>
      <c r="G384" s="23" t="s">
        <v>1766</v>
      </c>
      <c r="H384" s="23" t="s">
        <v>2181</v>
      </c>
      <c r="I384" s="23" t="s">
        <v>2182</v>
      </c>
      <c r="J384" s="23" t="s">
        <v>14</v>
      </c>
      <c r="K384" s="23" t="s">
        <v>2171</v>
      </c>
      <c r="L384" s="23" t="s">
        <v>14</v>
      </c>
      <c r="M384" s="23" t="s">
        <v>2472</v>
      </c>
      <c r="N384" s="23" t="s">
        <v>2184</v>
      </c>
      <c r="O384" s="23" t="s">
        <v>2174</v>
      </c>
      <c r="P384" s="23" t="s">
        <v>1241</v>
      </c>
      <c r="Q384" s="23">
        <v>0</v>
      </c>
      <c r="R384" s="23" t="s">
        <v>1474</v>
      </c>
      <c r="S384" s="23" t="s">
        <v>1462</v>
      </c>
      <c r="T384" s="23" t="s">
        <v>1766</v>
      </c>
    </row>
    <row r="385" spans="1:20">
      <c r="A385" s="23" t="s">
        <v>2056</v>
      </c>
      <c r="B385" s="23" t="s">
        <v>2057</v>
      </c>
      <c r="C385" s="23" t="s">
        <v>1834</v>
      </c>
      <c r="D385" s="23" t="s">
        <v>2179</v>
      </c>
      <c r="E385" s="23" t="s">
        <v>492</v>
      </c>
      <c r="F385" s="23" t="s">
        <v>2325</v>
      </c>
      <c r="G385" s="23" t="s">
        <v>1766</v>
      </c>
      <c r="H385" s="23" t="s">
        <v>2222</v>
      </c>
      <c r="I385" s="23" t="s">
        <v>2182</v>
      </c>
      <c r="J385" s="23" t="s">
        <v>14</v>
      </c>
      <c r="K385" s="23" t="s">
        <v>2171</v>
      </c>
      <c r="L385" s="23" t="s">
        <v>14</v>
      </c>
      <c r="M385" s="23" t="s">
        <v>1556</v>
      </c>
      <c r="N385" s="23" t="s">
        <v>2184</v>
      </c>
      <c r="O385" s="23" t="s">
        <v>2174</v>
      </c>
      <c r="P385" s="23" t="s">
        <v>1241</v>
      </c>
      <c r="Q385" s="23">
        <v>0</v>
      </c>
      <c r="R385" s="23" t="s">
        <v>1098</v>
      </c>
      <c r="S385" s="23" t="s">
        <v>2766</v>
      </c>
      <c r="T385" s="23" t="s">
        <v>1766</v>
      </c>
    </row>
    <row r="386" spans="1:20">
      <c r="A386" s="23" t="s">
        <v>1848</v>
      </c>
      <c r="B386" s="23" t="s">
        <v>1849</v>
      </c>
      <c r="C386" s="23" t="s">
        <v>13</v>
      </c>
      <c r="D386" s="23" t="s">
        <v>2167</v>
      </c>
      <c r="E386" s="23" t="s">
        <v>480</v>
      </c>
      <c r="F386" s="23" t="s">
        <v>2351</v>
      </c>
      <c r="G386" s="23" t="s">
        <v>1766</v>
      </c>
      <c r="H386" s="23" t="s">
        <v>2152</v>
      </c>
      <c r="I386" s="23" t="s">
        <v>2201</v>
      </c>
      <c r="J386" s="23" t="s">
        <v>14</v>
      </c>
      <c r="K386" s="23" t="s">
        <v>2171</v>
      </c>
      <c r="L386" s="23" t="s">
        <v>14</v>
      </c>
      <c r="M386" s="23" t="s">
        <v>1555</v>
      </c>
      <c r="N386" s="23" t="s">
        <v>2173</v>
      </c>
      <c r="O386" s="23" t="s">
        <v>2174</v>
      </c>
      <c r="P386" s="23" t="s">
        <v>8</v>
      </c>
      <c r="Q386" s="23">
        <v>0</v>
      </c>
      <c r="R386" s="23" t="s">
        <v>1079</v>
      </c>
      <c r="S386" s="23" t="s">
        <v>2545</v>
      </c>
      <c r="T386" s="23" t="s">
        <v>1766</v>
      </c>
    </row>
    <row r="387" spans="1:20">
      <c r="A387" s="23" t="s">
        <v>2225</v>
      </c>
      <c r="B387" s="23" t="s">
        <v>2226</v>
      </c>
      <c r="C387" s="23" t="s">
        <v>20</v>
      </c>
      <c r="D387" s="23" t="s">
        <v>2167</v>
      </c>
      <c r="E387" s="23" t="s">
        <v>1264</v>
      </c>
      <c r="F387" s="23" t="s">
        <v>2168</v>
      </c>
      <c r="G387" s="23" t="s">
        <v>1766</v>
      </c>
      <c r="H387" s="23" t="s">
        <v>2169</v>
      </c>
      <c r="I387" s="23" t="s">
        <v>2170</v>
      </c>
      <c r="J387" s="23" t="s">
        <v>14</v>
      </c>
      <c r="K387" s="23" t="s">
        <v>2171</v>
      </c>
      <c r="L387" s="23" t="s">
        <v>14</v>
      </c>
      <c r="M387" s="23" t="s">
        <v>2172</v>
      </c>
      <c r="N387" s="23" t="s">
        <v>2173</v>
      </c>
      <c r="O387" s="23" t="s">
        <v>2174</v>
      </c>
      <c r="P387" s="23" t="s">
        <v>2175</v>
      </c>
      <c r="Q387" s="23">
        <v>0</v>
      </c>
      <c r="R387" s="23" t="s">
        <v>2228</v>
      </c>
      <c r="S387" s="23" t="s">
        <v>2229</v>
      </c>
      <c r="T387" s="23" t="s">
        <v>1766</v>
      </c>
    </row>
    <row r="388" spans="1:20">
      <c r="A388" s="23" t="s">
        <v>2586</v>
      </c>
      <c r="B388" s="23" t="s">
        <v>2587</v>
      </c>
      <c r="C388" s="23" t="s">
        <v>1834</v>
      </c>
      <c r="D388" s="23" t="s">
        <v>2179</v>
      </c>
      <c r="E388" s="23" t="s">
        <v>492</v>
      </c>
      <c r="F388" s="23" t="s">
        <v>2240</v>
      </c>
      <c r="G388" s="23" t="s">
        <v>1766</v>
      </c>
      <c r="H388" s="23" t="s">
        <v>2241</v>
      </c>
      <c r="I388" s="23" t="s">
        <v>2182</v>
      </c>
      <c r="J388" s="23" t="s">
        <v>14</v>
      </c>
      <c r="K388" s="23" t="s">
        <v>2171</v>
      </c>
      <c r="L388" s="23" t="s">
        <v>14</v>
      </c>
      <c r="M388" s="23" t="s">
        <v>2511</v>
      </c>
      <c r="N388" s="23" t="s">
        <v>2184</v>
      </c>
      <c r="O388" s="23" t="s">
        <v>2174</v>
      </c>
      <c r="P388" s="23" t="s">
        <v>1078</v>
      </c>
      <c r="Q388" s="23">
        <v>0</v>
      </c>
      <c r="R388" s="23" t="s">
        <v>2588</v>
      </c>
      <c r="S388" s="23" t="s">
        <v>2589</v>
      </c>
      <c r="T388" s="23" t="s">
        <v>1766</v>
      </c>
    </row>
    <row r="389" spans="1:20">
      <c r="A389" s="23" t="s">
        <v>2367</v>
      </c>
      <c r="B389" s="23" t="s">
        <v>2368</v>
      </c>
      <c r="C389" s="23" t="s">
        <v>13</v>
      </c>
      <c r="D389" s="23" t="s">
        <v>2167</v>
      </c>
      <c r="E389" s="23" t="s">
        <v>480</v>
      </c>
      <c r="F389" s="23" t="s">
        <v>2361</v>
      </c>
      <c r="G389" s="23" t="s">
        <v>1766</v>
      </c>
      <c r="H389" s="23" t="s">
        <v>2190</v>
      </c>
      <c r="I389" s="23" t="s">
        <v>2201</v>
      </c>
      <c r="J389" s="23" t="s">
        <v>14</v>
      </c>
      <c r="K389" s="23" t="s">
        <v>2171</v>
      </c>
      <c r="L389" s="23" t="s">
        <v>14</v>
      </c>
      <c r="M389" s="23" t="s">
        <v>1556</v>
      </c>
      <c r="N389" s="23" t="s">
        <v>2173</v>
      </c>
      <c r="O389" s="23" t="s">
        <v>2174</v>
      </c>
      <c r="P389" s="23" t="s">
        <v>2310</v>
      </c>
      <c r="Q389" s="23">
        <v>0</v>
      </c>
      <c r="R389" s="23" t="s">
        <v>1040</v>
      </c>
      <c r="S389" s="23" t="s">
        <v>2369</v>
      </c>
      <c r="T389" s="23" t="s">
        <v>1766</v>
      </c>
    </row>
    <row r="390" spans="1:20">
      <c r="A390" s="23" t="s">
        <v>2426</v>
      </c>
      <c r="B390" s="23" t="s">
        <v>2427</v>
      </c>
      <c r="C390" s="23" t="s">
        <v>20</v>
      </c>
      <c r="D390" s="23" t="s">
        <v>2167</v>
      </c>
      <c r="E390" s="23" t="s">
        <v>480</v>
      </c>
      <c r="F390" s="23" t="s">
        <v>2200</v>
      </c>
      <c r="G390" s="23" t="s">
        <v>1766</v>
      </c>
      <c r="H390" s="23" t="s">
        <v>2190</v>
      </c>
      <c r="I390" s="23" t="s">
        <v>2201</v>
      </c>
      <c r="J390" s="23" t="s">
        <v>14</v>
      </c>
      <c r="K390" s="23" t="s">
        <v>2171</v>
      </c>
      <c r="L390" s="23" t="s">
        <v>14</v>
      </c>
      <c r="M390" s="23" t="s">
        <v>1552</v>
      </c>
      <c r="N390" s="23" t="s">
        <v>2173</v>
      </c>
      <c r="O390" s="23" t="s">
        <v>2174</v>
      </c>
      <c r="P390" s="23" t="s">
        <v>2428</v>
      </c>
      <c r="Q390" s="23">
        <v>0</v>
      </c>
      <c r="R390" s="23" t="s">
        <v>1040</v>
      </c>
      <c r="S390" s="23" t="s">
        <v>2429</v>
      </c>
      <c r="T390" s="23" t="s">
        <v>1766</v>
      </c>
    </row>
    <row r="391" spans="1:20">
      <c r="A391" s="23" t="s">
        <v>2565</v>
      </c>
      <c r="B391" s="23" t="s">
        <v>2566</v>
      </c>
      <c r="C391" s="23" t="s">
        <v>18</v>
      </c>
      <c r="D391" s="23" t="s">
        <v>2167</v>
      </c>
      <c r="E391" s="23" t="s">
        <v>480</v>
      </c>
      <c r="F391" s="23" t="s">
        <v>2361</v>
      </c>
      <c r="G391" s="23" t="s">
        <v>1766</v>
      </c>
      <c r="H391" s="23" t="s">
        <v>2190</v>
      </c>
      <c r="I391" s="23" t="s">
        <v>2201</v>
      </c>
      <c r="J391" s="23" t="s">
        <v>14</v>
      </c>
      <c r="K391" s="23" t="s">
        <v>2171</v>
      </c>
      <c r="L391" s="23" t="s">
        <v>14</v>
      </c>
      <c r="M391" s="23" t="s">
        <v>1546</v>
      </c>
      <c r="N391" s="23" t="s">
        <v>2173</v>
      </c>
      <c r="O391" s="23" t="s">
        <v>2174</v>
      </c>
      <c r="P391" s="23" t="s">
        <v>1081</v>
      </c>
      <c r="Q391" s="23">
        <v>0</v>
      </c>
      <c r="R391" s="23" t="s">
        <v>1079</v>
      </c>
      <c r="S391" s="23" t="s">
        <v>2567</v>
      </c>
      <c r="T391" s="23" t="s">
        <v>1766</v>
      </c>
    </row>
    <row r="392" spans="1:20">
      <c r="A392" s="23" t="s">
        <v>2693</v>
      </c>
      <c r="B392" s="23" t="s">
        <v>2694</v>
      </c>
      <c r="C392" s="23" t="s">
        <v>18</v>
      </c>
      <c r="D392" s="23" t="s">
        <v>2167</v>
      </c>
      <c r="E392" s="23" t="s">
        <v>480</v>
      </c>
      <c r="F392" s="23" t="s">
        <v>2470</v>
      </c>
      <c r="G392" s="23" t="s">
        <v>1766</v>
      </c>
      <c r="H392" s="23" t="s">
        <v>2152</v>
      </c>
      <c r="I392" s="23" t="s">
        <v>2266</v>
      </c>
      <c r="J392" s="23" t="s">
        <v>14</v>
      </c>
      <c r="K392" s="23" t="s">
        <v>2171</v>
      </c>
      <c r="L392" s="23" t="s">
        <v>14</v>
      </c>
      <c r="M392" s="23" t="s">
        <v>1543</v>
      </c>
      <c r="N392" s="23" t="s">
        <v>2173</v>
      </c>
      <c r="O392" s="23" t="s">
        <v>2174</v>
      </c>
      <c r="P392" s="23" t="s">
        <v>2695</v>
      </c>
      <c r="Q392" s="23">
        <v>0</v>
      </c>
      <c r="R392" s="23" t="s">
        <v>1176</v>
      </c>
      <c r="S392" s="23" t="s">
        <v>2696</v>
      </c>
      <c r="T392" s="23" t="s">
        <v>1766</v>
      </c>
    </row>
    <row r="393" spans="1:20">
      <c r="A393" s="23" t="s">
        <v>2403</v>
      </c>
      <c r="B393" s="23" t="s">
        <v>2404</v>
      </c>
      <c r="C393" s="23" t="s">
        <v>14</v>
      </c>
      <c r="D393" s="23" t="s">
        <v>2167</v>
      </c>
      <c r="E393" s="23" t="s">
        <v>489</v>
      </c>
      <c r="F393" s="23" t="s">
        <v>2379</v>
      </c>
      <c r="G393" s="23" t="s">
        <v>1766</v>
      </c>
      <c r="H393" s="23" t="s">
        <v>2152</v>
      </c>
      <c r="I393" s="23" t="s">
        <v>2191</v>
      </c>
      <c r="J393" s="23" t="s">
        <v>14</v>
      </c>
      <c r="K393" s="23" t="s">
        <v>2171</v>
      </c>
      <c r="L393" s="23" t="s">
        <v>14</v>
      </c>
      <c r="M393" s="23" t="s">
        <v>2505</v>
      </c>
      <c r="N393" s="23" t="s">
        <v>2193</v>
      </c>
      <c r="O393" s="23" t="s">
        <v>2174</v>
      </c>
      <c r="P393" s="23" t="s">
        <v>1081</v>
      </c>
      <c r="Q393" s="23">
        <v>0</v>
      </c>
      <c r="R393" s="23" t="s">
        <v>1477</v>
      </c>
      <c r="S393" s="23" t="s">
        <v>2406</v>
      </c>
      <c r="T393" s="23" t="s">
        <v>1766</v>
      </c>
    </row>
    <row r="394" spans="1:20">
      <c r="A394" s="23" t="s">
        <v>2507</v>
      </c>
      <c r="B394" s="23" t="s">
        <v>2508</v>
      </c>
      <c r="C394" s="23" t="s">
        <v>17</v>
      </c>
      <c r="D394" s="23" t="s">
        <v>2167</v>
      </c>
      <c r="E394" s="23" t="s">
        <v>2509</v>
      </c>
      <c r="F394" s="23" t="s">
        <v>2510</v>
      </c>
      <c r="G394" s="23" t="s">
        <v>1766</v>
      </c>
      <c r="H394" s="23" t="s">
        <v>2272</v>
      </c>
      <c r="I394" s="23" t="s">
        <v>2182</v>
      </c>
      <c r="J394" s="23" t="s">
        <v>14</v>
      </c>
      <c r="K394" s="23" t="s">
        <v>2171</v>
      </c>
      <c r="L394" s="23" t="s">
        <v>14</v>
      </c>
      <c r="M394" s="23" t="s">
        <v>2445</v>
      </c>
      <c r="N394" s="23" t="s">
        <v>2396</v>
      </c>
      <c r="O394" s="23" t="s">
        <v>2174</v>
      </c>
      <c r="P394" s="23" t="s">
        <v>2512</v>
      </c>
      <c r="Q394" s="23">
        <v>0</v>
      </c>
      <c r="R394" s="23" t="s">
        <v>1016</v>
      </c>
      <c r="S394" s="23" t="s">
        <v>2513</v>
      </c>
      <c r="T394" s="23" t="s">
        <v>1766</v>
      </c>
    </row>
    <row r="395" spans="1:20">
      <c r="A395" s="23" t="s">
        <v>2851</v>
      </c>
      <c r="B395" s="23" t="s">
        <v>2852</v>
      </c>
      <c r="C395" s="23" t="s">
        <v>20</v>
      </c>
      <c r="D395" s="23" t="s">
        <v>2167</v>
      </c>
      <c r="E395" s="23" t="s">
        <v>480</v>
      </c>
      <c r="F395" s="23" t="s">
        <v>2200</v>
      </c>
      <c r="G395" s="23" t="s">
        <v>1766</v>
      </c>
      <c r="H395" s="23" t="s">
        <v>2190</v>
      </c>
      <c r="I395" s="23" t="s">
        <v>2201</v>
      </c>
      <c r="J395" s="23" t="s">
        <v>14</v>
      </c>
      <c r="K395" s="23" t="s">
        <v>2171</v>
      </c>
      <c r="L395" s="23" t="s">
        <v>14</v>
      </c>
      <c r="M395" s="23" t="s">
        <v>1548</v>
      </c>
      <c r="N395" s="23" t="s">
        <v>2173</v>
      </c>
      <c r="O395" s="23" t="s">
        <v>2174</v>
      </c>
      <c r="P395" s="23" t="s">
        <v>2853</v>
      </c>
      <c r="Q395" s="23">
        <v>0</v>
      </c>
      <c r="R395" s="23" t="s">
        <v>1040</v>
      </c>
      <c r="S395" s="23" t="s">
        <v>2854</v>
      </c>
      <c r="T395" s="23" t="s">
        <v>1766</v>
      </c>
    </row>
    <row r="396" spans="1:20">
      <c r="A396" s="23" t="s">
        <v>2826</v>
      </c>
      <c r="B396" s="23" t="s">
        <v>2827</v>
      </c>
      <c r="C396" s="23" t="s">
        <v>1821</v>
      </c>
      <c r="D396" s="23" t="s">
        <v>2179</v>
      </c>
      <c r="E396" s="23" t="s">
        <v>492</v>
      </c>
      <c r="F396" s="23" t="s">
        <v>2240</v>
      </c>
      <c r="G396" s="23" t="s">
        <v>1766</v>
      </c>
      <c r="H396" s="23" t="s">
        <v>2241</v>
      </c>
      <c r="I396" s="23" t="s">
        <v>2182</v>
      </c>
      <c r="J396" s="23" t="s">
        <v>14</v>
      </c>
      <c r="K396" s="23" t="s">
        <v>2171</v>
      </c>
      <c r="L396" s="23" t="s">
        <v>14</v>
      </c>
      <c r="M396" s="23" t="s">
        <v>2445</v>
      </c>
      <c r="N396" s="23" t="s">
        <v>2184</v>
      </c>
      <c r="O396" s="23" t="s">
        <v>2174</v>
      </c>
      <c r="P396" s="23" t="s">
        <v>2828</v>
      </c>
      <c r="Q396" s="23">
        <v>0</v>
      </c>
      <c r="R396" s="23" t="s">
        <v>1041</v>
      </c>
      <c r="S396" s="23" t="s">
        <v>2829</v>
      </c>
      <c r="T396" s="23" t="s">
        <v>1766</v>
      </c>
    </row>
    <row r="397" spans="1:20">
      <c r="A397" s="23" t="s">
        <v>2541</v>
      </c>
      <c r="B397" s="23" t="s">
        <v>2542</v>
      </c>
      <c r="C397" s="23" t="s">
        <v>13</v>
      </c>
      <c r="D397" s="23" t="s">
        <v>2167</v>
      </c>
      <c r="E397" s="23" t="s">
        <v>480</v>
      </c>
      <c r="F397" s="23" t="s">
        <v>2332</v>
      </c>
      <c r="G397" s="23" t="s">
        <v>1766</v>
      </c>
      <c r="H397" s="23" t="s">
        <v>2181</v>
      </c>
      <c r="I397" s="23" t="s">
        <v>2333</v>
      </c>
      <c r="J397" s="23" t="s">
        <v>14</v>
      </c>
      <c r="K397" s="23" t="s">
        <v>2171</v>
      </c>
      <c r="L397" s="23" t="s">
        <v>14</v>
      </c>
      <c r="M397" s="23" t="s">
        <v>1548</v>
      </c>
      <c r="N397" s="23" t="s">
        <v>2173</v>
      </c>
      <c r="O397" s="23" t="s">
        <v>2174</v>
      </c>
      <c r="P397" s="23" t="s">
        <v>2543</v>
      </c>
      <c r="Q397" s="23">
        <v>0</v>
      </c>
      <c r="R397" s="23" t="s">
        <v>1214</v>
      </c>
      <c r="S397" s="23" t="s">
        <v>2544</v>
      </c>
      <c r="T397" s="23" t="s">
        <v>1766</v>
      </c>
    </row>
    <row r="398" spans="1:20">
      <c r="A398" s="23" t="s">
        <v>2754</v>
      </c>
      <c r="B398" s="23" t="s">
        <v>2755</v>
      </c>
      <c r="C398" s="23" t="s">
        <v>16</v>
      </c>
      <c r="D398" s="23" t="s">
        <v>2167</v>
      </c>
      <c r="E398" s="23" t="s">
        <v>2270</v>
      </c>
      <c r="F398" s="23" t="s">
        <v>2271</v>
      </c>
      <c r="G398" s="23" t="s">
        <v>1766</v>
      </c>
      <c r="H398" s="23" t="s">
        <v>2272</v>
      </c>
      <c r="I398" s="23" t="s">
        <v>2170</v>
      </c>
      <c r="J398" s="23" t="s">
        <v>14</v>
      </c>
      <c r="K398" s="23" t="s">
        <v>2171</v>
      </c>
      <c r="L398" s="23" t="s">
        <v>14</v>
      </c>
      <c r="M398" s="23" t="s">
        <v>2273</v>
      </c>
      <c r="N398" s="23" t="s">
        <v>2193</v>
      </c>
      <c r="O398" s="23" t="s">
        <v>2174</v>
      </c>
      <c r="P398" s="23" t="s">
        <v>2756</v>
      </c>
      <c r="Q398" s="23">
        <v>0</v>
      </c>
      <c r="R398" s="23" t="s">
        <v>1016</v>
      </c>
      <c r="S398" s="23" t="s">
        <v>2757</v>
      </c>
      <c r="T398" s="23" t="s">
        <v>1766</v>
      </c>
    </row>
    <row r="399" spans="1:20">
      <c r="A399" s="23" t="s">
        <v>2837</v>
      </c>
      <c r="B399" s="23" t="s">
        <v>2838</v>
      </c>
      <c r="C399" s="23" t="s">
        <v>13</v>
      </c>
      <c r="D399" s="23" t="s">
        <v>2167</v>
      </c>
      <c r="E399" s="23" t="s">
        <v>489</v>
      </c>
      <c r="F399" s="23" t="s">
        <v>2329</v>
      </c>
      <c r="G399" s="23" t="s">
        <v>1766</v>
      </c>
      <c r="H399" s="23" t="s">
        <v>2190</v>
      </c>
      <c r="I399" s="23" t="s">
        <v>2191</v>
      </c>
      <c r="J399" s="23" t="s">
        <v>14</v>
      </c>
      <c r="K399" s="23" t="s">
        <v>2171</v>
      </c>
      <c r="L399" s="23" t="s">
        <v>14</v>
      </c>
      <c r="M399" s="23" t="s">
        <v>1547</v>
      </c>
      <c r="N399" s="23" t="s">
        <v>2193</v>
      </c>
      <c r="O399" s="23" t="s">
        <v>2174</v>
      </c>
      <c r="P399" s="23" t="s">
        <v>11</v>
      </c>
      <c r="Q399" s="23">
        <v>0</v>
      </c>
      <c r="R399" s="23" t="s">
        <v>1091</v>
      </c>
      <c r="S399" s="23" t="s">
        <v>2839</v>
      </c>
      <c r="T399" s="23" t="s">
        <v>1766</v>
      </c>
    </row>
    <row r="400" spans="1:20">
      <c r="A400" s="23" t="s">
        <v>2403</v>
      </c>
      <c r="B400" s="23" t="s">
        <v>2404</v>
      </c>
      <c r="C400" s="23" t="s">
        <v>14</v>
      </c>
      <c r="D400" s="23" t="s">
        <v>2167</v>
      </c>
      <c r="E400" s="23" t="s">
        <v>489</v>
      </c>
      <c r="F400" s="23" t="s">
        <v>2379</v>
      </c>
      <c r="G400" s="23" t="s">
        <v>1766</v>
      </c>
      <c r="H400" s="23" t="s">
        <v>2152</v>
      </c>
      <c r="I400" s="23" t="s">
        <v>2191</v>
      </c>
      <c r="J400" s="23" t="s">
        <v>14</v>
      </c>
      <c r="K400" s="23" t="s">
        <v>2171</v>
      </c>
      <c r="L400" s="23" t="s">
        <v>14</v>
      </c>
      <c r="M400" s="23" t="s">
        <v>2850</v>
      </c>
      <c r="N400" s="23" t="s">
        <v>2193</v>
      </c>
      <c r="O400" s="23" t="s">
        <v>2174</v>
      </c>
      <c r="P400" s="23" t="s">
        <v>1081</v>
      </c>
      <c r="Q400" s="23">
        <v>0</v>
      </c>
      <c r="R400" s="23" t="s">
        <v>1477</v>
      </c>
      <c r="S400" s="23" t="s">
        <v>2406</v>
      </c>
      <c r="T400" s="23" t="s">
        <v>1766</v>
      </c>
    </row>
    <row r="401" spans="1:20">
      <c r="A401" s="23" t="s">
        <v>2382</v>
      </c>
      <c r="B401" s="23" t="s">
        <v>2383</v>
      </c>
      <c r="C401" s="23" t="s">
        <v>20</v>
      </c>
      <c r="D401" s="23" t="s">
        <v>2167</v>
      </c>
      <c r="E401" s="23" t="s">
        <v>489</v>
      </c>
      <c r="F401" s="23" t="s">
        <v>2384</v>
      </c>
      <c r="G401" s="23" t="s">
        <v>1766</v>
      </c>
      <c r="H401" s="23" t="s">
        <v>2169</v>
      </c>
      <c r="I401" s="23" t="s">
        <v>2201</v>
      </c>
      <c r="J401" s="23" t="s">
        <v>466</v>
      </c>
      <c r="K401" s="23" t="s">
        <v>2171</v>
      </c>
      <c r="L401" s="23" t="s">
        <v>14</v>
      </c>
      <c r="M401" s="23" t="s">
        <v>2577</v>
      </c>
      <c r="N401" s="23" t="s">
        <v>2193</v>
      </c>
      <c r="O401" s="23" t="s">
        <v>2174</v>
      </c>
      <c r="P401" s="23" t="s">
        <v>149</v>
      </c>
      <c r="Q401" s="23">
        <v>0</v>
      </c>
      <c r="R401" s="23" t="s">
        <v>2386</v>
      </c>
      <c r="S401" s="23" t="s">
        <v>2387</v>
      </c>
      <c r="T401" s="23" t="s">
        <v>1766</v>
      </c>
    </row>
    <row r="402" spans="1:20">
      <c r="A402" s="23" t="s">
        <v>2712</v>
      </c>
      <c r="B402" s="23" t="s">
        <v>2713</v>
      </c>
      <c r="C402" s="23" t="s">
        <v>20</v>
      </c>
      <c r="D402" s="23" t="s">
        <v>2167</v>
      </c>
      <c r="E402" s="23" t="s">
        <v>489</v>
      </c>
      <c r="F402" s="23" t="s">
        <v>2416</v>
      </c>
      <c r="G402" s="23" t="s">
        <v>1766</v>
      </c>
      <c r="H402" s="23" t="s">
        <v>2181</v>
      </c>
      <c r="I402" s="23" t="s">
        <v>2266</v>
      </c>
      <c r="J402" s="23" t="s">
        <v>466</v>
      </c>
      <c r="K402" s="23" t="s">
        <v>2171</v>
      </c>
      <c r="L402" s="23" t="s">
        <v>14</v>
      </c>
      <c r="M402" s="23" t="s">
        <v>2417</v>
      </c>
      <c r="N402" s="23" t="s">
        <v>2193</v>
      </c>
      <c r="O402" s="23" t="s">
        <v>2174</v>
      </c>
      <c r="P402" s="23" t="s">
        <v>149</v>
      </c>
      <c r="Q402" s="23">
        <v>0</v>
      </c>
      <c r="R402" s="23" t="s">
        <v>2279</v>
      </c>
      <c r="S402" s="23" t="s">
        <v>2714</v>
      </c>
      <c r="T402" s="23" t="s">
        <v>1766</v>
      </c>
    </row>
    <row r="403" spans="1:20">
      <c r="A403" s="23" t="s">
        <v>2238</v>
      </c>
      <c r="B403" s="23" t="s">
        <v>2239</v>
      </c>
      <c r="C403" s="23" t="s">
        <v>1834</v>
      </c>
      <c r="D403" s="23" t="s">
        <v>2179</v>
      </c>
      <c r="E403" s="23" t="s">
        <v>492</v>
      </c>
      <c r="F403" s="23" t="s">
        <v>2240</v>
      </c>
      <c r="G403" s="23" t="s">
        <v>1766</v>
      </c>
      <c r="H403" s="23" t="s">
        <v>2241</v>
      </c>
      <c r="I403" s="23" t="s">
        <v>2182</v>
      </c>
      <c r="J403" s="23" t="s">
        <v>14</v>
      </c>
      <c r="K403" s="23" t="s">
        <v>2171</v>
      </c>
      <c r="L403" s="23" t="s">
        <v>14</v>
      </c>
      <c r="M403" s="23" t="s">
        <v>2476</v>
      </c>
      <c r="N403" s="23" t="s">
        <v>2184</v>
      </c>
      <c r="O403" s="23" t="s">
        <v>2174</v>
      </c>
      <c r="P403" s="23" t="s">
        <v>2243</v>
      </c>
      <c r="Q403" s="23">
        <v>0</v>
      </c>
      <c r="R403" s="23" t="s">
        <v>1041</v>
      </c>
      <c r="S403" s="23" t="s">
        <v>2244</v>
      </c>
      <c r="T403" s="23" t="s">
        <v>1766</v>
      </c>
    </row>
    <row r="404" spans="1:20">
      <c r="A404" s="23" t="s">
        <v>2245</v>
      </c>
      <c r="B404" s="23" t="s">
        <v>2246</v>
      </c>
      <c r="C404" s="23" t="s">
        <v>18</v>
      </c>
      <c r="D404" s="23" t="s">
        <v>2167</v>
      </c>
      <c r="E404" s="23" t="s">
        <v>480</v>
      </c>
      <c r="F404" s="23" t="s">
        <v>2211</v>
      </c>
      <c r="G404" s="23" t="s">
        <v>1766</v>
      </c>
      <c r="H404" s="23" t="s">
        <v>2236</v>
      </c>
      <c r="I404" s="23" t="s">
        <v>2212</v>
      </c>
      <c r="J404" s="23" t="s">
        <v>14</v>
      </c>
      <c r="K404" s="23" t="s">
        <v>2171</v>
      </c>
      <c r="L404" s="23" t="s">
        <v>14</v>
      </c>
      <c r="M404" s="23" t="s">
        <v>1557</v>
      </c>
      <c r="N404" s="23" t="s">
        <v>2173</v>
      </c>
      <c r="O404" s="23" t="s">
        <v>2174</v>
      </c>
      <c r="P404" s="23" t="s">
        <v>2247</v>
      </c>
      <c r="Q404" s="23">
        <v>0</v>
      </c>
      <c r="R404" s="23" t="s">
        <v>1070</v>
      </c>
      <c r="S404" s="23" t="s">
        <v>2248</v>
      </c>
      <c r="T404" s="23" t="s">
        <v>1766</v>
      </c>
    </row>
    <row r="405" spans="1:20">
      <c r="A405" s="23" t="s">
        <v>2672</v>
      </c>
      <c r="B405" s="23" t="s">
        <v>2673</v>
      </c>
      <c r="C405" s="23" t="s">
        <v>20</v>
      </c>
      <c r="D405" s="23" t="s">
        <v>2167</v>
      </c>
      <c r="E405" s="23" t="s">
        <v>1264</v>
      </c>
      <c r="F405" s="23" t="s">
        <v>2168</v>
      </c>
      <c r="G405" s="23" t="s">
        <v>1766</v>
      </c>
      <c r="H405" s="23" t="s">
        <v>2169</v>
      </c>
      <c r="I405" s="23" t="s">
        <v>2170</v>
      </c>
      <c r="J405" s="23" t="s">
        <v>14</v>
      </c>
      <c r="K405" s="23" t="s">
        <v>2171</v>
      </c>
      <c r="L405" s="23" t="s">
        <v>14</v>
      </c>
      <c r="M405" s="23" t="s">
        <v>2760</v>
      </c>
      <c r="N405" s="23" t="s">
        <v>2173</v>
      </c>
      <c r="O405" s="23" t="s">
        <v>2174</v>
      </c>
      <c r="P405" s="23" t="s">
        <v>2175</v>
      </c>
      <c r="Q405" s="23">
        <v>0</v>
      </c>
      <c r="R405" s="23" t="s">
        <v>2346</v>
      </c>
      <c r="S405" s="23" t="s">
        <v>2674</v>
      </c>
      <c r="T405" s="23" t="s">
        <v>1766</v>
      </c>
    </row>
    <row r="406" spans="1:20">
      <c r="A406" s="23" t="s">
        <v>2812</v>
      </c>
      <c r="B406" s="23" t="s">
        <v>2813</v>
      </c>
      <c r="C406" s="23" t="s">
        <v>20</v>
      </c>
      <c r="D406" s="23" t="s">
        <v>2167</v>
      </c>
      <c r="E406" s="23" t="s">
        <v>480</v>
      </c>
      <c r="F406" s="23" t="s">
        <v>2351</v>
      </c>
      <c r="G406" s="23" t="s">
        <v>1766</v>
      </c>
      <c r="H406" s="23" t="s">
        <v>2152</v>
      </c>
      <c r="I406" s="23" t="s">
        <v>2201</v>
      </c>
      <c r="J406" s="23" t="s">
        <v>14</v>
      </c>
      <c r="K406" s="23" t="s">
        <v>2171</v>
      </c>
      <c r="L406" s="23" t="s">
        <v>14</v>
      </c>
      <c r="M406" s="23" t="s">
        <v>1561</v>
      </c>
      <c r="N406" s="23" t="s">
        <v>2173</v>
      </c>
      <c r="O406" s="23" t="s">
        <v>2174</v>
      </c>
      <c r="P406" s="23" t="s">
        <v>2814</v>
      </c>
      <c r="Q406" s="23">
        <v>0</v>
      </c>
      <c r="R406" s="23" t="s">
        <v>1071</v>
      </c>
      <c r="S406" s="23" t="s">
        <v>2815</v>
      </c>
      <c r="T406" s="23" t="s">
        <v>1766</v>
      </c>
    </row>
    <row r="407" spans="1:20">
      <c r="A407" s="23" t="s">
        <v>2559</v>
      </c>
      <c r="B407" s="23" t="s">
        <v>2560</v>
      </c>
      <c r="C407" s="23" t="s">
        <v>20</v>
      </c>
      <c r="D407" s="23" t="s">
        <v>2167</v>
      </c>
      <c r="E407" s="23" t="s">
        <v>1264</v>
      </c>
      <c r="F407" s="23" t="s">
        <v>2168</v>
      </c>
      <c r="G407" s="23" t="s">
        <v>1766</v>
      </c>
      <c r="H407" s="23" t="s">
        <v>2169</v>
      </c>
      <c r="I407" s="23" t="s">
        <v>2170</v>
      </c>
      <c r="J407" s="23" t="s">
        <v>14</v>
      </c>
      <c r="K407" s="23" t="s">
        <v>2171</v>
      </c>
      <c r="L407" s="23" t="s">
        <v>14</v>
      </c>
      <c r="M407" s="23" t="s">
        <v>2172</v>
      </c>
      <c r="N407" s="23" t="s">
        <v>2173</v>
      </c>
      <c r="O407" s="23" t="s">
        <v>2174</v>
      </c>
      <c r="P407" s="23" t="s">
        <v>2175</v>
      </c>
      <c r="Q407" s="23">
        <v>0</v>
      </c>
      <c r="R407" s="23" t="s">
        <v>2346</v>
      </c>
      <c r="S407" s="23" t="s">
        <v>2561</v>
      </c>
      <c r="T407" s="23" t="s">
        <v>1766</v>
      </c>
    </row>
    <row r="408" spans="1:20">
      <c r="A408" s="23" t="s">
        <v>2652</v>
      </c>
      <c r="B408" s="23" t="s">
        <v>2653</v>
      </c>
      <c r="C408" s="23" t="s">
        <v>16</v>
      </c>
      <c r="D408" s="23" t="s">
        <v>2167</v>
      </c>
      <c r="E408" s="23" t="s">
        <v>489</v>
      </c>
      <c r="F408" s="23" t="s">
        <v>2305</v>
      </c>
      <c r="G408" s="23" t="s">
        <v>1766</v>
      </c>
      <c r="H408" s="23" t="s">
        <v>2152</v>
      </c>
      <c r="I408" s="23" t="s">
        <v>2266</v>
      </c>
      <c r="J408" s="23" t="s">
        <v>14</v>
      </c>
      <c r="K408" s="23" t="s">
        <v>2171</v>
      </c>
      <c r="L408" s="23" t="s">
        <v>14</v>
      </c>
      <c r="M408" s="23" t="s">
        <v>2232</v>
      </c>
      <c r="N408" s="23" t="s">
        <v>2193</v>
      </c>
      <c r="O408" s="23" t="s">
        <v>2174</v>
      </c>
      <c r="P408" s="23" t="s">
        <v>8</v>
      </c>
      <c r="Q408" s="23">
        <v>0</v>
      </c>
      <c r="R408" s="23" t="s">
        <v>147</v>
      </c>
      <c r="S408" s="23" t="s">
        <v>2654</v>
      </c>
      <c r="T408" s="23" t="s">
        <v>1766</v>
      </c>
    </row>
    <row r="409" spans="1:20">
      <c r="A409" s="23" t="s">
        <v>2541</v>
      </c>
      <c r="B409" s="23" t="s">
        <v>2542</v>
      </c>
      <c r="C409" s="23" t="s">
        <v>13</v>
      </c>
      <c r="D409" s="23" t="s">
        <v>2167</v>
      </c>
      <c r="E409" s="23" t="s">
        <v>480</v>
      </c>
      <c r="F409" s="23" t="s">
        <v>2332</v>
      </c>
      <c r="G409" s="23" t="s">
        <v>1766</v>
      </c>
      <c r="H409" s="23" t="s">
        <v>2181</v>
      </c>
      <c r="I409" s="23" t="s">
        <v>2170</v>
      </c>
      <c r="J409" s="23" t="s">
        <v>14</v>
      </c>
      <c r="K409" s="23" t="s">
        <v>2171</v>
      </c>
      <c r="L409" s="23" t="s">
        <v>14</v>
      </c>
      <c r="M409" s="23" t="s">
        <v>1557</v>
      </c>
      <c r="N409" s="23" t="s">
        <v>2173</v>
      </c>
      <c r="O409" s="23" t="s">
        <v>2174</v>
      </c>
      <c r="P409" s="23" t="s">
        <v>2543</v>
      </c>
      <c r="Q409" s="23">
        <v>0</v>
      </c>
      <c r="R409" s="23" t="s">
        <v>1214</v>
      </c>
      <c r="S409" s="23" t="s">
        <v>2544</v>
      </c>
      <c r="T409" s="23" t="s">
        <v>1766</v>
      </c>
    </row>
    <row r="410" spans="1:20">
      <c r="A410" s="23" t="s">
        <v>2440</v>
      </c>
      <c r="B410" s="23" t="s">
        <v>2441</v>
      </c>
      <c r="C410" s="23" t="s">
        <v>13</v>
      </c>
      <c r="D410" s="23" t="s">
        <v>2167</v>
      </c>
      <c r="E410" s="23" t="s">
        <v>489</v>
      </c>
      <c r="F410" s="23" t="s">
        <v>2329</v>
      </c>
      <c r="G410" s="23" t="s">
        <v>1766</v>
      </c>
      <c r="H410" s="23" t="s">
        <v>2190</v>
      </c>
      <c r="I410" s="23" t="s">
        <v>2191</v>
      </c>
      <c r="J410" s="23" t="s">
        <v>466</v>
      </c>
      <c r="K410" s="23" t="s">
        <v>2171</v>
      </c>
      <c r="L410" s="23" t="s">
        <v>14</v>
      </c>
      <c r="M410" s="23" t="s">
        <v>1547</v>
      </c>
      <c r="N410" s="23" t="s">
        <v>2193</v>
      </c>
      <c r="O410" s="23" t="s">
        <v>2174</v>
      </c>
      <c r="P410" s="23" t="s">
        <v>1081</v>
      </c>
      <c r="Q410" s="23">
        <v>0</v>
      </c>
      <c r="R410" s="23" t="s">
        <v>1091</v>
      </c>
      <c r="S410" s="23" t="s">
        <v>2442</v>
      </c>
      <c r="T410" s="23" t="s">
        <v>1766</v>
      </c>
    </row>
    <row r="411" spans="1:20">
      <c r="A411" s="23" t="s">
        <v>1435</v>
      </c>
      <c r="B411" s="23" t="s">
        <v>1815</v>
      </c>
      <c r="C411" s="23" t="s">
        <v>20</v>
      </c>
      <c r="D411" s="23" t="s">
        <v>2167</v>
      </c>
      <c r="E411" s="23" t="s">
        <v>1264</v>
      </c>
      <c r="F411" s="23" t="s">
        <v>2168</v>
      </c>
      <c r="G411" s="23" t="s">
        <v>1766</v>
      </c>
      <c r="H411" s="23" t="s">
        <v>2169</v>
      </c>
      <c r="I411" s="23" t="s">
        <v>2170</v>
      </c>
      <c r="J411" s="23" t="s">
        <v>14</v>
      </c>
      <c r="K411" s="23" t="s">
        <v>2171</v>
      </c>
      <c r="L411" s="23" t="s">
        <v>14</v>
      </c>
      <c r="M411" s="23" t="s">
        <v>2172</v>
      </c>
      <c r="N411" s="23" t="s">
        <v>2173</v>
      </c>
      <c r="O411" s="23" t="s">
        <v>2174</v>
      </c>
      <c r="P411" s="23" t="s">
        <v>2175</v>
      </c>
      <c r="Q411" s="23">
        <v>0</v>
      </c>
      <c r="R411" s="23" t="s">
        <v>467</v>
      </c>
      <c r="S411" s="23" t="s">
        <v>2811</v>
      </c>
      <c r="T411" s="23" t="s">
        <v>1766</v>
      </c>
    </row>
    <row r="412" spans="1:20">
      <c r="A412" s="23" t="s">
        <v>1449</v>
      </c>
      <c r="B412" s="23" t="s">
        <v>1825</v>
      </c>
      <c r="C412" s="23" t="s">
        <v>13</v>
      </c>
      <c r="D412" s="23" t="s">
        <v>2167</v>
      </c>
      <c r="E412" s="23" t="s">
        <v>480</v>
      </c>
      <c r="F412" s="23" t="s">
        <v>2196</v>
      </c>
      <c r="G412" s="23" t="s">
        <v>1766</v>
      </c>
      <c r="H412" s="23" t="s">
        <v>2169</v>
      </c>
      <c r="I412" s="23" t="s">
        <v>2170</v>
      </c>
      <c r="J412" s="23" t="s">
        <v>14</v>
      </c>
      <c r="K412" s="23" t="s">
        <v>2171</v>
      </c>
      <c r="L412" s="23" t="s">
        <v>14</v>
      </c>
      <c r="M412" s="23" t="s">
        <v>1558</v>
      </c>
      <c r="N412" s="23" t="s">
        <v>2173</v>
      </c>
      <c r="O412" s="23" t="s">
        <v>2174</v>
      </c>
      <c r="P412" s="23" t="s">
        <v>149</v>
      </c>
      <c r="Q412" s="23">
        <v>0</v>
      </c>
      <c r="R412" s="23" t="s">
        <v>2501</v>
      </c>
      <c r="S412" s="23" t="s">
        <v>2855</v>
      </c>
      <c r="T412" s="23" t="s">
        <v>1766</v>
      </c>
    </row>
    <row r="413" spans="1:20">
      <c r="A413" s="23" t="s">
        <v>2276</v>
      </c>
      <c r="B413" s="23" t="s">
        <v>2277</v>
      </c>
      <c r="C413" s="23" t="s">
        <v>18</v>
      </c>
      <c r="D413" s="23" t="s">
        <v>2167</v>
      </c>
      <c r="E413" s="23" t="s">
        <v>480</v>
      </c>
      <c r="F413" s="23" t="s">
        <v>2256</v>
      </c>
      <c r="G413" s="23" t="s">
        <v>1766</v>
      </c>
      <c r="H413" s="23" t="s">
        <v>2152</v>
      </c>
      <c r="I413" s="23" t="s">
        <v>2191</v>
      </c>
      <c r="J413" s="23" t="s">
        <v>14</v>
      </c>
      <c r="K413" s="23" t="s">
        <v>2171</v>
      </c>
      <c r="L413" s="23" t="s">
        <v>14</v>
      </c>
      <c r="M413" s="23" t="s">
        <v>1557</v>
      </c>
      <c r="N413" s="23" t="s">
        <v>2173</v>
      </c>
      <c r="O413" s="23" t="s">
        <v>2174</v>
      </c>
      <c r="P413" s="23" t="s">
        <v>2278</v>
      </c>
      <c r="Q413" s="23">
        <v>0</v>
      </c>
      <c r="R413" s="23" t="s">
        <v>2279</v>
      </c>
      <c r="S413" s="23" t="s">
        <v>2280</v>
      </c>
      <c r="T413" s="23" t="s">
        <v>1766</v>
      </c>
    </row>
    <row r="414" spans="1:20">
      <c r="A414" s="23" t="s">
        <v>2856</v>
      </c>
      <c r="B414" s="23" t="s">
        <v>2857</v>
      </c>
      <c r="C414" s="23" t="s">
        <v>13</v>
      </c>
      <c r="D414" s="23" t="s">
        <v>2167</v>
      </c>
      <c r="E414" s="23" t="s">
        <v>1264</v>
      </c>
      <c r="F414" s="23" t="s">
        <v>2496</v>
      </c>
      <c r="G414" s="23" t="s">
        <v>1766</v>
      </c>
      <c r="H414" s="23" t="s">
        <v>2497</v>
      </c>
      <c r="I414" s="23" t="s">
        <v>2498</v>
      </c>
      <c r="J414" s="23" t="s">
        <v>466</v>
      </c>
      <c r="K414" s="23" t="s">
        <v>2171</v>
      </c>
      <c r="L414" s="23" t="s">
        <v>14</v>
      </c>
      <c r="M414" s="23" t="s">
        <v>2499</v>
      </c>
      <c r="N414" s="23" t="s">
        <v>2173</v>
      </c>
      <c r="O414" s="23" t="s">
        <v>2174</v>
      </c>
      <c r="P414" s="23" t="s">
        <v>149</v>
      </c>
      <c r="Q414" s="23">
        <v>0</v>
      </c>
      <c r="R414" s="23" t="s">
        <v>2501</v>
      </c>
      <c r="S414" s="23" t="s">
        <v>2858</v>
      </c>
      <c r="T414" s="23" t="s">
        <v>1766</v>
      </c>
    </row>
    <row r="415" spans="1:20">
      <c r="A415" s="23" t="s">
        <v>1433</v>
      </c>
      <c r="B415" s="23" t="s">
        <v>1814</v>
      </c>
      <c r="C415" s="23" t="s">
        <v>20</v>
      </c>
      <c r="D415" s="23" t="s">
        <v>2167</v>
      </c>
      <c r="E415" s="23" t="s">
        <v>1264</v>
      </c>
      <c r="F415" s="23" t="s">
        <v>2168</v>
      </c>
      <c r="G415" s="23" t="s">
        <v>1766</v>
      </c>
      <c r="H415" s="23" t="s">
        <v>2169</v>
      </c>
      <c r="I415" s="23" t="s">
        <v>2170</v>
      </c>
      <c r="J415" s="23" t="s">
        <v>14</v>
      </c>
      <c r="K415" s="23" t="s">
        <v>2171</v>
      </c>
      <c r="L415" s="23" t="s">
        <v>14</v>
      </c>
      <c r="M415" s="23" t="s">
        <v>2760</v>
      </c>
      <c r="N415" s="23" t="s">
        <v>2173</v>
      </c>
      <c r="O415" s="23" t="s">
        <v>2174</v>
      </c>
      <c r="P415" s="23" t="s">
        <v>2175</v>
      </c>
      <c r="Q415" s="23">
        <v>0</v>
      </c>
      <c r="R415" s="23" t="s">
        <v>467</v>
      </c>
      <c r="S415" s="23" t="s">
        <v>2632</v>
      </c>
      <c r="T415" s="23" t="s">
        <v>1766</v>
      </c>
    </row>
    <row r="416" spans="1:20">
      <c r="A416" s="23" t="s">
        <v>2209</v>
      </c>
      <c r="B416" s="23" t="s">
        <v>2210</v>
      </c>
      <c r="C416" s="23" t="s">
        <v>13</v>
      </c>
      <c r="D416" s="23" t="s">
        <v>2167</v>
      </c>
      <c r="E416" s="23" t="s">
        <v>480</v>
      </c>
      <c r="F416" s="23" t="s">
        <v>2211</v>
      </c>
      <c r="G416" s="23" t="s">
        <v>1766</v>
      </c>
      <c r="H416" s="23" t="s">
        <v>2236</v>
      </c>
      <c r="I416" s="23" t="s">
        <v>2212</v>
      </c>
      <c r="J416" s="23" t="s">
        <v>14</v>
      </c>
      <c r="K416" s="23" t="s">
        <v>2171</v>
      </c>
      <c r="L416" s="23" t="s">
        <v>14</v>
      </c>
      <c r="M416" s="23" t="s">
        <v>1557</v>
      </c>
      <c r="N416" s="23" t="s">
        <v>2173</v>
      </c>
      <c r="O416" s="23" t="s">
        <v>2174</v>
      </c>
      <c r="P416" s="23" t="s">
        <v>2213</v>
      </c>
      <c r="Q416" s="23">
        <v>0</v>
      </c>
      <c r="R416" s="23" t="s">
        <v>1070</v>
      </c>
      <c r="S416" s="23" t="s">
        <v>2214</v>
      </c>
      <c r="T416" s="23" t="s">
        <v>1766</v>
      </c>
    </row>
    <row r="417" spans="1:20">
      <c r="A417" s="23" t="s">
        <v>2452</v>
      </c>
      <c r="B417" s="23" t="s">
        <v>2453</v>
      </c>
      <c r="C417" s="23" t="s">
        <v>16</v>
      </c>
      <c r="D417" s="23" t="s">
        <v>2167</v>
      </c>
      <c r="E417" s="23" t="s">
        <v>489</v>
      </c>
      <c r="F417" s="23" t="s">
        <v>2305</v>
      </c>
      <c r="G417" s="23" t="s">
        <v>1766</v>
      </c>
      <c r="H417" s="23" t="s">
        <v>2152</v>
      </c>
      <c r="I417" s="23" t="s">
        <v>2266</v>
      </c>
      <c r="J417" s="23" t="s">
        <v>466</v>
      </c>
      <c r="K417" s="23" t="s">
        <v>2171</v>
      </c>
      <c r="L417" s="23" t="s">
        <v>14</v>
      </c>
      <c r="M417" s="23" t="s">
        <v>2192</v>
      </c>
      <c r="N417" s="23" t="s">
        <v>2193</v>
      </c>
      <c r="O417" s="23" t="s">
        <v>2174</v>
      </c>
      <c r="P417" s="23" t="s">
        <v>11</v>
      </c>
      <c r="Q417" s="23">
        <v>0</v>
      </c>
      <c r="R417" s="23" t="s">
        <v>147</v>
      </c>
      <c r="S417" s="23" t="s">
        <v>2454</v>
      </c>
      <c r="T417" s="23" t="s">
        <v>1766</v>
      </c>
    </row>
    <row r="418" spans="1:20">
      <c r="A418" s="23" t="s">
        <v>2370</v>
      </c>
      <c r="B418" s="23" t="s">
        <v>2371</v>
      </c>
      <c r="C418" s="23" t="s">
        <v>20</v>
      </c>
      <c r="D418" s="23" t="s">
        <v>2167</v>
      </c>
      <c r="E418" s="23" t="s">
        <v>480</v>
      </c>
      <c r="F418" s="23" t="s">
        <v>2351</v>
      </c>
      <c r="G418" s="23" t="s">
        <v>1766</v>
      </c>
      <c r="H418" s="23" t="s">
        <v>2152</v>
      </c>
      <c r="I418" s="23" t="s">
        <v>2201</v>
      </c>
      <c r="J418" s="23" t="s">
        <v>14</v>
      </c>
      <c r="K418" s="23" t="s">
        <v>2171</v>
      </c>
      <c r="L418" s="23" t="s">
        <v>14</v>
      </c>
      <c r="M418" s="23" t="s">
        <v>1553</v>
      </c>
      <c r="N418" s="23" t="s">
        <v>2173</v>
      </c>
      <c r="O418" s="23" t="s">
        <v>2174</v>
      </c>
      <c r="P418" s="23" t="s">
        <v>2175</v>
      </c>
      <c r="Q418" s="23">
        <v>0</v>
      </c>
      <c r="R418" s="23" t="s">
        <v>1016</v>
      </c>
      <c r="S418" s="23" t="s">
        <v>2372</v>
      </c>
      <c r="T418" s="23" t="s">
        <v>1766</v>
      </c>
    </row>
    <row r="419" spans="1:20">
      <c r="A419" s="23" t="s">
        <v>2327</v>
      </c>
      <c r="B419" s="23" t="s">
        <v>2328</v>
      </c>
      <c r="C419" s="23" t="s">
        <v>13</v>
      </c>
      <c r="D419" s="23" t="s">
        <v>2167</v>
      </c>
      <c r="E419" s="23" t="s">
        <v>489</v>
      </c>
      <c r="F419" s="23" t="s">
        <v>2329</v>
      </c>
      <c r="G419" s="23" t="s">
        <v>1766</v>
      </c>
      <c r="H419" s="23" t="s">
        <v>2190</v>
      </c>
      <c r="I419" s="23" t="s">
        <v>2191</v>
      </c>
      <c r="J419" s="23" t="s">
        <v>466</v>
      </c>
      <c r="K419" s="23" t="s">
        <v>2171</v>
      </c>
      <c r="L419" s="23" t="s">
        <v>14</v>
      </c>
      <c r="M419" s="23" t="s">
        <v>1564</v>
      </c>
      <c r="N419" s="23" t="s">
        <v>2193</v>
      </c>
      <c r="O419" s="23" t="s">
        <v>2174</v>
      </c>
      <c r="P419" s="23" t="s">
        <v>2330</v>
      </c>
      <c r="Q419" s="23">
        <v>0</v>
      </c>
      <c r="R419" s="23" t="s">
        <v>1091</v>
      </c>
      <c r="S419" s="23" t="s">
        <v>2331</v>
      </c>
      <c r="T419" s="23" t="s">
        <v>1766</v>
      </c>
    </row>
    <row r="420" spans="1:20">
      <c r="A420" s="23" t="s">
        <v>1878</v>
      </c>
      <c r="B420" s="23" t="s">
        <v>1879</v>
      </c>
      <c r="C420" s="23" t="s">
        <v>18</v>
      </c>
      <c r="D420" s="23" t="s">
        <v>2167</v>
      </c>
      <c r="E420" s="23" t="s">
        <v>480</v>
      </c>
      <c r="F420" s="23" t="s">
        <v>2265</v>
      </c>
      <c r="G420" s="23" t="s">
        <v>1766</v>
      </c>
      <c r="H420" s="23" t="s">
        <v>2181</v>
      </c>
      <c r="I420" s="23" t="s">
        <v>2266</v>
      </c>
      <c r="J420" s="23" t="s">
        <v>14</v>
      </c>
      <c r="K420" s="23" t="s">
        <v>2171</v>
      </c>
      <c r="L420" s="23" t="s">
        <v>14</v>
      </c>
      <c r="M420" s="23" t="s">
        <v>1560</v>
      </c>
      <c r="N420" s="23" t="s">
        <v>2173</v>
      </c>
      <c r="O420" s="23" t="s">
        <v>2174</v>
      </c>
      <c r="P420" s="23" t="s">
        <v>2283</v>
      </c>
      <c r="Q420" s="23">
        <v>0</v>
      </c>
      <c r="R420" s="23" t="s">
        <v>1214</v>
      </c>
      <c r="S420" s="23" t="s">
        <v>2284</v>
      </c>
      <c r="T420" s="23" t="s">
        <v>1766</v>
      </c>
    </row>
    <row r="421" spans="1:20">
      <c r="A421" s="23" t="s">
        <v>2573</v>
      </c>
      <c r="B421" s="23" t="s">
        <v>2574</v>
      </c>
      <c r="C421" s="23" t="s">
        <v>1834</v>
      </c>
      <c r="D421" s="23" t="s">
        <v>2179</v>
      </c>
      <c r="E421" s="23" t="s">
        <v>487</v>
      </c>
      <c r="F421" s="23" t="s">
        <v>2299</v>
      </c>
      <c r="G421" s="23" t="s">
        <v>1766</v>
      </c>
      <c r="H421" s="23" t="s">
        <v>2169</v>
      </c>
      <c r="I421" s="23" t="s">
        <v>14</v>
      </c>
      <c r="J421" s="23" t="s">
        <v>14</v>
      </c>
      <c r="K421" s="23" t="s">
        <v>2171</v>
      </c>
      <c r="L421" s="23" t="s">
        <v>14</v>
      </c>
      <c r="M421" s="23" t="s">
        <v>2223</v>
      </c>
      <c r="N421" s="23" t="s">
        <v>2300</v>
      </c>
      <c r="O421" s="23" t="s">
        <v>2174</v>
      </c>
      <c r="P421" s="23" t="s">
        <v>2301</v>
      </c>
      <c r="Q421" s="23">
        <v>0</v>
      </c>
      <c r="R421" s="23" t="s">
        <v>1055</v>
      </c>
      <c r="S421" s="23" t="s">
        <v>2576</v>
      </c>
      <c r="T421" s="23" t="s">
        <v>1766</v>
      </c>
    </row>
    <row r="422" spans="1:20">
      <c r="A422" s="23" t="s">
        <v>1802</v>
      </c>
      <c r="B422" s="23" t="s">
        <v>1803</v>
      </c>
      <c r="C422" s="23" t="s">
        <v>16</v>
      </c>
      <c r="D422" s="23" t="s">
        <v>2167</v>
      </c>
      <c r="E422" s="23" t="s">
        <v>480</v>
      </c>
      <c r="F422" s="23" t="s">
        <v>2256</v>
      </c>
      <c r="G422" s="23" t="s">
        <v>1766</v>
      </c>
      <c r="H422" s="23" t="s">
        <v>2152</v>
      </c>
      <c r="I422" s="23" t="s">
        <v>2191</v>
      </c>
      <c r="J422" s="23" t="s">
        <v>14</v>
      </c>
      <c r="K422" s="23" t="s">
        <v>2171</v>
      </c>
      <c r="L422" s="23" t="s">
        <v>14</v>
      </c>
      <c r="M422" s="23" t="s">
        <v>1552</v>
      </c>
      <c r="N422" s="23" t="s">
        <v>2173</v>
      </c>
      <c r="O422" s="23" t="s">
        <v>2174</v>
      </c>
      <c r="P422" s="23" t="s">
        <v>2808</v>
      </c>
      <c r="Q422" s="23">
        <v>0</v>
      </c>
      <c r="R422" s="23" t="s">
        <v>15</v>
      </c>
      <c r="S422" s="23" t="s">
        <v>2809</v>
      </c>
      <c r="T422" s="23" t="s">
        <v>2810</v>
      </c>
    </row>
    <row r="423" spans="1:20">
      <c r="A423" s="23" t="s">
        <v>1417</v>
      </c>
      <c r="B423" s="23" t="s">
        <v>1807</v>
      </c>
      <c r="C423" s="23" t="s">
        <v>16</v>
      </c>
      <c r="D423" s="23" t="s">
        <v>2167</v>
      </c>
      <c r="E423" s="23" t="s">
        <v>489</v>
      </c>
      <c r="F423" s="23" t="s">
        <v>2305</v>
      </c>
      <c r="G423" s="23" t="s">
        <v>1766</v>
      </c>
      <c r="H423" s="23" t="s">
        <v>2152</v>
      </c>
      <c r="I423" s="23" t="s">
        <v>2266</v>
      </c>
      <c r="J423" s="23" t="s">
        <v>466</v>
      </c>
      <c r="K423" s="23" t="s">
        <v>2171</v>
      </c>
      <c r="L423" s="23" t="s">
        <v>14</v>
      </c>
      <c r="M423" s="23" t="s">
        <v>2323</v>
      </c>
      <c r="N423" s="23" t="s">
        <v>2193</v>
      </c>
      <c r="O423" s="23" t="s">
        <v>2174</v>
      </c>
      <c r="P423" s="23" t="s">
        <v>8</v>
      </c>
      <c r="Q423" s="23">
        <v>0</v>
      </c>
      <c r="R423" s="23" t="s">
        <v>1474</v>
      </c>
      <c r="S423" s="23" t="s">
        <v>1416</v>
      </c>
      <c r="T423" s="23" t="s">
        <v>1766</v>
      </c>
    </row>
    <row r="424" spans="1:20">
      <c r="A424" s="23" t="s">
        <v>1780</v>
      </c>
      <c r="B424" s="23" t="s">
        <v>1781</v>
      </c>
      <c r="C424" s="23" t="s">
        <v>17</v>
      </c>
      <c r="D424" s="23" t="s">
        <v>2167</v>
      </c>
      <c r="E424" s="23" t="s">
        <v>480</v>
      </c>
      <c r="F424" s="23" t="s">
        <v>2470</v>
      </c>
      <c r="G424" s="23" t="s">
        <v>1766</v>
      </c>
      <c r="H424" s="23" t="s">
        <v>2152</v>
      </c>
      <c r="I424" s="23" t="s">
        <v>2266</v>
      </c>
      <c r="J424" s="23" t="s">
        <v>14</v>
      </c>
      <c r="K424" s="23" t="s">
        <v>2171</v>
      </c>
      <c r="L424" s="23" t="s">
        <v>14</v>
      </c>
      <c r="M424" s="23" t="s">
        <v>1542</v>
      </c>
      <c r="N424" s="23" t="s">
        <v>2173</v>
      </c>
      <c r="O424" s="23" t="s">
        <v>2174</v>
      </c>
      <c r="P424" s="23" t="s">
        <v>1081</v>
      </c>
      <c r="Q424" s="23">
        <v>0</v>
      </c>
      <c r="R424" s="23" t="s">
        <v>1476</v>
      </c>
      <c r="S424" s="23" t="s">
        <v>1779</v>
      </c>
      <c r="T424" s="23" t="s">
        <v>1766</v>
      </c>
    </row>
    <row r="425" spans="1:20">
      <c r="A425" s="23" t="s">
        <v>2738</v>
      </c>
      <c r="B425" s="23" t="s">
        <v>2739</v>
      </c>
      <c r="C425" s="23" t="s">
        <v>18</v>
      </c>
      <c r="D425" s="23" t="s">
        <v>2167</v>
      </c>
      <c r="E425" s="23" t="s">
        <v>480</v>
      </c>
      <c r="F425" s="23" t="s">
        <v>2265</v>
      </c>
      <c r="G425" s="23" t="s">
        <v>1766</v>
      </c>
      <c r="H425" s="23" t="s">
        <v>2181</v>
      </c>
      <c r="I425" s="23" t="s">
        <v>2266</v>
      </c>
      <c r="J425" s="23" t="s">
        <v>14</v>
      </c>
      <c r="K425" s="23" t="s">
        <v>2171</v>
      </c>
      <c r="L425" s="23" t="s">
        <v>14</v>
      </c>
      <c r="M425" s="23" t="s">
        <v>1551</v>
      </c>
      <c r="N425" s="23" t="s">
        <v>2173</v>
      </c>
      <c r="O425" s="23" t="s">
        <v>2174</v>
      </c>
      <c r="P425" s="23" t="s">
        <v>2740</v>
      </c>
      <c r="Q425" s="23">
        <v>0</v>
      </c>
      <c r="R425" s="23" t="s">
        <v>1214</v>
      </c>
      <c r="S425" s="23" t="s">
        <v>2741</v>
      </c>
      <c r="T425" s="23" t="s">
        <v>1766</v>
      </c>
    </row>
    <row r="426" spans="1:20">
      <c r="A426" s="23" t="s">
        <v>2723</v>
      </c>
      <c r="B426" s="23" t="s">
        <v>2724</v>
      </c>
      <c r="C426" s="23" t="s">
        <v>13</v>
      </c>
      <c r="D426" s="23" t="s">
        <v>2167</v>
      </c>
      <c r="E426" s="23" t="s">
        <v>489</v>
      </c>
      <c r="F426" s="23" t="s">
        <v>2384</v>
      </c>
      <c r="G426" s="23" t="s">
        <v>1766</v>
      </c>
      <c r="H426" s="23" t="s">
        <v>2169</v>
      </c>
      <c r="I426" s="23" t="s">
        <v>2201</v>
      </c>
      <c r="J426" s="23" t="s">
        <v>466</v>
      </c>
      <c r="K426" s="23" t="s">
        <v>2171</v>
      </c>
      <c r="L426" s="23" t="s">
        <v>14</v>
      </c>
      <c r="M426" s="23" t="s">
        <v>2645</v>
      </c>
      <c r="N426" s="23" t="s">
        <v>2193</v>
      </c>
      <c r="O426" s="23" t="s">
        <v>2174</v>
      </c>
      <c r="P426" s="23" t="s">
        <v>11</v>
      </c>
      <c r="Q426" s="23">
        <v>0</v>
      </c>
      <c r="R426" s="23" t="s">
        <v>2386</v>
      </c>
      <c r="S426" s="23" t="s">
        <v>2725</v>
      </c>
      <c r="T426" s="23" t="s">
        <v>1766</v>
      </c>
    </row>
    <row r="427" spans="1:20">
      <c r="A427" s="23" t="s">
        <v>2781</v>
      </c>
      <c r="B427" s="23" t="s">
        <v>2782</v>
      </c>
      <c r="C427" s="23" t="s">
        <v>13</v>
      </c>
      <c r="D427" s="23" t="s">
        <v>2167</v>
      </c>
      <c r="E427" s="23" t="s">
        <v>480</v>
      </c>
      <c r="F427" s="23" t="s">
        <v>2361</v>
      </c>
      <c r="G427" s="23" t="s">
        <v>1766</v>
      </c>
      <c r="H427" s="23" t="s">
        <v>2190</v>
      </c>
      <c r="I427" s="23" t="s">
        <v>2201</v>
      </c>
      <c r="J427" s="23" t="s">
        <v>14</v>
      </c>
      <c r="K427" s="23" t="s">
        <v>2171</v>
      </c>
      <c r="L427" s="23" t="s">
        <v>14</v>
      </c>
      <c r="M427" s="23" t="s">
        <v>1542</v>
      </c>
      <c r="N427" s="23" t="s">
        <v>2173</v>
      </c>
      <c r="O427" s="23" t="s">
        <v>2174</v>
      </c>
      <c r="P427" s="23" t="s">
        <v>1081</v>
      </c>
      <c r="Q427" s="23">
        <v>0</v>
      </c>
      <c r="R427" s="23" t="s">
        <v>1098</v>
      </c>
      <c r="S427" s="23" t="s">
        <v>2783</v>
      </c>
      <c r="T427" s="23" t="s">
        <v>1766</v>
      </c>
    </row>
    <row r="428" spans="1:20">
      <c r="A428" s="23" t="s">
        <v>1449</v>
      </c>
      <c r="B428" s="23" t="s">
        <v>1825</v>
      </c>
      <c r="C428" s="23" t="s">
        <v>13</v>
      </c>
      <c r="D428" s="23" t="s">
        <v>2167</v>
      </c>
      <c r="E428" s="23" t="s">
        <v>480</v>
      </c>
      <c r="F428" s="23" t="s">
        <v>2295</v>
      </c>
      <c r="G428" s="23" t="s">
        <v>1766</v>
      </c>
      <c r="H428" s="23" t="s">
        <v>2169</v>
      </c>
      <c r="I428" s="23" t="s">
        <v>2170</v>
      </c>
      <c r="J428" s="23" t="s">
        <v>14</v>
      </c>
      <c r="K428" s="23" t="s">
        <v>2171</v>
      </c>
      <c r="L428" s="23" t="s">
        <v>14</v>
      </c>
      <c r="M428" s="23" t="s">
        <v>1551</v>
      </c>
      <c r="N428" s="23" t="s">
        <v>2173</v>
      </c>
      <c r="O428" s="23" t="s">
        <v>2174</v>
      </c>
      <c r="P428" s="23" t="s">
        <v>149</v>
      </c>
      <c r="Q428" s="23">
        <v>0</v>
      </c>
      <c r="R428" s="23" t="s">
        <v>1467</v>
      </c>
      <c r="S428" s="23" t="s">
        <v>2004</v>
      </c>
      <c r="T428" s="23" t="s">
        <v>1766</v>
      </c>
    </row>
    <row r="429" spans="1:20">
      <c r="A429" s="23" t="s">
        <v>2723</v>
      </c>
      <c r="B429" s="23" t="s">
        <v>2724</v>
      </c>
      <c r="C429" s="23" t="s">
        <v>13</v>
      </c>
      <c r="D429" s="23" t="s">
        <v>2167</v>
      </c>
      <c r="E429" s="23" t="s">
        <v>489</v>
      </c>
      <c r="F429" s="23" t="s">
        <v>2384</v>
      </c>
      <c r="G429" s="23" t="s">
        <v>1766</v>
      </c>
      <c r="H429" s="23" t="s">
        <v>2169</v>
      </c>
      <c r="I429" s="23" t="s">
        <v>2201</v>
      </c>
      <c r="J429" s="23" t="s">
        <v>466</v>
      </c>
      <c r="K429" s="23" t="s">
        <v>2171</v>
      </c>
      <c r="L429" s="23" t="s">
        <v>14</v>
      </c>
      <c r="M429" s="23" t="s">
        <v>2548</v>
      </c>
      <c r="N429" s="23" t="s">
        <v>2193</v>
      </c>
      <c r="O429" s="23" t="s">
        <v>2174</v>
      </c>
      <c r="P429" s="23" t="s">
        <v>11</v>
      </c>
      <c r="Q429" s="23">
        <v>0</v>
      </c>
      <c r="R429" s="23" t="s">
        <v>2386</v>
      </c>
      <c r="S429" s="23" t="s">
        <v>2725</v>
      </c>
      <c r="T429" s="23" t="s">
        <v>1766</v>
      </c>
    </row>
    <row r="430" spans="1:20">
      <c r="A430" s="23" t="s">
        <v>2859</v>
      </c>
      <c r="B430" s="23" t="s">
        <v>2860</v>
      </c>
      <c r="C430" s="23" t="s">
        <v>20</v>
      </c>
      <c r="D430" s="23" t="s">
        <v>2167</v>
      </c>
      <c r="E430" s="23" t="s">
        <v>1264</v>
      </c>
      <c r="F430" s="23" t="s">
        <v>2168</v>
      </c>
      <c r="G430" s="23" t="s">
        <v>1766</v>
      </c>
      <c r="H430" s="23" t="s">
        <v>2169</v>
      </c>
      <c r="I430" s="23" t="s">
        <v>2170</v>
      </c>
      <c r="J430" s="23" t="s">
        <v>14</v>
      </c>
      <c r="K430" s="23" t="s">
        <v>2171</v>
      </c>
      <c r="L430" s="23" t="s">
        <v>14</v>
      </c>
      <c r="M430" s="23" t="s">
        <v>2448</v>
      </c>
      <c r="N430" s="23" t="s">
        <v>2173</v>
      </c>
      <c r="O430" s="23" t="s">
        <v>2174</v>
      </c>
      <c r="P430" s="23" t="s">
        <v>2175</v>
      </c>
      <c r="Q430" s="23">
        <v>0</v>
      </c>
      <c r="R430" s="23" t="s">
        <v>2346</v>
      </c>
      <c r="S430" s="23" t="s">
        <v>2861</v>
      </c>
      <c r="T430" s="23" t="s">
        <v>1766</v>
      </c>
    </row>
    <row r="431" spans="1:20">
      <c r="A431" s="23" t="s">
        <v>2862</v>
      </c>
      <c r="B431" s="23" t="s">
        <v>2863</v>
      </c>
      <c r="C431" s="23" t="s">
        <v>13</v>
      </c>
      <c r="D431" s="23" t="s">
        <v>2167</v>
      </c>
      <c r="E431" s="23" t="s">
        <v>489</v>
      </c>
      <c r="F431" s="23" t="s">
        <v>2384</v>
      </c>
      <c r="G431" s="23" t="s">
        <v>1766</v>
      </c>
      <c r="H431" s="23" t="s">
        <v>2169</v>
      </c>
      <c r="I431" s="23" t="s">
        <v>2201</v>
      </c>
      <c r="J431" s="23" t="s">
        <v>466</v>
      </c>
      <c r="K431" s="23" t="s">
        <v>2171</v>
      </c>
      <c r="L431" s="23" t="s">
        <v>14</v>
      </c>
      <c r="M431" s="23" t="s">
        <v>2645</v>
      </c>
      <c r="N431" s="23" t="s">
        <v>2193</v>
      </c>
      <c r="O431" s="23" t="s">
        <v>2174</v>
      </c>
      <c r="P431" s="23" t="s">
        <v>149</v>
      </c>
      <c r="Q431" s="23">
        <v>0</v>
      </c>
      <c r="R431" s="23" t="s">
        <v>2386</v>
      </c>
      <c r="S431" s="23" t="s">
        <v>2864</v>
      </c>
      <c r="T431" s="23" t="s">
        <v>1766</v>
      </c>
    </row>
    <row r="432" spans="1:20">
      <c r="A432" s="23" t="s">
        <v>2768</v>
      </c>
      <c r="B432" s="23" t="s">
        <v>2769</v>
      </c>
      <c r="C432" s="23" t="s">
        <v>18</v>
      </c>
      <c r="D432" s="23" t="s">
        <v>2167</v>
      </c>
      <c r="E432" s="23" t="s">
        <v>489</v>
      </c>
      <c r="F432" s="23" t="s">
        <v>2329</v>
      </c>
      <c r="G432" s="23" t="s">
        <v>1766</v>
      </c>
      <c r="H432" s="23" t="s">
        <v>2190</v>
      </c>
      <c r="I432" s="23" t="s">
        <v>2191</v>
      </c>
      <c r="J432" s="23" t="s">
        <v>466</v>
      </c>
      <c r="K432" s="23" t="s">
        <v>2171</v>
      </c>
      <c r="L432" s="23" t="s">
        <v>14</v>
      </c>
      <c r="M432" s="23" t="s">
        <v>1564</v>
      </c>
      <c r="N432" s="23" t="s">
        <v>2193</v>
      </c>
      <c r="O432" s="23" t="s">
        <v>2174</v>
      </c>
      <c r="P432" s="23" t="s">
        <v>946</v>
      </c>
      <c r="Q432" s="23">
        <v>0</v>
      </c>
      <c r="R432" s="23" t="s">
        <v>1091</v>
      </c>
      <c r="S432" s="23" t="s">
        <v>2770</v>
      </c>
      <c r="T432" s="23" t="s">
        <v>1766</v>
      </c>
    </row>
    <row r="433" spans="1:20">
      <c r="A433" s="23" t="s">
        <v>2865</v>
      </c>
      <c r="B433" s="23" t="s">
        <v>2866</v>
      </c>
      <c r="C433" s="23" t="s">
        <v>20</v>
      </c>
      <c r="D433" s="23" t="s">
        <v>2167</v>
      </c>
      <c r="E433" s="23" t="s">
        <v>480</v>
      </c>
      <c r="F433" s="23" t="s">
        <v>2295</v>
      </c>
      <c r="G433" s="23" t="s">
        <v>1766</v>
      </c>
      <c r="H433" s="23" t="s">
        <v>2169</v>
      </c>
      <c r="I433" s="23" t="s">
        <v>2170</v>
      </c>
      <c r="J433" s="23" t="s">
        <v>14</v>
      </c>
      <c r="K433" s="23" t="s">
        <v>2171</v>
      </c>
      <c r="L433" s="23" t="s">
        <v>14</v>
      </c>
      <c r="M433" s="23" t="s">
        <v>1560</v>
      </c>
      <c r="N433" s="23" t="s">
        <v>2173</v>
      </c>
      <c r="O433" s="23" t="s">
        <v>2174</v>
      </c>
      <c r="P433" s="23" t="s">
        <v>1081</v>
      </c>
      <c r="Q433" s="23">
        <v>0</v>
      </c>
      <c r="R433" s="23" t="s">
        <v>1079</v>
      </c>
      <c r="S433" s="23" t="s">
        <v>2867</v>
      </c>
      <c r="T433" s="23" t="s">
        <v>1766</v>
      </c>
    </row>
    <row r="434" spans="1:20">
      <c r="A434" s="23" t="s">
        <v>2591</v>
      </c>
      <c r="B434" s="23" t="s">
        <v>2592</v>
      </c>
      <c r="C434" s="23" t="s">
        <v>20</v>
      </c>
      <c r="D434" s="23" t="s">
        <v>2167</v>
      </c>
      <c r="E434" s="23" t="s">
        <v>489</v>
      </c>
      <c r="F434" s="23" t="s">
        <v>2416</v>
      </c>
      <c r="G434" s="23" t="s">
        <v>1766</v>
      </c>
      <c r="H434" s="23" t="s">
        <v>2181</v>
      </c>
      <c r="I434" s="23" t="s">
        <v>2266</v>
      </c>
      <c r="J434" s="23" t="s">
        <v>14</v>
      </c>
      <c r="K434" s="23" t="s">
        <v>2171</v>
      </c>
      <c r="L434" s="23" t="s">
        <v>14</v>
      </c>
      <c r="M434" s="23" t="s">
        <v>2439</v>
      </c>
      <c r="N434" s="23" t="s">
        <v>2193</v>
      </c>
      <c r="O434" s="23" t="s">
        <v>2174</v>
      </c>
      <c r="P434" s="23" t="s">
        <v>2594</v>
      </c>
      <c r="Q434" s="23">
        <v>0</v>
      </c>
      <c r="R434" s="23" t="s">
        <v>2279</v>
      </c>
      <c r="S434" s="23" t="s">
        <v>2595</v>
      </c>
      <c r="T434" s="23" t="s">
        <v>1766</v>
      </c>
    </row>
    <row r="435" spans="1:20">
      <c r="A435" s="23" t="s">
        <v>2388</v>
      </c>
      <c r="B435" s="23" t="s">
        <v>2389</v>
      </c>
      <c r="C435" s="23" t="s">
        <v>20</v>
      </c>
      <c r="D435" s="23" t="s">
        <v>2167</v>
      </c>
      <c r="E435" s="23" t="s">
        <v>480</v>
      </c>
      <c r="F435" s="23" t="s">
        <v>2200</v>
      </c>
      <c r="G435" s="23" t="s">
        <v>1766</v>
      </c>
      <c r="H435" s="23" t="s">
        <v>2190</v>
      </c>
      <c r="I435" s="23" t="s">
        <v>2201</v>
      </c>
      <c r="J435" s="23" t="s">
        <v>14</v>
      </c>
      <c r="K435" s="23" t="s">
        <v>2171</v>
      </c>
      <c r="L435" s="23" t="s">
        <v>14</v>
      </c>
      <c r="M435" s="23" t="s">
        <v>1541</v>
      </c>
      <c r="N435" s="23" t="s">
        <v>2173</v>
      </c>
      <c r="O435" s="23" t="s">
        <v>2174</v>
      </c>
      <c r="P435" s="23" t="s">
        <v>8</v>
      </c>
      <c r="Q435" s="23">
        <v>0</v>
      </c>
      <c r="R435" s="23" t="s">
        <v>1040</v>
      </c>
      <c r="S435" s="23" t="s">
        <v>2390</v>
      </c>
      <c r="T435" s="23" t="s">
        <v>1766</v>
      </c>
    </row>
    <row r="436" spans="1:20">
      <c r="A436" s="23" t="s">
        <v>2712</v>
      </c>
      <c r="B436" s="23" t="s">
        <v>2713</v>
      </c>
      <c r="C436" s="23" t="s">
        <v>20</v>
      </c>
      <c r="D436" s="23" t="s">
        <v>2167</v>
      </c>
      <c r="E436" s="23" t="s">
        <v>489</v>
      </c>
      <c r="F436" s="23" t="s">
        <v>2416</v>
      </c>
      <c r="G436" s="23" t="s">
        <v>1766</v>
      </c>
      <c r="H436" s="23" t="s">
        <v>2181</v>
      </c>
      <c r="I436" s="23" t="s">
        <v>2266</v>
      </c>
      <c r="J436" s="23" t="s">
        <v>466</v>
      </c>
      <c r="K436" s="23" t="s">
        <v>2171</v>
      </c>
      <c r="L436" s="23" t="s">
        <v>14</v>
      </c>
      <c r="M436" s="23" t="s">
        <v>2593</v>
      </c>
      <c r="N436" s="23" t="s">
        <v>2193</v>
      </c>
      <c r="O436" s="23" t="s">
        <v>2174</v>
      </c>
      <c r="P436" s="23" t="s">
        <v>149</v>
      </c>
      <c r="Q436" s="23">
        <v>0</v>
      </c>
      <c r="R436" s="23" t="s">
        <v>2279</v>
      </c>
      <c r="S436" s="23" t="s">
        <v>2714</v>
      </c>
      <c r="T436" s="23" t="s">
        <v>1766</v>
      </c>
    </row>
    <row r="437" spans="1:20">
      <c r="A437" s="23" t="s">
        <v>2859</v>
      </c>
      <c r="B437" s="23" t="s">
        <v>2860</v>
      </c>
      <c r="C437" s="23" t="s">
        <v>20</v>
      </c>
      <c r="D437" s="23" t="s">
        <v>2167</v>
      </c>
      <c r="E437" s="23" t="s">
        <v>1264</v>
      </c>
      <c r="F437" s="23" t="s">
        <v>2168</v>
      </c>
      <c r="G437" s="23" t="s">
        <v>1766</v>
      </c>
      <c r="H437" s="23" t="s">
        <v>2169</v>
      </c>
      <c r="I437" s="23" t="s">
        <v>2170</v>
      </c>
      <c r="J437" s="23" t="s">
        <v>14</v>
      </c>
      <c r="K437" s="23" t="s">
        <v>2171</v>
      </c>
      <c r="L437" s="23" t="s">
        <v>14</v>
      </c>
      <c r="M437" s="23" t="s">
        <v>2227</v>
      </c>
      <c r="N437" s="23" t="s">
        <v>2173</v>
      </c>
      <c r="O437" s="23" t="s">
        <v>2174</v>
      </c>
      <c r="P437" s="23" t="s">
        <v>2175</v>
      </c>
      <c r="Q437" s="23">
        <v>0</v>
      </c>
      <c r="R437" s="23" t="s">
        <v>2346</v>
      </c>
      <c r="S437" s="23" t="s">
        <v>2861</v>
      </c>
      <c r="T437" s="23" t="s">
        <v>1766</v>
      </c>
    </row>
    <row r="438" spans="1:20">
      <c r="A438" s="23" t="s">
        <v>1443</v>
      </c>
      <c r="B438" s="23" t="s">
        <v>1820</v>
      </c>
      <c r="C438" s="23" t="s">
        <v>1821</v>
      </c>
      <c r="D438" s="23" t="s">
        <v>2167</v>
      </c>
      <c r="E438" s="23" t="s">
        <v>480</v>
      </c>
      <c r="F438" s="23" t="s">
        <v>2295</v>
      </c>
      <c r="G438" s="23" t="s">
        <v>1766</v>
      </c>
      <c r="H438" s="23" t="s">
        <v>2169</v>
      </c>
      <c r="I438" s="23" t="s">
        <v>2170</v>
      </c>
      <c r="J438" s="23" t="s">
        <v>14</v>
      </c>
      <c r="K438" s="23" t="s">
        <v>2171</v>
      </c>
      <c r="L438" s="23" t="s">
        <v>14</v>
      </c>
      <c r="M438" s="23" t="s">
        <v>1560</v>
      </c>
      <c r="N438" s="23" t="s">
        <v>2173</v>
      </c>
      <c r="O438" s="23" t="s">
        <v>2868</v>
      </c>
      <c r="P438" s="23" t="s">
        <v>2869</v>
      </c>
      <c r="Q438" s="23">
        <v>0</v>
      </c>
      <c r="R438" s="23" t="s">
        <v>1467</v>
      </c>
      <c r="S438" s="23" t="s">
        <v>2032</v>
      </c>
      <c r="T438" s="23" t="s">
        <v>1766</v>
      </c>
    </row>
    <row r="439" spans="1:20">
      <c r="A439" s="23" t="s">
        <v>2870</v>
      </c>
      <c r="B439" s="23" t="s">
        <v>2871</v>
      </c>
      <c r="C439" s="23" t="s">
        <v>20</v>
      </c>
      <c r="D439" s="23" t="s">
        <v>2167</v>
      </c>
      <c r="E439" s="23" t="s">
        <v>489</v>
      </c>
      <c r="F439" s="23" t="s">
        <v>2189</v>
      </c>
      <c r="G439" s="23" t="s">
        <v>1766</v>
      </c>
      <c r="H439" s="23" t="s">
        <v>2190</v>
      </c>
      <c r="I439" s="23" t="s">
        <v>2436</v>
      </c>
      <c r="J439" s="23" t="s">
        <v>14</v>
      </c>
      <c r="K439" s="23" t="s">
        <v>2171</v>
      </c>
      <c r="L439" s="23" t="s">
        <v>14</v>
      </c>
      <c r="M439" s="23" t="s">
        <v>2437</v>
      </c>
      <c r="N439" s="23" t="s">
        <v>2193</v>
      </c>
      <c r="O439" s="23" t="s">
        <v>2174</v>
      </c>
      <c r="P439" s="23" t="s">
        <v>8</v>
      </c>
      <c r="Q439" s="23">
        <v>0</v>
      </c>
      <c r="R439" s="23" t="s">
        <v>1214</v>
      </c>
      <c r="S439" s="23" t="s">
        <v>2872</v>
      </c>
      <c r="T439" s="23" t="s">
        <v>1766</v>
      </c>
    </row>
    <row r="440" spans="1:20">
      <c r="A440" s="23" t="s">
        <v>2791</v>
      </c>
      <c r="B440" s="23" t="s">
        <v>2792</v>
      </c>
      <c r="C440" s="23" t="s">
        <v>20</v>
      </c>
      <c r="D440" s="23" t="s">
        <v>2167</v>
      </c>
      <c r="E440" s="23" t="s">
        <v>489</v>
      </c>
      <c r="F440" s="23" t="s">
        <v>2189</v>
      </c>
      <c r="G440" s="23" t="s">
        <v>1766</v>
      </c>
      <c r="H440" s="23" t="s">
        <v>2190</v>
      </c>
      <c r="I440" s="23" t="s">
        <v>2191</v>
      </c>
      <c r="J440" s="23" t="s">
        <v>466</v>
      </c>
      <c r="K440" s="23" t="s">
        <v>2171</v>
      </c>
      <c r="L440" s="23" t="s">
        <v>14</v>
      </c>
      <c r="M440" s="23" t="s">
        <v>2323</v>
      </c>
      <c r="N440" s="23" t="s">
        <v>2193</v>
      </c>
      <c r="O440" s="23" t="s">
        <v>2174</v>
      </c>
      <c r="P440" s="23" t="s">
        <v>149</v>
      </c>
      <c r="Q440" s="23">
        <v>0</v>
      </c>
      <c r="R440" s="23" t="s">
        <v>1214</v>
      </c>
      <c r="S440" s="23" t="s">
        <v>2793</v>
      </c>
      <c r="T440" s="23" t="s">
        <v>1766</v>
      </c>
    </row>
    <row r="441" spans="1:20">
      <c r="A441" s="23" t="s">
        <v>2775</v>
      </c>
      <c r="B441" s="23" t="s">
        <v>2776</v>
      </c>
      <c r="C441" s="23" t="s">
        <v>20</v>
      </c>
      <c r="D441" s="23" t="s">
        <v>2167</v>
      </c>
      <c r="E441" s="23" t="s">
        <v>489</v>
      </c>
      <c r="F441" s="23" t="s">
        <v>2189</v>
      </c>
      <c r="G441" s="23" t="s">
        <v>1766</v>
      </c>
      <c r="H441" s="23" t="s">
        <v>2190</v>
      </c>
      <c r="I441" s="23" t="s">
        <v>2191</v>
      </c>
      <c r="J441" s="23" t="s">
        <v>466</v>
      </c>
      <c r="K441" s="23" t="s">
        <v>2171</v>
      </c>
      <c r="L441" s="23" t="s">
        <v>14</v>
      </c>
      <c r="M441" s="23" t="s">
        <v>2232</v>
      </c>
      <c r="N441" s="23" t="s">
        <v>2193</v>
      </c>
      <c r="O441" s="23" t="s">
        <v>2174</v>
      </c>
      <c r="P441" s="23" t="s">
        <v>8</v>
      </c>
      <c r="Q441" s="23">
        <v>0</v>
      </c>
      <c r="R441" s="23" t="s">
        <v>1214</v>
      </c>
      <c r="S441" s="23" t="s">
        <v>2777</v>
      </c>
      <c r="T441" s="23" t="s">
        <v>1766</v>
      </c>
    </row>
    <row r="442" spans="1:20">
      <c r="A442" s="23" t="s">
        <v>2403</v>
      </c>
      <c r="B442" s="23" t="s">
        <v>2404</v>
      </c>
      <c r="C442" s="23" t="s">
        <v>14</v>
      </c>
      <c r="D442" s="23" t="s">
        <v>2167</v>
      </c>
      <c r="E442" s="23" t="s">
        <v>489</v>
      </c>
      <c r="F442" s="23" t="s">
        <v>2379</v>
      </c>
      <c r="G442" s="23" t="s">
        <v>1766</v>
      </c>
      <c r="H442" s="23" t="s">
        <v>2152</v>
      </c>
      <c r="I442" s="23" t="s">
        <v>2191</v>
      </c>
      <c r="J442" s="23" t="s">
        <v>14</v>
      </c>
      <c r="K442" s="23" t="s">
        <v>2171</v>
      </c>
      <c r="L442" s="23" t="s">
        <v>14</v>
      </c>
      <c r="M442" s="23" t="s">
        <v>2380</v>
      </c>
      <c r="N442" s="23" t="s">
        <v>2193</v>
      </c>
      <c r="O442" s="23" t="s">
        <v>2174</v>
      </c>
      <c r="P442" s="23" t="s">
        <v>1081</v>
      </c>
      <c r="Q442" s="23">
        <v>0</v>
      </c>
      <c r="R442" s="23" t="s">
        <v>1477</v>
      </c>
      <c r="S442" s="23" t="s">
        <v>2406</v>
      </c>
      <c r="T442" s="23" t="s">
        <v>1766</v>
      </c>
    </row>
    <row r="443" spans="1:20">
      <c r="A443" s="23" t="s">
        <v>2873</v>
      </c>
      <c r="B443" s="23" t="s">
        <v>2874</v>
      </c>
      <c r="C443" s="23" t="s">
        <v>20</v>
      </c>
      <c r="D443" s="23" t="s">
        <v>2167</v>
      </c>
      <c r="E443" s="23" t="s">
        <v>480</v>
      </c>
      <c r="F443" s="23" t="s">
        <v>2295</v>
      </c>
      <c r="G443" s="23" t="s">
        <v>1766</v>
      </c>
      <c r="H443" s="23" t="s">
        <v>2169</v>
      </c>
      <c r="I443" s="23" t="s">
        <v>2170</v>
      </c>
      <c r="J443" s="23" t="s">
        <v>14</v>
      </c>
      <c r="K443" s="23" t="s">
        <v>2171</v>
      </c>
      <c r="L443" s="23" t="s">
        <v>14</v>
      </c>
      <c r="M443" s="23" t="s">
        <v>1551</v>
      </c>
      <c r="N443" s="23" t="s">
        <v>2173</v>
      </c>
      <c r="O443" s="23" t="s">
        <v>2174</v>
      </c>
      <c r="P443" s="23" t="s">
        <v>1081</v>
      </c>
      <c r="Q443" s="23">
        <v>0</v>
      </c>
      <c r="R443" s="23" t="s">
        <v>1083</v>
      </c>
      <c r="S443" s="23" t="s">
        <v>2875</v>
      </c>
      <c r="T443" s="23" t="s">
        <v>1766</v>
      </c>
    </row>
    <row r="444" spans="1:20">
      <c r="A444" s="23" t="s">
        <v>2612</v>
      </c>
      <c r="B444" s="23" t="s">
        <v>2613</v>
      </c>
      <c r="C444" s="23" t="s">
        <v>18</v>
      </c>
      <c r="D444" s="23" t="s">
        <v>2167</v>
      </c>
      <c r="E444" s="23" t="s">
        <v>480</v>
      </c>
      <c r="F444" s="23" t="s">
        <v>2211</v>
      </c>
      <c r="G444" s="23" t="s">
        <v>1766</v>
      </c>
      <c r="H444" s="23" t="s">
        <v>2236</v>
      </c>
      <c r="I444" s="23" t="s">
        <v>2212</v>
      </c>
      <c r="J444" s="23" t="s">
        <v>14</v>
      </c>
      <c r="K444" s="23" t="s">
        <v>2171</v>
      </c>
      <c r="L444" s="23" t="s">
        <v>14</v>
      </c>
      <c r="M444" s="23" t="s">
        <v>1552</v>
      </c>
      <c r="N444" s="23" t="s">
        <v>2173</v>
      </c>
      <c r="O444" s="23" t="s">
        <v>2174</v>
      </c>
      <c r="P444" s="23" t="s">
        <v>2614</v>
      </c>
      <c r="Q444" s="23">
        <v>0</v>
      </c>
      <c r="R444" s="23" t="s">
        <v>1070</v>
      </c>
      <c r="S444" s="23" t="s">
        <v>2615</v>
      </c>
      <c r="T444" s="23" t="s">
        <v>1766</v>
      </c>
    </row>
    <row r="445" spans="1:20">
      <c r="A445" s="23" t="s">
        <v>2534</v>
      </c>
      <c r="B445" s="23" t="s">
        <v>2535</v>
      </c>
      <c r="C445" s="23" t="s">
        <v>1834</v>
      </c>
      <c r="D445" s="23" t="s">
        <v>2179</v>
      </c>
      <c r="E445" s="23" t="s">
        <v>492</v>
      </c>
      <c r="F445" s="23" t="s">
        <v>2325</v>
      </c>
      <c r="G445" s="23" t="s">
        <v>1766</v>
      </c>
      <c r="H445" s="23" t="s">
        <v>2222</v>
      </c>
      <c r="I445" s="23" t="s">
        <v>2182</v>
      </c>
      <c r="J445" s="23" t="s">
        <v>14</v>
      </c>
      <c r="K445" s="23" t="s">
        <v>2171</v>
      </c>
      <c r="L445" s="23" t="s">
        <v>14</v>
      </c>
      <c r="M445" s="23" t="s">
        <v>1546</v>
      </c>
      <c r="N445" s="23" t="s">
        <v>2184</v>
      </c>
      <c r="O445" s="23" t="s">
        <v>2174</v>
      </c>
      <c r="P445" s="23" t="s">
        <v>1241</v>
      </c>
      <c r="Q445" s="23">
        <v>0</v>
      </c>
      <c r="R445" s="23" t="s">
        <v>1098</v>
      </c>
      <c r="S445" s="23" t="s">
        <v>2536</v>
      </c>
      <c r="T445" s="23" t="s">
        <v>1766</v>
      </c>
    </row>
    <row r="446" spans="1:20">
      <c r="A446" s="23" t="s">
        <v>1851</v>
      </c>
      <c r="B446" s="23" t="s">
        <v>1852</v>
      </c>
      <c r="C446" s="23" t="s">
        <v>20</v>
      </c>
      <c r="D446" s="23" t="s">
        <v>2167</v>
      </c>
      <c r="E446" s="23" t="s">
        <v>480</v>
      </c>
      <c r="F446" s="23" t="s">
        <v>2351</v>
      </c>
      <c r="G446" s="23" t="s">
        <v>1766</v>
      </c>
      <c r="H446" s="23" t="s">
        <v>2152</v>
      </c>
      <c r="I446" s="23" t="s">
        <v>2201</v>
      </c>
      <c r="J446" s="23" t="s">
        <v>14</v>
      </c>
      <c r="K446" s="23" t="s">
        <v>2171</v>
      </c>
      <c r="L446" s="23" t="s">
        <v>14</v>
      </c>
      <c r="M446" s="23" t="s">
        <v>1553</v>
      </c>
      <c r="N446" s="23" t="s">
        <v>2173</v>
      </c>
      <c r="O446" s="23" t="s">
        <v>2174</v>
      </c>
      <c r="P446" s="23" t="s">
        <v>8</v>
      </c>
      <c r="Q446" s="23">
        <v>0</v>
      </c>
      <c r="R446" s="23" t="s">
        <v>2843</v>
      </c>
      <c r="S446" s="23" t="s">
        <v>2844</v>
      </c>
      <c r="T446" s="23" t="s">
        <v>1766</v>
      </c>
    </row>
    <row r="447" spans="1:20">
      <c r="A447" s="23" t="s">
        <v>2876</v>
      </c>
      <c r="B447" s="23" t="s">
        <v>2877</v>
      </c>
      <c r="C447" s="23" t="s">
        <v>13</v>
      </c>
      <c r="D447" s="23" t="s">
        <v>2167</v>
      </c>
      <c r="E447" s="23" t="s">
        <v>489</v>
      </c>
      <c r="F447" s="23" t="s">
        <v>2384</v>
      </c>
      <c r="G447" s="23" t="s">
        <v>1766</v>
      </c>
      <c r="H447" s="23" t="s">
        <v>2169</v>
      </c>
      <c r="I447" s="23" t="s">
        <v>2201</v>
      </c>
      <c r="J447" s="23" t="s">
        <v>466</v>
      </c>
      <c r="K447" s="23" t="s">
        <v>2171</v>
      </c>
      <c r="L447" s="23" t="s">
        <v>14</v>
      </c>
      <c r="M447" s="23" t="s">
        <v>2548</v>
      </c>
      <c r="N447" s="23" t="s">
        <v>2193</v>
      </c>
      <c r="O447" s="23" t="s">
        <v>2174</v>
      </c>
      <c r="P447" s="23" t="s">
        <v>149</v>
      </c>
      <c r="Q447" s="23">
        <v>0</v>
      </c>
      <c r="R447" s="23" t="s">
        <v>2386</v>
      </c>
      <c r="S447" s="23" t="s">
        <v>2878</v>
      </c>
      <c r="T447" s="23" t="s">
        <v>1766</v>
      </c>
    </row>
    <row r="448" spans="1:20">
      <c r="A448" s="23" t="s">
        <v>2559</v>
      </c>
      <c r="B448" s="23" t="s">
        <v>2560</v>
      </c>
      <c r="C448" s="23" t="s">
        <v>20</v>
      </c>
      <c r="D448" s="23" t="s">
        <v>2167</v>
      </c>
      <c r="E448" s="23" t="s">
        <v>1264</v>
      </c>
      <c r="F448" s="23" t="s">
        <v>2168</v>
      </c>
      <c r="G448" s="23" t="s">
        <v>1766</v>
      </c>
      <c r="H448" s="23" t="s">
        <v>2169</v>
      </c>
      <c r="I448" s="23" t="s">
        <v>2170</v>
      </c>
      <c r="J448" s="23" t="s">
        <v>14</v>
      </c>
      <c r="K448" s="23" t="s">
        <v>2171</v>
      </c>
      <c r="L448" s="23" t="s">
        <v>14</v>
      </c>
      <c r="M448" s="23" t="s">
        <v>2448</v>
      </c>
      <c r="N448" s="23" t="s">
        <v>2173</v>
      </c>
      <c r="O448" s="23" t="s">
        <v>2174</v>
      </c>
      <c r="P448" s="23" t="s">
        <v>2175</v>
      </c>
      <c r="Q448" s="23">
        <v>0</v>
      </c>
      <c r="R448" s="23" t="s">
        <v>2346</v>
      </c>
      <c r="S448" s="23" t="s">
        <v>2561</v>
      </c>
      <c r="T448" s="23" t="s">
        <v>1766</v>
      </c>
    </row>
    <row r="449" spans="1:20">
      <c r="A449" s="23" t="s">
        <v>2851</v>
      </c>
      <c r="B449" s="23" t="s">
        <v>2852</v>
      </c>
      <c r="C449" s="23" t="s">
        <v>20</v>
      </c>
      <c r="D449" s="23" t="s">
        <v>2167</v>
      </c>
      <c r="E449" s="23" t="s">
        <v>480</v>
      </c>
      <c r="F449" s="23" t="s">
        <v>2200</v>
      </c>
      <c r="G449" s="23" t="s">
        <v>1766</v>
      </c>
      <c r="H449" s="23" t="s">
        <v>2190</v>
      </c>
      <c r="I449" s="23" t="s">
        <v>2201</v>
      </c>
      <c r="J449" s="23" t="s">
        <v>14</v>
      </c>
      <c r="K449" s="23" t="s">
        <v>2171</v>
      </c>
      <c r="L449" s="23" t="s">
        <v>14</v>
      </c>
      <c r="M449" s="23" t="s">
        <v>1557</v>
      </c>
      <c r="N449" s="23" t="s">
        <v>2173</v>
      </c>
      <c r="O449" s="23" t="s">
        <v>2174</v>
      </c>
      <c r="P449" s="23" t="s">
        <v>2853</v>
      </c>
      <c r="Q449" s="23">
        <v>0</v>
      </c>
      <c r="R449" s="23" t="s">
        <v>1040</v>
      </c>
      <c r="S449" s="23" t="s">
        <v>2854</v>
      </c>
      <c r="T449" s="23" t="s">
        <v>1766</v>
      </c>
    </row>
    <row r="450" spans="1:20">
      <c r="A450" s="23" t="s">
        <v>1865</v>
      </c>
      <c r="B450" s="23" t="s">
        <v>1866</v>
      </c>
      <c r="C450" s="23" t="s">
        <v>20</v>
      </c>
      <c r="D450" s="23" t="s">
        <v>2167</v>
      </c>
      <c r="E450" s="23" t="s">
        <v>489</v>
      </c>
      <c r="F450" s="23" t="s">
        <v>2416</v>
      </c>
      <c r="G450" s="23" t="s">
        <v>1766</v>
      </c>
      <c r="H450" s="23" t="s">
        <v>2181</v>
      </c>
      <c r="I450" s="23" t="s">
        <v>2266</v>
      </c>
      <c r="J450" s="23" t="s">
        <v>14</v>
      </c>
      <c r="K450" s="23" t="s">
        <v>2171</v>
      </c>
      <c r="L450" s="23" t="s">
        <v>14</v>
      </c>
      <c r="M450" s="23" t="s">
        <v>2417</v>
      </c>
      <c r="N450" s="23" t="s">
        <v>2193</v>
      </c>
      <c r="O450" s="23" t="s">
        <v>2174</v>
      </c>
      <c r="P450" s="23" t="s">
        <v>2175</v>
      </c>
      <c r="Q450" s="23">
        <v>0</v>
      </c>
      <c r="R450" s="23" t="s">
        <v>2532</v>
      </c>
      <c r="S450" s="23" t="s">
        <v>2533</v>
      </c>
      <c r="T450" s="23" t="s">
        <v>1766</v>
      </c>
    </row>
    <row r="451" spans="1:20">
      <c r="A451" s="23" t="s">
        <v>2816</v>
      </c>
      <c r="B451" s="23" t="s">
        <v>2817</v>
      </c>
      <c r="C451" s="23" t="s">
        <v>13</v>
      </c>
      <c r="D451" s="23" t="s">
        <v>2167</v>
      </c>
      <c r="E451" s="23" t="s">
        <v>480</v>
      </c>
      <c r="F451" s="23" t="s">
        <v>2361</v>
      </c>
      <c r="G451" s="23" t="s">
        <v>1766</v>
      </c>
      <c r="H451" s="23" t="s">
        <v>2190</v>
      </c>
      <c r="I451" s="23" t="s">
        <v>2201</v>
      </c>
      <c r="J451" s="23" t="s">
        <v>14</v>
      </c>
      <c r="K451" s="23" t="s">
        <v>2171</v>
      </c>
      <c r="L451" s="23" t="s">
        <v>14</v>
      </c>
      <c r="M451" s="23" t="s">
        <v>1546</v>
      </c>
      <c r="N451" s="23" t="s">
        <v>2173</v>
      </c>
      <c r="O451" s="23" t="s">
        <v>2174</v>
      </c>
      <c r="P451" s="23" t="s">
        <v>149</v>
      </c>
      <c r="Q451" s="23">
        <v>0</v>
      </c>
      <c r="R451" s="23" t="s">
        <v>1040</v>
      </c>
      <c r="S451" s="23" t="s">
        <v>2818</v>
      </c>
      <c r="T451" s="23" t="s">
        <v>1766</v>
      </c>
    </row>
    <row r="452" spans="1:20">
      <c r="A452" s="23" t="s">
        <v>2527</v>
      </c>
      <c r="B452" s="23" t="s">
        <v>2528</v>
      </c>
      <c r="C452" s="23" t="s">
        <v>13</v>
      </c>
      <c r="D452" s="23" t="s">
        <v>2167</v>
      </c>
      <c r="E452" s="23" t="s">
        <v>489</v>
      </c>
      <c r="F452" s="23" t="s">
        <v>2329</v>
      </c>
      <c r="G452" s="23" t="s">
        <v>1766</v>
      </c>
      <c r="H452" s="23" t="s">
        <v>2190</v>
      </c>
      <c r="I452" s="23" t="s">
        <v>2191</v>
      </c>
      <c r="J452" s="23" t="s">
        <v>466</v>
      </c>
      <c r="K452" s="23" t="s">
        <v>2171</v>
      </c>
      <c r="L452" s="23" t="s">
        <v>14</v>
      </c>
      <c r="M452" s="23" t="s">
        <v>1547</v>
      </c>
      <c r="N452" s="23" t="s">
        <v>2193</v>
      </c>
      <c r="O452" s="23" t="s">
        <v>2174</v>
      </c>
      <c r="P452" s="23" t="s">
        <v>2529</v>
      </c>
      <c r="Q452" s="23">
        <v>0</v>
      </c>
      <c r="R452" s="23" t="s">
        <v>1091</v>
      </c>
      <c r="S452" s="23" t="s">
        <v>2530</v>
      </c>
      <c r="T452" s="23" t="s">
        <v>1766</v>
      </c>
    </row>
    <row r="453" spans="1:20">
      <c r="A453" s="23" t="s">
        <v>2327</v>
      </c>
      <c r="B453" s="23" t="s">
        <v>2328</v>
      </c>
      <c r="C453" s="23" t="s">
        <v>13</v>
      </c>
      <c r="D453" s="23" t="s">
        <v>2167</v>
      </c>
      <c r="E453" s="23" t="s">
        <v>489</v>
      </c>
      <c r="F453" s="23" t="s">
        <v>2329</v>
      </c>
      <c r="G453" s="23" t="s">
        <v>1766</v>
      </c>
      <c r="H453" s="23" t="s">
        <v>2190</v>
      </c>
      <c r="I453" s="23" t="s">
        <v>2191</v>
      </c>
      <c r="J453" s="23" t="s">
        <v>466</v>
      </c>
      <c r="K453" s="23" t="s">
        <v>2171</v>
      </c>
      <c r="L453" s="23" t="s">
        <v>14</v>
      </c>
      <c r="M453" s="23" t="s">
        <v>1562</v>
      </c>
      <c r="N453" s="23" t="s">
        <v>2193</v>
      </c>
      <c r="O453" s="23" t="s">
        <v>2174</v>
      </c>
      <c r="P453" s="23" t="s">
        <v>2330</v>
      </c>
      <c r="Q453" s="23">
        <v>0</v>
      </c>
      <c r="R453" s="23" t="s">
        <v>1091</v>
      </c>
      <c r="S453" s="23" t="s">
        <v>2331</v>
      </c>
      <c r="T453" s="23" t="s">
        <v>1766</v>
      </c>
    </row>
    <row r="454" spans="1:20">
      <c r="A454" s="23" t="s">
        <v>2879</v>
      </c>
      <c r="B454" s="23" t="s">
        <v>2880</v>
      </c>
      <c r="C454" s="23" t="s">
        <v>16</v>
      </c>
      <c r="D454" s="23" t="s">
        <v>2167</v>
      </c>
      <c r="E454" s="23" t="s">
        <v>2270</v>
      </c>
      <c r="F454" s="23" t="s">
        <v>2271</v>
      </c>
      <c r="G454" s="23" t="s">
        <v>1766</v>
      </c>
      <c r="H454" s="23" t="s">
        <v>2169</v>
      </c>
      <c r="I454" s="23" t="s">
        <v>2170</v>
      </c>
      <c r="J454" s="23" t="s">
        <v>14</v>
      </c>
      <c r="K454" s="23" t="s">
        <v>2171</v>
      </c>
      <c r="L454" s="23" t="s">
        <v>14</v>
      </c>
      <c r="M454" s="23" t="s">
        <v>2291</v>
      </c>
      <c r="N454" s="23" t="s">
        <v>2193</v>
      </c>
      <c r="O454" s="23" t="s">
        <v>2174</v>
      </c>
      <c r="P454" s="23" t="s">
        <v>2881</v>
      </c>
      <c r="Q454" s="23">
        <v>0</v>
      </c>
      <c r="R454" s="23" t="s">
        <v>1016</v>
      </c>
      <c r="S454" s="23" t="s">
        <v>2882</v>
      </c>
      <c r="T454" s="23" t="s">
        <v>1766</v>
      </c>
    </row>
    <row r="455" spans="1:20">
      <c r="A455" s="23" t="s">
        <v>2259</v>
      </c>
      <c r="B455" s="23" t="s">
        <v>2260</v>
      </c>
      <c r="C455" s="23" t="s">
        <v>1834</v>
      </c>
      <c r="D455" s="23" t="s">
        <v>2179</v>
      </c>
      <c r="E455" s="23" t="s">
        <v>492</v>
      </c>
      <c r="F455" s="23" t="s">
        <v>2180</v>
      </c>
      <c r="G455" s="23" t="s">
        <v>1766</v>
      </c>
      <c r="H455" s="23" t="s">
        <v>2181</v>
      </c>
      <c r="I455" s="23" t="s">
        <v>2182</v>
      </c>
      <c r="J455" s="23" t="s">
        <v>14</v>
      </c>
      <c r="K455" s="23" t="s">
        <v>2171</v>
      </c>
      <c r="L455" s="23" t="s">
        <v>14</v>
      </c>
      <c r="M455" s="23" t="s">
        <v>2183</v>
      </c>
      <c r="N455" s="23" t="s">
        <v>2184</v>
      </c>
      <c r="O455" s="23" t="s">
        <v>2174</v>
      </c>
      <c r="P455" s="23" t="s">
        <v>149</v>
      </c>
      <c r="Q455" s="23">
        <v>0</v>
      </c>
      <c r="R455" s="23" t="s">
        <v>2185</v>
      </c>
      <c r="S455" s="23" t="s">
        <v>2262</v>
      </c>
      <c r="T455" s="23" t="s">
        <v>1766</v>
      </c>
    </row>
    <row r="456" spans="1:20">
      <c r="A456" s="23" t="s">
        <v>1899</v>
      </c>
      <c r="B456" s="23" t="s">
        <v>1900</v>
      </c>
      <c r="C456" s="23" t="s">
        <v>13</v>
      </c>
      <c r="D456" s="23" t="s">
        <v>2167</v>
      </c>
      <c r="E456" s="23" t="s">
        <v>480</v>
      </c>
      <c r="F456" s="23" t="s">
        <v>2332</v>
      </c>
      <c r="G456" s="23" t="s">
        <v>1766</v>
      </c>
      <c r="H456" s="23" t="s">
        <v>2181</v>
      </c>
      <c r="I456" s="23" t="s">
        <v>2170</v>
      </c>
      <c r="J456" s="23" t="s">
        <v>14</v>
      </c>
      <c r="K456" s="23" t="s">
        <v>2171</v>
      </c>
      <c r="L456" s="23" t="s">
        <v>14</v>
      </c>
      <c r="M456" s="23" t="s">
        <v>1557</v>
      </c>
      <c r="N456" s="23" t="s">
        <v>2173</v>
      </c>
      <c r="O456" s="23" t="s">
        <v>2174</v>
      </c>
      <c r="P456" s="23" t="s">
        <v>149</v>
      </c>
      <c r="Q456" s="23">
        <v>0</v>
      </c>
      <c r="R456" s="23" t="s">
        <v>1214</v>
      </c>
      <c r="S456" s="23" t="s">
        <v>2715</v>
      </c>
      <c r="T456" s="23" t="s">
        <v>1766</v>
      </c>
    </row>
    <row r="457" spans="1:20">
      <c r="A457" s="23" t="s">
        <v>2804</v>
      </c>
      <c r="B457" s="23" t="s">
        <v>2805</v>
      </c>
      <c r="C457" s="23" t="s">
        <v>17</v>
      </c>
      <c r="D457" s="23" t="s">
        <v>2167</v>
      </c>
      <c r="E457" s="23" t="s">
        <v>2509</v>
      </c>
      <c r="F457" s="23" t="s">
        <v>2510</v>
      </c>
      <c r="G457" s="23" t="s">
        <v>1766</v>
      </c>
      <c r="H457" s="23" t="s">
        <v>2272</v>
      </c>
      <c r="I457" s="23" t="s">
        <v>2182</v>
      </c>
      <c r="J457" s="23" t="s">
        <v>14</v>
      </c>
      <c r="K457" s="23" t="s">
        <v>2171</v>
      </c>
      <c r="L457" s="23" t="s">
        <v>14</v>
      </c>
      <c r="M457" s="23" t="s">
        <v>2511</v>
      </c>
      <c r="N457" s="23" t="s">
        <v>2396</v>
      </c>
      <c r="O457" s="23" t="s">
        <v>2174</v>
      </c>
      <c r="P457" s="23" t="s">
        <v>2806</v>
      </c>
      <c r="Q457" s="23">
        <v>0</v>
      </c>
      <c r="R457" s="23" t="s">
        <v>1016</v>
      </c>
      <c r="S457" s="23" t="s">
        <v>2807</v>
      </c>
      <c r="T457" s="23" t="s">
        <v>1766</v>
      </c>
    </row>
    <row r="458" spans="1:20">
      <c r="A458" s="23" t="s">
        <v>2612</v>
      </c>
      <c r="B458" s="23" t="s">
        <v>2613</v>
      </c>
      <c r="C458" s="23" t="s">
        <v>18</v>
      </c>
      <c r="D458" s="23" t="s">
        <v>2167</v>
      </c>
      <c r="E458" s="23" t="s">
        <v>480</v>
      </c>
      <c r="F458" s="23" t="s">
        <v>2211</v>
      </c>
      <c r="G458" s="23" t="s">
        <v>1766</v>
      </c>
      <c r="H458" s="23" t="s">
        <v>2152</v>
      </c>
      <c r="I458" s="23" t="s">
        <v>2212</v>
      </c>
      <c r="J458" s="23" t="s">
        <v>14</v>
      </c>
      <c r="K458" s="23" t="s">
        <v>2171</v>
      </c>
      <c r="L458" s="23" t="s">
        <v>14</v>
      </c>
      <c r="M458" s="23" t="s">
        <v>1548</v>
      </c>
      <c r="N458" s="23" t="s">
        <v>2173</v>
      </c>
      <c r="O458" s="23" t="s">
        <v>2174</v>
      </c>
      <c r="P458" s="23" t="s">
        <v>2614</v>
      </c>
      <c r="Q458" s="23">
        <v>0</v>
      </c>
      <c r="R458" s="23" t="s">
        <v>1070</v>
      </c>
      <c r="S458" s="23" t="s">
        <v>2615</v>
      </c>
      <c r="T458" s="23" t="s">
        <v>1766</v>
      </c>
    </row>
    <row r="459" spans="1:20">
      <c r="A459" s="23" t="s">
        <v>2336</v>
      </c>
      <c r="B459" s="23" t="s">
        <v>2337</v>
      </c>
      <c r="C459" s="23" t="s">
        <v>1834</v>
      </c>
      <c r="D459" s="23" t="s">
        <v>2179</v>
      </c>
      <c r="E459" s="23" t="s">
        <v>492</v>
      </c>
      <c r="F459" s="23" t="s">
        <v>2180</v>
      </c>
      <c r="G459" s="23" t="s">
        <v>1766</v>
      </c>
      <c r="H459" s="23" t="s">
        <v>2181</v>
      </c>
      <c r="I459" s="23" t="s">
        <v>2182</v>
      </c>
      <c r="J459" s="23" t="s">
        <v>14</v>
      </c>
      <c r="K459" s="23" t="s">
        <v>2171</v>
      </c>
      <c r="L459" s="23" t="s">
        <v>14</v>
      </c>
      <c r="M459" s="23" t="s">
        <v>2183</v>
      </c>
      <c r="N459" s="23" t="s">
        <v>2184</v>
      </c>
      <c r="O459" s="23" t="s">
        <v>2174</v>
      </c>
      <c r="P459" s="23" t="s">
        <v>2338</v>
      </c>
      <c r="Q459" s="23">
        <v>0</v>
      </c>
      <c r="R459" s="23" t="s">
        <v>2185</v>
      </c>
      <c r="S459" s="23" t="s">
        <v>2339</v>
      </c>
      <c r="T459" s="23" t="s">
        <v>1766</v>
      </c>
    </row>
    <row r="460" spans="1:20">
      <c r="A460" s="23" t="s">
        <v>2103</v>
      </c>
      <c r="B460" s="23" t="s">
        <v>2104</v>
      </c>
      <c r="C460" s="23" t="s">
        <v>16</v>
      </c>
      <c r="D460" s="23" t="s">
        <v>2167</v>
      </c>
      <c r="E460" s="23" t="s">
        <v>480</v>
      </c>
      <c r="F460" s="23" t="s">
        <v>2450</v>
      </c>
      <c r="G460" s="23" t="s">
        <v>1766</v>
      </c>
      <c r="H460" s="23" t="s">
        <v>2451</v>
      </c>
      <c r="I460" s="23" t="s">
        <v>2170</v>
      </c>
      <c r="J460" s="23" t="s">
        <v>14</v>
      </c>
      <c r="K460" s="23" t="s">
        <v>2171</v>
      </c>
      <c r="L460" s="23" t="s">
        <v>14</v>
      </c>
      <c r="M460" s="23" t="s">
        <v>1540</v>
      </c>
      <c r="N460" s="23" t="s">
        <v>2173</v>
      </c>
      <c r="O460" s="23" t="s">
        <v>2174</v>
      </c>
      <c r="P460" s="23" t="s">
        <v>11</v>
      </c>
      <c r="Q460" s="23">
        <v>0</v>
      </c>
      <c r="R460" s="23" t="s">
        <v>1468</v>
      </c>
      <c r="S460" s="23" t="s">
        <v>2102</v>
      </c>
      <c r="T460" s="23" t="s">
        <v>1766</v>
      </c>
    </row>
    <row r="461" spans="1:20">
      <c r="A461" s="23" t="s">
        <v>1899</v>
      </c>
      <c r="B461" s="23" t="s">
        <v>1900</v>
      </c>
      <c r="C461" s="23" t="s">
        <v>13</v>
      </c>
      <c r="D461" s="23" t="s">
        <v>2167</v>
      </c>
      <c r="E461" s="23" t="s">
        <v>480</v>
      </c>
      <c r="F461" s="23" t="s">
        <v>2332</v>
      </c>
      <c r="G461" s="23" t="s">
        <v>1766</v>
      </c>
      <c r="H461" s="23" t="s">
        <v>2181</v>
      </c>
      <c r="I461" s="23" t="s">
        <v>2333</v>
      </c>
      <c r="J461" s="23" t="s">
        <v>14</v>
      </c>
      <c r="K461" s="23" t="s">
        <v>2171</v>
      </c>
      <c r="L461" s="23" t="s">
        <v>14</v>
      </c>
      <c r="M461" s="23" t="s">
        <v>1541</v>
      </c>
      <c r="N461" s="23" t="s">
        <v>2173</v>
      </c>
      <c r="O461" s="23" t="s">
        <v>2174</v>
      </c>
      <c r="P461" s="23" t="s">
        <v>149</v>
      </c>
      <c r="Q461" s="23">
        <v>0</v>
      </c>
      <c r="R461" s="23" t="s">
        <v>1214</v>
      </c>
      <c r="S461" s="23" t="s">
        <v>2715</v>
      </c>
      <c r="T461" s="23" t="s">
        <v>1766</v>
      </c>
    </row>
    <row r="462" spans="1:20">
      <c r="A462" s="23" t="s">
        <v>2735</v>
      </c>
      <c r="B462" s="23" t="s">
        <v>2736</v>
      </c>
      <c r="C462" s="23" t="s">
        <v>20</v>
      </c>
      <c r="D462" s="23" t="s">
        <v>2167</v>
      </c>
      <c r="E462" s="23" t="s">
        <v>489</v>
      </c>
      <c r="F462" s="23" t="s">
        <v>2189</v>
      </c>
      <c r="G462" s="23" t="s">
        <v>1766</v>
      </c>
      <c r="H462" s="23" t="s">
        <v>2190</v>
      </c>
      <c r="I462" s="23" t="s">
        <v>2191</v>
      </c>
      <c r="J462" s="23" t="s">
        <v>466</v>
      </c>
      <c r="K462" s="23" t="s">
        <v>2171</v>
      </c>
      <c r="L462" s="23" t="s">
        <v>14</v>
      </c>
      <c r="M462" s="23" t="s">
        <v>2232</v>
      </c>
      <c r="N462" s="23" t="s">
        <v>2193</v>
      </c>
      <c r="O462" s="23" t="s">
        <v>2174</v>
      </c>
      <c r="P462" s="23" t="s">
        <v>8</v>
      </c>
      <c r="Q462" s="23">
        <v>0</v>
      </c>
      <c r="R462" s="23" t="s">
        <v>1214</v>
      </c>
      <c r="S462" s="23" t="s">
        <v>2737</v>
      </c>
      <c r="T462" s="23" t="s">
        <v>1766</v>
      </c>
    </row>
    <row r="463" spans="1:20">
      <c r="A463" s="23" t="s">
        <v>2726</v>
      </c>
      <c r="B463" s="23" t="s">
        <v>2727</v>
      </c>
      <c r="C463" s="23" t="s">
        <v>18</v>
      </c>
      <c r="D463" s="23" t="s">
        <v>2167</v>
      </c>
      <c r="E463" s="23" t="s">
        <v>2393</v>
      </c>
      <c r="F463" s="23" t="s">
        <v>2394</v>
      </c>
      <c r="G463" s="23" t="s">
        <v>1766</v>
      </c>
      <c r="H463" s="23" t="s">
        <v>2152</v>
      </c>
      <c r="I463" s="23" t="s">
        <v>2182</v>
      </c>
      <c r="J463" s="23" t="s">
        <v>466</v>
      </c>
      <c r="K463" s="23" t="s">
        <v>2171</v>
      </c>
      <c r="L463" s="23" t="s">
        <v>14</v>
      </c>
      <c r="M463" s="23" t="s">
        <v>2646</v>
      </c>
      <c r="N463" s="23" t="s">
        <v>2396</v>
      </c>
      <c r="O463" s="23" t="s">
        <v>2174</v>
      </c>
      <c r="P463" s="23" t="s">
        <v>2728</v>
      </c>
      <c r="Q463" s="23">
        <v>0</v>
      </c>
      <c r="R463" s="23" t="s">
        <v>1565</v>
      </c>
      <c r="S463" s="23" t="s">
        <v>2729</v>
      </c>
      <c r="T463" s="23" t="s">
        <v>1766</v>
      </c>
    </row>
    <row r="464" spans="1:20">
      <c r="A464" s="23" t="s">
        <v>1762</v>
      </c>
      <c r="B464" s="23" t="s">
        <v>1763</v>
      </c>
      <c r="C464" s="23" t="s">
        <v>20</v>
      </c>
      <c r="D464" s="23" t="s">
        <v>2167</v>
      </c>
      <c r="E464" s="23" t="s">
        <v>489</v>
      </c>
      <c r="F464" s="23" t="s">
        <v>2416</v>
      </c>
      <c r="G464" s="23" t="s">
        <v>1766</v>
      </c>
      <c r="H464" s="23" t="s">
        <v>2181</v>
      </c>
      <c r="I464" s="23" t="s">
        <v>2266</v>
      </c>
      <c r="J464" s="23" t="s">
        <v>14</v>
      </c>
      <c r="K464" s="23" t="s">
        <v>2171</v>
      </c>
      <c r="L464" s="23" t="s">
        <v>14</v>
      </c>
      <c r="M464" s="23" t="s">
        <v>2417</v>
      </c>
      <c r="N464" s="23" t="s">
        <v>2193</v>
      </c>
      <c r="O464" s="23" t="s">
        <v>2174</v>
      </c>
      <c r="P464" s="23" t="s">
        <v>1081</v>
      </c>
      <c r="Q464" s="23">
        <v>0</v>
      </c>
      <c r="R464" s="23" t="s">
        <v>1476</v>
      </c>
      <c r="S464" s="23" t="s">
        <v>1761</v>
      </c>
      <c r="T464" s="23" t="s">
        <v>1766</v>
      </c>
    </row>
    <row r="465" spans="1:20">
      <c r="A465" s="23" t="s">
        <v>2373</v>
      </c>
      <c r="B465" s="23" t="s">
        <v>2374</v>
      </c>
      <c r="C465" s="23" t="s">
        <v>16</v>
      </c>
      <c r="D465" s="23" t="s">
        <v>2167</v>
      </c>
      <c r="E465" s="23" t="s">
        <v>2270</v>
      </c>
      <c r="F465" s="23" t="s">
        <v>2271</v>
      </c>
      <c r="G465" s="23" t="s">
        <v>1766</v>
      </c>
      <c r="H465" s="23" t="s">
        <v>2272</v>
      </c>
      <c r="I465" s="23" t="s">
        <v>2170</v>
      </c>
      <c r="J465" s="23" t="s">
        <v>14</v>
      </c>
      <c r="K465" s="23" t="s">
        <v>2171</v>
      </c>
      <c r="L465" s="23" t="s">
        <v>14</v>
      </c>
      <c r="M465" s="23" t="s">
        <v>2273</v>
      </c>
      <c r="N465" s="23" t="s">
        <v>2193</v>
      </c>
      <c r="O465" s="23" t="s">
        <v>2174</v>
      </c>
      <c r="P465" s="23" t="s">
        <v>2375</v>
      </c>
      <c r="Q465" s="23">
        <v>0</v>
      </c>
      <c r="R465" s="23" t="s">
        <v>1016</v>
      </c>
      <c r="S465" s="23" t="s">
        <v>2376</v>
      </c>
      <c r="T465" s="23" t="s">
        <v>1766</v>
      </c>
    </row>
    <row r="466" spans="1:20">
      <c r="A466" s="23" t="s">
        <v>2883</v>
      </c>
      <c r="B466" s="23" t="s">
        <v>2884</v>
      </c>
      <c r="C466" s="23" t="s">
        <v>20</v>
      </c>
      <c r="D466" s="23" t="s">
        <v>2167</v>
      </c>
      <c r="E466" s="23" t="s">
        <v>489</v>
      </c>
      <c r="F466" s="23" t="s">
        <v>2189</v>
      </c>
      <c r="G466" s="23" t="s">
        <v>1766</v>
      </c>
      <c r="H466" s="23" t="s">
        <v>2190</v>
      </c>
      <c r="I466" s="23" t="s">
        <v>2191</v>
      </c>
      <c r="J466" s="23" t="s">
        <v>14</v>
      </c>
      <c r="K466" s="23" t="s">
        <v>2171</v>
      </c>
      <c r="L466" s="23" t="s">
        <v>14</v>
      </c>
      <c r="M466" s="23" t="s">
        <v>2192</v>
      </c>
      <c r="N466" s="23" t="s">
        <v>2193</v>
      </c>
      <c r="O466" s="23" t="s">
        <v>2174</v>
      </c>
      <c r="P466" s="23" t="s">
        <v>1081</v>
      </c>
      <c r="Q466" s="23">
        <v>0</v>
      </c>
      <c r="R466" s="23" t="s">
        <v>1098</v>
      </c>
      <c r="S466" s="23" t="s">
        <v>2885</v>
      </c>
      <c r="T466" s="23" t="s">
        <v>1766</v>
      </c>
    </row>
    <row r="467" spans="1:20">
      <c r="A467" s="23" t="s">
        <v>1417</v>
      </c>
      <c r="B467" s="23" t="s">
        <v>1807</v>
      </c>
      <c r="C467" s="23" t="s">
        <v>16</v>
      </c>
      <c r="D467" s="23" t="s">
        <v>2167</v>
      </c>
      <c r="E467" s="23" t="s">
        <v>489</v>
      </c>
      <c r="F467" s="23" t="s">
        <v>2305</v>
      </c>
      <c r="G467" s="23" t="s">
        <v>1766</v>
      </c>
      <c r="H467" s="23" t="s">
        <v>2152</v>
      </c>
      <c r="I467" s="23" t="s">
        <v>2266</v>
      </c>
      <c r="J467" s="23" t="s">
        <v>466</v>
      </c>
      <c r="K467" s="23" t="s">
        <v>2171</v>
      </c>
      <c r="L467" s="23" t="s">
        <v>14</v>
      </c>
      <c r="M467" s="23" t="s">
        <v>2192</v>
      </c>
      <c r="N467" s="23" t="s">
        <v>2193</v>
      </c>
      <c r="O467" s="23" t="s">
        <v>2174</v>
      </c>
      <c r="P467" s="23" t="s">
        <v>8</v>
      </c>
      <c r="Q467" s="23">
        <v>0</v>
      </c>
      <c r="R467" s="23" t="s">
        <v>1474</v>
      </c>
      <c r="S467" s="23" t="s">
        <v>1416</v>
      </c>
      <c r="T467" s="23" t="s">
        <v>1766</v>
      </c>
    </row>
    <row r="468" spans="1:20">
      <c r="A468" s="23" t="s">
        <v>2382</v>
      </c>
      <c r="B468" s="23" t="s">
        <v>2383</v>
      </c>
      <c r="C468" s="23" t="s">
        <v>20</v>
      </c>
      <c r="D468" s="23" t="s">
        <v>2167</v>
      </c>
      <c r="E468" s="23" t="s">
        <v>489</v>
      </c>
      <c r="F468" s="23" t="s">
        <v>2384</v>
      </c>
      <c r="G468" s="23" t="s">
        <v>1766</v>
      </c>
      <c r="H468" s="23" t="s">
        <v>2169</v>
      </c>
      <c r="I468" s="23" t="s">
        <v>2201</v>
      </c>
      <c r="J468" s="23" t="s">
        <v>466</v>
      </c>
      <c r="K468" s="23" t="s">
        <v>2171</v>
      </c>
      <c r="L468" s="23" t="s">
        <v>14</v>
      </c>
      <c r="M468" s="23" t="s">
        <v>2548</v>
      </c>
      <c r="N468" s="23" t="s">
        <v>2193</v>
      </c>
      <c r="O468" s="23" t="s">
        <v>2174</v>
      </c>
      <c r="P468" s="23" t="s">
        <v>149</v>
      </c>
      <c r="Q468" s="23">
        <v>0</v>
      </c>
      <c r="R468" s="23" t="s">
        <v>2386</v>
      </c>
      <c r="S468" s="23" t="s">
        <v>2387</v>
      </c>
      <c r="T468" s="23" t="s">
        <v>1766</v>
      </c>
    </row>
    <row r="469" spans="1:20">
      <c r="A469" s="23" t="s">
        <v>2812</v>
      </c>
      <c r="B469" s="23" t="s">
        <v>2813</v>
      </c>
      <c r="C469" s="23" t="s">
        <v>20</v>
      </c>
      <c r="D469" s="23" t="s">
        <v>2167</v>
      </c>
      <c r="E469" s="23" t="s">
        <v>480</v>
      </c>
      <c r="F469" s="23" t="s">
        <v>2351</v>
      </c>
      <c r="G469" s="23" t="s">
        <v>1766</v>
      </c>
      <c r="H469" s="23" t="s">
        <v>2152</v>
      </c>
      <c r="I469" s="23" t="s">
        <v>2201</v>
      </c>
      <c r="J469" s="23" t="s">
        <v>14</v>
      </c>
      <c r="K469" s="23" t="s">
        <v>2171</v>
      </c>
      <c r="L469" s="23" t="s">
        <v>14</v>
      </c>
      <c r="M469" s="23" t="s">
        <v>1550</v>
      </c>
      <c r="N469" s="23" t="s">
        <v>2173</v>
      </c>
      <c r="O469" s="23" t="s">
        <v>2174</v>
      </c>
      <c r="P469" s="23" t="s">
        <v>2814</v>
      </c>
      <c r="Q469" s="23">
        <v>0</v>
      </c>
      <c r="R469" s="23" t="s">
        <v>1071</v>
      </c>
      <c r="S469" s="23" t="s">
        <v>2815</v>
      </c>
      <c r="T469" s="23" t="s">
        <v>1766</v>
      </c>
    </row>
    <row r="470" spans="1:20">
      <c r="A470" s="23" t="s">
        <v>1861</v>
      </c>
      <c r="B470" s="23" t="s">
        <v>1862</v>
      </c>
      <c r="C470" s="23" t="s">
        <v>13</v>
      </c>
      <c r="D470" s="23" t="s">
        <v>2167</v>
      </c>
      <c r="E470" s="23" t="s">
        <v>480</v>
      </c>
      <c r="F470" s="23" t="s">
        <v>2450</v>
      </c>
      <c r="G470" s="23" t="s">
        <v>1766</v>
      </c>
      <c r="H470" s="23" t="s">
        <v>2451</v>
      </c>
      <c r="I470" s="23" t="s">
        <v>2170</v>
      </c>
      <c r="J470" s="23" t="s">
        <v>14</v>
      </c>
      <c r="K470" s="23" t="s">
        <v>2171</v>
      </c>
      <c r="L470" s="23" t="s">
        <v>14</v>
      </c>
      <c r="M470" s="23" t="s">
        <v>1545</v>
      </c>
      <c r="N470" s="23" t="s">
        <v>2173</v>
      </c>
      <c r="O470" s="23" t="s">
        <v>2174</v>
      </c>
      <c r="P470" s="23" t="s">
        <v>149</v>
      </c>
      <c r="Q470" s="23">
        <v>0</v>
      </c>
      <c r="R470" s="23" t="s">
        <v>1468</v>
      </c>
      <c r="S470" s="23" t="s">
        <v>2112</v>
      </c>
      <c r="T470" s="23" t="s">
        <v>1766</v>
      </c>
    </row>
    <row r="471" spans="1:20">
      <c r="A471" s="23" t="s">
        <v>1435</v>
      </c>
      <c r="B471" s="23" t="s">
        <v>1815</v>
      </c>
      <c r="C471" s="23" t="s">
        <v>20</v>
      </c>
      <c r="D471" s="23" t="s">
        <v>2167</v>
      </c>
      <c r="E471" s="23" t="s">
        <v>1264</v>
      </c>
      <c r="F471" s="23" t="s">
        <v>2168</v>
      </c>
      <c r="G471" s="23" t="s">
        <v>1766</v>
      </c>
      <c r="H471" s="23" t="s">
        <v>2169</v>
      </c>
      <c r="I471" s="23" t="s">
        <v>2170</v>
      </c>
      <c r="J471" s="23" t="s">
        <v>14</v>
      </c>
      <c r="K471" s="23" t="s">
        <v>2171</v>
      </c>
      <c r="L471" s="23" t="s">
        <v>14</v>
      </c>
      <c r="M471" s="23" t="s">
        <v>2448</v>
      </c>
      <c r="N471" s="23" t="s">
        <v>2173</v>
      </c>
      <c r="O471" s="23" t="s">
        <v>2174</v>
      </c>
      <c r="P471" s="23" t="s">
        <v>2175</v>
      </c>
      <c r="Q471" s="23">
        <v>0</v>
      </c>
      <c r="R471" s="23" t="s">
        <v>467</v>
      </c>
      <c r="S471" s="23" t="s">
        <v>2811</v>
      </c>
      <c r="T471" s="23" t="s">
        <v>1766</v>
      </c>
    </row>
    <row r="472" spans="1:20">
      <c r="A472" s="23" t="s">
        <v>2840</v>
      </c>
      <c r="B472" s="23" t="s">
        <v>2841</v>
      </c>
      <c r="C472" s="23" t="s">
        <v>18</v>
      </c>
      <c r="D472" s="23" t="s">
        <v>2167</v>
      </c>
      <c r="E472" s="23" t="s">
        <v>480</v>
      </c>
      <c r="F472" s="23" t="s">
        <v>2211</v>
      </c>
      <c r="G472" s="23" t="s">
        <v>1766</v>
      </c>
      <c r="H472" s="23" t="s">
        <v>2236</v>
      </c>
      <c r="I472" s="23" t="s">
        <v>2212</v>
      </c>
      <c r="J472" s="23" t="s">
        <v>14</v>
      </c>
      <c r="K472" s="23" t="s">
        <v>2171</v>
      </c>
      <c r="L472" s="23" t="s">
        <v>14</v>
      </c>
      <c r="M472" s="23" t="s">
        <v>1552</v>
      </c>
      <c r="N472" s="23" t="s">
        <v>2173</v>
      </c>
      <c r="O472" s="23" t="s">
        <v>2174</v>
      </c>
      <c r="P472" s="23" t="s">
        <v>2886</v>
      </c>
      <c r="Q472" s="23">
        <v>0</v>
      </c>
      <c r="R472" s="23" t="s">
        <v>1070</v>
      </c>
      <c r="S472" s="23" t="s">
        <v>2887</v>
      </c>
      <c r="T472" s="23" t="s">
        <v>1766</v>
      </c>
    </row>
    <row r="473" spans="1:20">
      <c r="A473" s="23" t="s">
        <v>2370</v>
      </c>
      <c r="B473" s="23" t="s">
        <v>2371</v>
      </c>
      <c r="C473" s="23" t="s">
        <v>20</v>
      </c>
      <c r="D473" s="23" t="s">
        <v>2167</v>
      </c>
      <c r="E473" s="23" t="s">
        <v>480</v>
      </c>
      <c r="F473" s="23" t="s">
        <v>2351</v>
      </c>
      <c r="G473" s="23" t="s">
        <v>1766</v>
      </c>
      <c r="H473" s="23" t="s">
        <v>2152</v>
      </c>
      <c r="I473" s="23" t="s">
        <v>2201</v>
      </c>
      <c r="J473" s="23" t="s">
        <v>14</v>
      </c>
      <c r="K473" s="23" t="s">
        <v>2171</v>
      </c>
      <c r="L473" s="23" t="s">
        <v>14</v>
      </c>
      <c r="M473" s="23" t="s">
        <v>1561</v>
      </c>
      <c r="N473" s="23" t="s">
        <v>2173</v>
      </c>
      <c r="O473" s="23" t="s">
        <v>2174</v>
      </c>
      <c r="P473" s="23" t="s">
        <v>2175</v>
      </c>
      <c r="Q473" s="23">
        <v>0</v>
      </c>
      <c r="R473" s="23" t="s">
        <v>1016</v>
      </c>
      <c r="S473" s="23" t="s">
        <v>2372</v>
      </c>
      <c r="T473" s="23" t="s">
        <v>1766</v>
      </c>
    </row>
    <row r="474" spans="1:20">
      <c r="A474" s="23" t="s">
        <v>2204</v>
      </c>
      <c r="B474" s="23" t="s">
        <v>2205</v>
      </c>
      <c r="C474" s="23" t="s">
        <v>1834</v>
      </c>
      <c r="D474" s="23" t="s">
        <v>2179</v>
      </c>
      <c r="E474" s="23" t="s">
        <v>487</v>
      </c>
      <c r="F474" s="23" t="s">
        <v>2206</v>
      </c>
      <c r="G474" s="23" t="s">
        <v>1766</v>
      </c>
      <c r="H474" s="23" t="s">
        <v>2181</v>
      </c>
      <c r="I474" s="23" t="s">
        <v>2182</v>
      </c>
      <c r="J474" s="23" t="s">
        <v>466</v>
      </c>
      <c r="K474" s="23" t="s">
        <v>2171</v>
      </c>
      <c r="L474" s="23" t="s">
        <v>14</v>
      </c>
      <c r="M474" s="23" t="s">
        <v>2472</v>
      </c>
      <c r="N474" s="23" t="s">
        <v>2184</v>
      </c>
      <c r="O474" s="23" t="s">
        <v>2174</v>
      </c>
      <c r="P474" s="23" t="s">
        <v>8</v>
      </c>
      <c r="Q474" s="23">
        <v>0</v>
      </c>
      <c r="R474" s="23" t="s">
        <v>145</v>
      </c>
      <c r="S474" s="23" t="s">
        <v>2208</v>
      </c>
      <c r="T474" s="23" t="s">
        <v>1766</v>
      </c>
    </row>
    <row r="475" spans="1:20">
      <c r="A475" s="23" t="s">
        <v>2474</v>
      </c>
      <c r="B475" s="23" t="s">
        <v>2475</v>
      </c>
      <c r="C475" s="23" t="s">
        <v>1834</v>
      </c>
      <c r="D475" s="23" t="s">
        <v>2179</v>
      </c>
      <c r="E475" s="23" t="s">
        <v>492</v>
      </c>
      <c r="F475" s="23" t="s">
        <v>2240</v>
      </c>
      <c r="G475" s="23" t="s">
        <v>1766</v>
      </c>
      <c r="H475" s="23" t="s">
        <v>2241</v>
      </c>
      <c r="I475" s="23" t="s">
        <v>2182</v>
      </c>
      <c r="J475" s="23" t="s">
        <v>14</v>
      </c>
      <c r="K475" s="23" t="s">
        <v>2171</v>
      </c>
      <c r="L475" s="23" t="s">
        <v>14</v>
      </c>
      <c r="M475" s="23" t="s">
        <v>2511</v>
      </c>
      <c r="N475" s="23" t="s">
        <v>2184</v>
      </c>
      <c r="O475" s="23" t="s">
        <v>2174</v>
      </c>
      <c r="P475" s="23" t="s">
        <v>152</v>
      </c>
      <c r="Q475" s="23">
        <v>0</v>
      </c>
      <c r="R475" s="23" t="s">
        <v>1041</v>
      </c>
      <c r="S475" s="23" t="s">
        <v>2477</v>
      </c>
      <c r="T475" s="23" t="s">
        <v>1766</v>
      </c>
    </row>
    <row r="476" spans="1:20">
      <c r="A476" s="23" t="s">
        <v>1905</v>
      </c>
      <c r="B476" s="23" t="s">
        <v>1906</v>
      </c>
      <c r="C476" s="23" t="s">
        <v>13</v>
      </c>
      <c r="D476" s="23" t="s">
        <v>2167</v>
      </c>
      <c r="E476" s="23" t="s">
        <v>480</v>
      </c>
      <c r="F476" s="23" t="s">
        <v>2332</v>
      </c>
      <c r="G476" s="23" t="s">
        <v>1766</v>
      </c>
      <c r="H476" s="23" t="s">
        <v>2181</v>
      </c>
      <c r="I476" s="23" t="s">
        <v>2170</v>
      </c>
      <c r="J476" s="23" t="s">
        <v>14</v>
      </c>
      <c r="K476" s="23" t="s">
        <v>2171</v>
      </c>
      <c r="L476" s="23" t="s">
        <v>14</v>
      </c>
      <c r="M476" s="23" t="s">
        <v>1552</v>
      </c>
      <c r="N476" s="23" t="s">
        <v>2173</v>
      </c>
      <c r="O476" s="23" t="s">
        <v>2174</v>
      </c>
      <c r="P476" s="23" t="s">
        <v>149</v>
      </c>
      <c r="Q476" s="23">
        <v>0</v>
      </c>
      <c r="R476" s="23" t="s">
        <v>1214</v>
      </c>
      <c r="S476" s="23" t="s">
        <v>2463</v>
      </c>
      <c r="T476" s="23" t="s">
        <v>1766</v>
      </c>
    </row>
    <row r="477" spans="1:20">
      <c r="A477" s="23" t="s">
        <v>2064</v>
      </c>
      <c r="B477" s="23" t="s">
        <v>2065</v>
      </c>
      <c r="C477" s="23" t="s">
        <v>1834</v>
      </c>
      <c r="D477" s="23" t="s">
        <v>2179</v>
      </c>
      <c r="E477" s="23" t="s">
        <v>492</v>
      </c>
      <c r="F477" s="23" t="s">
        <v>2325</v>
      </c>
      <c r="G477" s="23" t="s">
        <v>1766</v>
      </c>
      <c r="H477" s="23" t="s">
        <v>2222</v>
      </c>
      <c r="I477" s="23" t="s">
        <v>2182</v>
      </c>
      <c r="J477" s="23" t="s">
        <v>14</v>
      </c>
      <c r="K477" s="23" t="s">
        <v>2171</v>
      </c>
      <c r="L477" s="23" t="s">
        <v>14</v>
      </c>
      <c r="M477" s="23" t="s">
        <v>1543</v>
      </c>
      <c r="N477" s="23" t="s">
        <v>2184</v>
      </c>
      <c r="O477" s="23" t="s">
        <v>2174</v>
      </c>
      <c r="P477" s="23" t="s">
        <v>1241</v>
      </c>
      <c r="Q477" s="23">
        <v>0</v>
      </c>
      <c r="R477" s="23" t="s">
        <v>1098</v>
      </c>
      <c r="S477" s="23" t="s">
        <v>2767</v>
      </c>
      <c r="T477" s="23" t="s">
        <v>1766</v>
      </c>
    </row>
    <row r="478" spans="1:20">
      <c r="A478" s="23" t="s">
        <v>2851</v>
      </c>
      <c r="B478" s="23" t="s">
        <v>2852</v>
      </c>
      <c r="C478" s="23" t="s">
        <v>20</v>
      </c>
      <c r="D478" s="23" t="s">
        <v>2167</v>
      </c>
      <c r="E478" s="23" t="s">
        <v>480</v>
      </c>
      <c r="F478" s="23" t="s">
        <v>2200</v>
      </c>
      <c r="G478" s="23" t="s">
        <v>1766</v>
      </c>
      <c r="H478" s="23" t="s">
        <v>2190</v>
      </c>
      <c r="I478" s="23" t="s">
        <v>2201</v>
      </c>
      <c r="J478" s="23" t="s">
        <v>14</v>
      </c>
      <c r="K478" s="23" t="s">
        <v>2171</v>
      </c>
      <c r="L478" s="23" t="s">
        <v>14</v>
      </c>
      <c r="M478" s="23" t="s">
        <v>1541</v>
      </c>
      <c r="N478" s="23" t="s">
        <v>2173</v>
      </c>
      <c r="O478" s="23" t="s">
        <v>2174</v>
      </c>
      <c r="P478" s="23" t="s">
        <v>2853</v>
      </c>
      <c r="Q478" s="23">
        <v>0</v>
      </c>
      <c r="R478" s="23" t="s">
        <v>1040</v>
      </c>
      <c r="S478" s="23" t="s">
        <v>2854</v>
      </c>
      <c r="T478" s="23" t="s">
        <v>1766</v>
      </c>
    </row>
    <row r="479" spans="1:20">
      <c r="A479" s="23" t="s">
        <v>2107</v>
      </c>
      <c r="B479" s="23" t="s">
        <v>2108</v>
      </c>
      <c r="C479" s="23" t="s">
        <v>13</v>
      </c>
      <c r="D479" s="23" t="s">
        <v>2167</v>
      </c>
      <c r="E479" s="23" t="s">
        <v>480</v>
      </c>
      <c r="F479" s="23" t="s">
        <v>2450</v>
      </c>
      <c r="G479" s="23" t="s">
        <v>1766</v>
      </c>
      <c r="H479" s="23" t="s">
        <v>2451</v>
      </c>
      <c r="I479" s="23" t="s">
        <v>2170</v>
      </c>
      <c r="J479" s="23" t="s">
        <v>14</v>
      </c>
      <c r="K479" s="23" t="s">
        <v>2171</v>
      </c>
      <c r="L479" s="23" t="s">
        <v>14</v>
      </c>
      <c r="M479" s="23" t="s">
        <v>1540</v>
      </c>
      <c r="N479" s="23" t="s">
        <v>2173</v>
      </c>
      <c r="O479" s="23" t="s">
        <v>2174</v>
      </c>
      <c r="P479" s="23" t="s">
        <v>149</v>
      </c>
      <c r="Q479" s="23">
        <v>0</v>
      </c>
      <c r="R479" s="23" t="s">
        <v>1468</v>
      </c>
      <c r="S479" s="23" t="s">
        <v>2106</v>
      </c>
      <c r="T479" s="23" t="s">
        <v>1766</v>
      </c>
    </row>
    <row r="480" spans="1:20">
      <c r="A480" s="23" t="s">
        <v>1797</v>
      </c>
      <c r="B480" s="23" t="s">
        <v>1798</v>
      </c>
      <c r="C480" s="23" t="s">
        <v>17</v>
      </c>
      <c r="D480" s="23" t="s">
        <v>2167</v>
      </c>
      <c r="E480" s="23" t="s">
        <v>480</v>
      </c>
      <c r="F480" s="23" t="s">
        <v>2309</v>
      </c>
      <c r="G480" s="23" t="s">
        <v>1766</v>
      </c>
      <c r="H480" s="23" t="s">
        <v>2152</v>
      </c>
      <c r="I480" s="23" t="s">
        <v>2191</v>
      </c>
      <c r="J480" s="23" t="s">
        <v>14</v>
      </c>
      <c r="K480" s="23" t="s">
        <v>2171</v>
      </c>
      <c r="L480" s="23" t="s">
        <v>14</v>
      </c>
      <c r="M480" s="23" t="s">
        <v>1556</v>
      </c>
      <c r="N480" s="23" t="s">
        <v>2173</v>
      </c>
      <c r="O480" s="23" t="s">
        <v>2174</v>
      </c>
      <c r="P480" s="23" t="s">
        <v>2624</v>
      </c>
      <c r="Q480" s="23">
        <v>0</v>
      </c>
      <c r="R480" s="23" t="s">
        <v>1476</v>
      </c>
      <c r="S480" s="23" t="s">
        <v>1796</v>
      </c>
      <c r="T480" s="23" t="s">
        <v>1766</v>
      </c>
    </row>
    <row r="481" spans="1:20">
      <c r="A481" s="23" t="s">
        <v>2550</v>
      </c>
      <c r="B481" s="23" t="s">
        <v>2551</v>
      </c>
      <c r="C481" s="23" t="s">
        <v>17</v>
      </c>
      <c r="D481" s="23" t="s">
        <v>2167</v>
      </c>
      <c r="E481" s="23" t="s">
        <v>2509</v>
      </c>
      <c r="F481" s="23" t="s">
        <v>2510</v>
      </c>
      <c r="G481" s="23" t="s">
        <v>1766</v>
      </c>
      <c r="H481" s="23" t="s">
        <v>2272</v>
      </c>
      <c r="I481" s="23" t="s">
        <v>2182</v>
      </c>
      <c r="J481" s="23" t="s">
        <v>14</v>
      </c>
      <c r="K481" s="23" t="s">
        <v>2171</v>
      </c>
      <c r="L481" s="23" t="s">
        <v>14</v>
      </c>
      <c r="M481" s="23" t="s">
        <v>2511</v>
      </c>
      <c r="N481" s="23" t="s">
        <v>2396</v>
      </c>
      <c r="O481" s="23" t="s">
        <v>2174</v>
      </c>
      <c r="P481" s="23" t="s">
        <v>8</v>
      </c>
      <c r="Q481" s="23">
        <v>0</v>
      </c>
      <c r="R481" s="23" t="s">
        <v>1016</v>
      </c>
      <c r="S481" s="23" t="s">
        <v>2552</v>
      </c>
      <c r="T481" s="23" t="s">
        <v>1766</v>
      </c>
    </row>
    <row r="482" spans="1:20">
      <c r="A482" s="23" t="s">
        <v>2888</v>
      </c>
      <c r="B482" s="23" t="s">
        <v>2889</v>
      </c>
      <c r="C482" s="23" t="s">
        <v>18</v>
      </c>
      <c r="D482" s="23" t="s">
        <v>2167</v>
      </c>
      <c r="E482" s="23" t="s">
        <v>480</v>
      </c>
      <c r="F482" s="23" t="s">
        <v>2470</v>
      </c>
      <c r="G482" s="23" t="s">
        <v>1766</v>
      </c>
      <c r="H482" s="23" t="s">
        <v>2152</v>
      </c>
      <c r="I482" s="23" t="s">
        <v>2266</v>
      </c>
      <c r="J482" s="23" t="s">
        <v>14</v>
      </c>
      <c r="K482" s="23" t="s">
        <v>2171</v>
      </c>
      <c r="L482" s="23" t="s">
        <v>14</v>
      </c>
      <c r="M482" s="23" t="s">
        <v>1542</v>
      </c>
      <c r="N482" s="23" t="s">
        <v>2173</v>
      </c>
      <c r="O482" s="23" t="s">
        <v>2174</v>
      </c>
      <c r="P482" s="23" t="s">
        <v>8</v>
      </c>
      <c r="Q482" s="23">
        <v>0</v>
      </c>
      <c r="R482" s="23" t="s">
        <v>1176</v>
      </c>
      <c r="S482" s="23" t="s">
        <v>2890</v>
      </c>
      <c r="T482" s="23" t="s">
        <v>1766</v>
      </c>
    </row>
    <row r="483" spans="1:20">
      <c r="A483" s="23" t="s">
        <v>2388</v>
      </c>
      <c r="B483" s="23" t="s">
        <v>2389</v>
      </c>
      <c r="C483" s="23" t="s">
        <v>20</v>
      </c>
      <c r="D483" s="23" t="s">
        <v>2167</v>
      </c>
      <c r="E483" s="23" t="s">
        <v>480</v>
      </c>
      <c r="F483" s="23" t="s">
        <v>2200</v>
      </c>
      <c r="G483" s="23" t="s">
        <v>1766</v>
      </c>
      <c r="H483" s="23" t="s">
        <v>2190</v>
      </c>
      <c r="I483" s="23" t="s">
        <v>2201</v>
      </c>
      <c r="J483" s="23" t="s">
        <v>14</v>
      </c>
      <c r="K483" s="23" t="s">
        <v>2171</v>
      </c>
      <c r="L483" s="23" t="s">
        <v>14</v>
      </c>
      <c r="M483" s="23" t="s">
        <v>1548</v>
      </c>
      <c r="N483" s="23" t="s">
        <v>2173</v>
      </c>
      <c r="O483" s="23" t="s">
        <v>2174</v>
      </c>
      <c r="P483" s="23" t="s">
        <v>8</v>
      </c>
      <c r="Q483" s="23">
        <v>0</v>
      </c>
      <c r="R483" s="23" t="s">
        <v>1040</v>
      </c>
      <c r="S483" s="23" t="s">
        <v>2390</v>
      </c>
      <c r="T483" s="23" t="s">
        <v>1766</v>
      </c>
    </row>
    <row r="484" spans="1:20">
      <c r="A484" s="23" t="s">
        <v>2353</v>
      </c>
      <c r="B484" s="23" t="s">
        <v>2354</v>
      </c>
      <c r="C484" s="23" t="s">
        <v>1927</v>
      </c>
      <c r="D484" s="23" t="s">
        <v>2179</v>
      </c>
      <c r="E484" s="23" t="s">
        <v>487</v>
      </c>
      <c r="F484" s="23" t="s">
        <v>2221</v>
      </c>
      <c r="G484" s="23" t="s">
        <v>1766</v>
      </c>
      <c r="H484" s="23" t="s">
        <v>2222</v>
      </c>
      <c r="I484" s="23" t="s">
        <v>2182</v>
      </c>
      <c r="J484" s="23" t="s">
        <v>14</v>
      </c>
      <c r="K484" s="23" t="s">
        <v>2171</v>
      </c>
      <c r="L484" s="23" t="s">
        <v>14</v>
      </c>
      <c r="M484" s="23" t="s">
        <v>2575</v>
      </c>
      <c r="N484" s="23" t="s">
        <v>2184</v>
      </c>
      <c r="O484" s="23" t="s">
        <v>2174</v>
      </c>
      <c r="P484" s="23" t="s">
        <v>1039</v>
      </c>
      <c r="Q484" s="23">
        <v>0</v>
      </c>
      <c r="R484" s="23" t="s">
        <v>1069</v>
      </c>
      <c r="S484" s="23" t="s">
        <v>2355</v>
      </c>
      <c r="T484" s="23" t="s">
        <v>1766</v>
      </c>
    </row>
    <row r="485" spans="1:20">
      <c r="A485" s="23" t="s">
        <v>2468</v>
      </c>
      <c r="B485" s="23" t="s">
        <v>2469</v>
      </c>
      <c r="C485" s="23" t="s">
        <v>18</v>
      </c>
      <c r="D485" s="23" t="s">
        <v>2167</v>
      </c>
      <c r="E485" s="23" t="s">
        <v>480</v>
      </c>
      <c r="F485" s="23" t="s">
        <v>2470</v>
      </c>
      <c r="G485" s="23" t="s">
        <v>1766</v>
      </c>
      <c r="H485" s="23" t="s">
        <v>2152</v>
      </c>
      <c r="I485" s="23" t="s">
        <v>2266</v>
      </c>
      <c r="J485" s="23" t="s">
        <v>14</v>
      </c>
      <c r="K485" s="23" t="s">
        <v>2171</v>
      </c>
      <c r="L485" s="23" t="s">
        <v>14</v>
      </c>
      <c r="M485" s="23" t="s">
        <v>1546</v>
      </c>
      <c r="N485" s="23" t="s">
        <v>2173</v>
      </c>
      <c r="O485" s="23" t="s">
        <v>2174</v>
      </c>
      <c r="P485" s="23" t="s">
        <v>149</v>
      </c>
      <c r="Q485" s="23">
        <v>0</v>
      </c>
      <c r="R485" s="23" t="s">
        <v>1176</v>
      </c>
      <c r="S485" s="23" t="s">
        <v>2471</v>
      </c>
      <c r="T485" s="23" t="s">
        <v>1766</v>
      </c>
    </row>
    <row r="486" spans="1:20">
      <c r="A486" s="23" t="s">
        <v>2616</v>
      </c>
      <c r="B486" s="23" t="s">
        <v>2617</v>
      </c>
      <c r="C486" s="23" t="s">
        <v>13</v>
      </c>
      <c r="D486" s="23" t="s">
        <v>2167</v>
      </c>
      <c r="E486" s="23" t="s">
        <v>480</v>
      </c>
      <c r="F486" s="23" t="s">
        <v>2351</v>
      </c>
      <c r="G486" s="23" t="s">
        <v>1766</v>
      </c>
      <c r="H486" s="23" t="s">
        <v>2152</v>
      </c>
      <c r="I486" s="23" t="s">
        <v>2201</v>
      </c>
      <c r="J486" s="23" t="s">
        <v>14</v>
      </c>
      <c r="K486" s="23" t="s">
        <v>2171</v>
      </c>
      <c r="L486" s="23" t="s">
        <v>14</v>
      </c>
      <c r="M486" s="23" t="s">
        <v>1553</v>
      </c>
      <c r="N486" s="23" t="s">
        <v>2173</v>
      </c>
      <c r="O486" s="23" t="s">
        <v>2174</v>
      </c>
      <c r="P486" s="23" t="s">
        <v>2175</v>
      </c>
      <c r="Q486" s="23">
        <v>0</v>
      </c>
      <c r="R486" s="23" t="s">
        <v>1004</v>
      </c>
      <c r="S486" s="23" t="s">
        <v>2618</v>
      </c>
      <c r="T486" s="23" t="s">
        <v>1766</v>
      </c>
    </row>
    <row r="487" spans="1:20">
      <c r="A487" s="23" t="s">
        <v>2891</v>
      </c>
      <c r="B487" s="23" t="s">
        <v>2892</v>
      </c>
      <c r="C487" s="23" t="s">
        <v>1834</v>
      </c>
      <c r="D487" s="23" t="s">
        <v>2179</v>
      </c>
      <c r="E487" s="23" t="s">
        <v>492</v>
      </c>
      <c r="F487" s="23" t="s">
        <v>2180</v>
      </c>
      <c r="G487" s="23" t="s">
        <v>1766</v>
      </c>
      <c r="H487" s="23" t="s">
        <v>2181</v>
      </c>
      <c r="I487" s="23" t="s">
        <v>2182</v>
      </c>
      <c r="J487" s="23" t="s">
        <v>14</v>
      </c>
      <c r="K487" s="23" t="s">
        <v>2171</v>
      </c>
      <c r="L487" s="23" t="s">
        <v>14</v>
      </c>
      <c r="M487" s="23" t="s">
        <v>2183</v>
      </c>
      <c r="N487" s="23" t="s">
        <v>2184</v>
      </c>
      <c r="O487" s="23" t="s">
        <v>2174</v>
      </c>
      <c r="P487" s="23" t="s">
        <v>2338</v>
      </c>
      <c r="Q487" s="23">
        <v>0</v>
      </c>
      <c r="R487" s="23" t="s">
        <v>2185</v>
      </c>
      <c r="S487" s="23" t="s">
        <v>2893</v>
      </c>
      <c r="T487" s="23" t="s">
        <v>1766</v>
      </c>
    </row>
    <row r="488" spans="1:20">
      <c r="A488" s="23" t="s">
        <v>1455</v>
      </c>
      <c r="B488" s="23" t="s">
        <v>1827</v>
      </c>
      <c r="C488" s="23" t="s">
        <v>13</v>
      </c>
      <c r="D488" s="23" t="s">
        <v>2167</v>
      </c>
      <c r="E488" s="23" t="s">
        <v>480</v>
      </c>
      <c r="F488" s="23" t="s">
        <v>2450</v>
      </c>
      <c r="G488" s="23" t="s">
        <v>1766</v>
      </c>
      <c r="H488" s="23" t="s">
        <v>2451</v>
      </c>
      <c r="I488" s="23" t="s">
        <v>2170</v>
      </c>
      <c r="J488" s="23" t="s">
        <v>14</v>
      </c>
      <c r="K488" s="23" t="s">
        <v>2171</v>
      </c>
      <c r="L488" s="23" t="s">
        <v>14</v>
      </c>
      <c r="M488" s="23" t="s">
        <v>1545</v>
      </c>
      <c r="N488" s="23" t="s">
        <v>2173</v>
      </c>
      <c r="O488" s="23" t="s">
        <v>2174</v>
      </c>
      <c r="P488" s="23" t="s">
        <v>8</v>
      </c>
      <c r="Q488" s="23">
        <v>0</v>
      </c>
      <c r="R488" s="23" t="s">
        <v>1468</v>
      </c>
      <c r="S488" s="23" t="s">
        <v>2098</v>
      </c>
      <c r="T488" s="23" t="s">
        <v>1766</v>
      </c>
    </row>
    <row r="489" spans="1:20">
      <c r="A489" s="23" t="s">
        <v>2826</v>
      </c>
      <c r="B489" s="23" t="s">
        <v>2827</v>
      </c>
      <c r="C489" s="23" t="s">
        <v>1821</v>
      </c>
      <c r="D489" s="23" t="s">
        <v>2179</v>
      </c>
      <c r="E489" s="23" t="s">
        <v>492</v>
      </c>
      <c r="F489" s="23" t="s">
        <v>2240</v>
      </c>
      <c r="G489" s="23" t="s">
        <v>1766</v>
      </c>
      <c r="H489" s="23" t="s">
        <v>2241</v>
      </c>
      <c r="I489" s="23" t="s">
        <v>2182</v>
      </c>
      <c r="J489" s="23" t="s">
        <v>14</v>
      </c>
      <c r="K489" s="23" t="s">
        <v>2171</v>
      </c>
      <c r="L489" s="23" t="s">
        <v>14</v>
      </c>
      <c r="M489" s="23" t="s">
        <v>2476</v>
      </c>
      <c r="N489" s="23" t="s">
        <v>2184</v>
      </c>
      <c r="O489" s="23" t="s">
        <v>2174</v>
      </c>
      <c r="P489" s="23" t="s">
        <v>2828</v>
      </c>
      <c r="Q489" s="23">
        <v>0</v>
      </c>
      <c r="R489" s="23" t="s">
        <v>1041</v>
      </c>
      <c r="S489" s="23" t="s">
        <v>2829</v>
      </c>
      <c r="T489" s="23" t="s">
        <v>1766</v>
      </c>
    </row>
    <row r="490" spans="1:20">
      <c r="A490" s="23" t="s">
        <v>2474</v>
      </c>
      <c r="B490" s="23" t="s">
        <v>2475</v>
      </c>
      <c r="C490" s="23" t="s">
        <v>1834</v>
      </c>
      <c r="D490" s="23" t="s">
        <v>2179</v>
      </c>
      <c r="E490" s="23" t="s">
        <v>492</v>
      </c>
      <c r="F490" s="23" t="s">
        <v>2240</v>
      </c>
      <c r="G490" s="23" t="s">
        <v>1766</v>
      </c>
      <c r="H490" s="23" t="s">
        <v>2241</v>
      </c>
      <c r="I490" s="23" t="s">
        <v>2182</v>
      </c>
      <c r="J490" s="23" t="s">
        <v>14</v>
      </c>
      <c r="K490" s="23" t="s">
        <v>2171</v>
      </c>
      <c r="L490" s="23" t="s">
        <v>14</v>
      </c>
      <c r="M490" s="23" t="s">
        <v>2242</v>
      </c>
      <c r="N490" s="23" t="s">
        <v>2184</v>
      </c>
      <c r="O490" s="23" t="s">
        <v>2174</v>
      </c>
      <c r="P490" s="23" t="s">
        <v>152</v>
      </c>
      <c r="Q490" s="23">
        <v>0</v>
      </c>
      <c r="R490" s="23" t="s">
        <v>1041</v>
      </c>
      <c r="S490" s="23" t="s">
        <v>2477</v>
      </c>
      <c r="T490" s="23" t="s">
        <v>1766</v>
      </c>
    </row>
    <row r="491" spans="1:20">
      <c r="A491" s="23" t="s">
        <v>2550</v>
      </c>
      <c r="B491" s="23" t="s">
        <v>2551</v>
      </c>
      <c r="C491" s="23" t="s">
        <v>17</v>
      </c>
      <c r="D491" s="23" t="s">
        <v>2167</v>
      </c>
      <c r="E491" s="23" t="s">
        <v>2509</v>
      </c>
      <c r="F491" s="23" t="s">
        <v>2510</v>
      </c>
      <c r="G491" s="23" t="s">
        <v>1766</v>
      </c>
      <c r="H491" s="23" t="s">
        <v>2272</v>
      </c>
      <c r="I491" s="23" t="s">
        <v>2182</v>
      </c>
      <c r="J491" s="23" t="s">
        <v>14</v>
      </c>
      <c r="K491" s="23" t="s">
        <v>2171</v>
      </c>
      <c r="L491" s="23" t="s">
        <v>14</v>
      </c>
      <c r="M491" s="23" t="s">
        <v>2445</v>
      </c>
      <c r="N491" s="23" t="s">
        <v>2396</v>
      </c>
      <c r="O491" s="23" t="s">
        <v>2174</v>
      </c>
      <c r="P491" s="23" t="s">
        <v>8</v>
      </c>
      <c r="Q491" s="23">
        <v>0</v>
      </c>
      <c r="R491" s="23" t="s">
        <v>1016</v>
      </c>
      <c r="S491" s="23" t="s">
        <v>2552</v>
      </c>
      <c r="T491" s="23" t="s">
        <v>1766</v>
      </c>
    </row>
    <row r="492" spans="1:20">
      <c r="A492" s="23" t="s">
        <v>2321</v>
      </c>
      <c r="B492" s="23" t="s">
        <v>2322</v>
      </c>
      <c r="C492" s="23" t="s">
        <v>20</v>
      </c>
      <c r="D492" s="23" t="s">
        <v>2167</v>
      </c>
      <c r="E492" s="23" t="s">
        <v>489</v>
      </c>
      <c r="F492" s="23" t="s">
        <v>2189</v>
      </c>
      <c r="G492" s="23" t="s">
        <v>1766</v>
      </c>
      <c r="H492" s="23" t="s">
        <v>2190</v>
      </c>
      <c r="I492" s="23" t="s">
        <v>2436</v>
      </c>
      <c r="J492" s="23" t="s">
        <v>466</v>
      </c>
      <c r="K492" s="23" t="s">
        <v>2171</v>
      </c>
      <c r="L492" s="23" t="s">
        <v>14</v>
      </c>
      <c r="M492" s="23" t="s">
        <v>2437</v>
      </c>
      <c r="N492" s="23" t="s">
        <v>2193</v>
      </c>
      <c r="O492" s="23" t="s">
        <v>2174</v>
      </c>
      <c r="P492" s="23" t="s">
        <v>149</v>
      </c>
      <c r="Q492" s="23">
        <v>0</v>
      </c>
      <c r="R492" s="23" t="s">
        <v>1214</v>
      </c>
      <c r="S492" s="23" t="s">
        <v>2324</v>
      </c>
      <c r="T492" s="23" t="s">
        <v>1766</v>
      </c>
    </row>
    <row r="493" spans="1:20">
      <c r="A493" s="23" t="s">
        <v>2862</v>
      </c>
      <c r="B493" s="23" t="s">
        <v>2863</v>
      </c>
      <c r="C493" s="23" t="s">
        <v>13</v>
      </c>
      <c r="D493" s="23" t="s">
        <v>2167</v>
      </c>
      <c r="E493" s="23" t="s">
        <v>489</v>
      </c>
      <c r="F493" s="23" t="s">
        <v>2384</v>
      </c>
      <c r="G493" s="23" t="s">
        <v>1766</v>
      </c>
      <c r="H493" s="23" t="s">
        <v>2169</v>
      </c>
      <c r="I493" s="23" t="s">
        <v>2201</v>
      </c>
      <c r="J493" s="23" t="s">
        <v>466</v>
      </c>
      <c r="K493" s="23" t="s">
        <v>2171</v>
      </c>
      <c r="L493" s="23" t="s">
        <v>14</v>
      </c>
      <c r="M493" s="23" t="s">
        <v>2495</v>
      </c>
      <c r="N493" s="23" t="s">
        <v>2193</v>
      </c>
      <c r="O493" s="23" t="s">
        <v>2174</v>
      </c>
      <c r="P493" s="23" t="s">
        <v>149</v>
      </c>
      <c r="Q493" s="23">
        <v>0</v>
      </c>
      <c r="R493" s="23" t="s">
        <v>2386</v>
      </c>
      <c r="S493" s="23" t="s">
        <v>2864</v>
      </c>
      <c r="T493" s="23" t="s">
        <v>1766</v>
      </c>
    </row>
    <row r="494" spans="1:20">
      <c r="A494" s="23" t="s">
        <v>2460</v>
      </c>
      <c r="B494" s="23" t="s">
        <v>2461</v>
      </c>
      <c r="C494" s="23" t="s">
        <v>13</v>
      </c>
      <c r="D494" s="23" t="s">
        <v>2167</v>
      </c>
      <c r="E494" s="23" t="s">
        <v>489</v>
      </c>
      <c r="F494" s="23" t="s">
        <v>2329</v>
      </c>
      <c r="G494" s="23" t="s">
        <v>1766</v>
      </c>
      <c r="H494" s="23" t="s">
        <v>2190</v>
      </c>
      <c r="I494" s="23" t="s">
        <v>2191</v>
      </c>
      <c r="J494" s="23" t="s">
        <v>466</v>
      </c>
      <c r="K494" s="23" t="s">
        <v>2171</v>
      </c>
      <c r="L494" s="23" t="s">
        <v>14</v>
      </c>
      <c r="M494" s="23" t="s">
        <v>1563</v>
      </c>
      <c r="N494" s="23" t="s">
        <v>2193</v>
      </c>
      <c r="O494" s="23" t="s">
        <v>2174</v>
      </c>
      <c r="P494" s="23" t="s">
        <v>149</v>
      </c>
      <c r="Q494" s="23">
        <v>0</v>
      </c>
      <c r="R494" s="23" t="s">
        <v>1091</v>
      </c>
      <c r="S494" s="23" t="s">
        <v>2462</v>
      </c>
      <c r="T494" s="23" t="s">
        <v>1766</v>
      </c>
    </row>
    <row r="495" spans="1:20">
      <c r="A495" s="23" t="s">
        <v>1439</v>
      </c>
      <c r="B495" s="23" t="s">
        <v>1817</v>
      </c>
      <c r="C495" s="23" t="s">
        <v>14</v>
      </c>
      <c r="D495" s="23" t="s">
        <v>2167</v>
      </c>
      <c r="E495" s="23" t="s">
        <v>480</v>
      </c>
      <c r="F495" s="23" t="s">
        <v>2295</v>
      </c>
      <c r="G495" s="23" t="s">
        <v>1766</v>
      </c>
      <c r="H495" s="23" t="s">
        <v>2169</v>
      </c>
      <c r="I495" s="23" t="s">
        <v>2170</v>
      </c>
      <c r="J495" s="23" t="s">
        <v>14</v>
      </c>
      <c r="K495" s="23" t="s">
        <v>2171</v>
      </c>
      <c r="L495" s="23" t="s">
        <v>14</v>
      </c>
      <c r="M495" s="23" t="s">
        <v>1560</v>
      </c>
      <c r="N495" s="23" t="s">
        <v>2173</v>
      </c>
      <c r="O495" s="23" t="s">
        <v>2174</v>
      </c>
      <c r="P495" s="23" t="s">
        <v>1081</v>
      </c>
      <c r="Q495" s="23">
        <v>0</v>
      </c>
      <c r="R495" s="23" t="s">
        <v>1079</v>
      </c>
      <c r="S495" s="23" t="s">
        <v>2799</v>
      </c>
      <c r="T495" s="23" t="s">
        <v>1766</v>
      </c>
    </row>
    <row r="496" spans="1:20">
      <c r="A496" s="23" t="s">
        <v>1941</v>
      </c>
      <c r="B496" s="23" t="s">
        <v>1942</v>
      </c>
      <c r="C496" s="23" t="s">
        <v>20</v>
      </c>
      <c r="D496" s="23" t="s">
        <v>2167</v>
      </c>
      <c r="E496" s="23" t="s">
        <v>1264</v>
      </c>
      <c r="F496" s="23" t="s">
        <v>2168</v>
      </c>
      <c r="G496" s="23" t="s">
        <v>1766</v>
      </c>
      <c r="H496" s="23" t="s">
        <v>2169</v>
      </c>
      <c r="I496" s="23" t="s">
        <v>2170</v>
      </c>
      <c r="J496" s="23" t="s">
        <v>14</v>
      </c>
      <c r="K496" s="23" t="s">
        <v>2171</v>
      </c>
      <c r="L496" s="23" t="s">
        <v>14</v>
      </c>
      <c r="M496" s="23" t="s">
        <v>2227</v>
      </c>
      <c r="N496" s="23" t="s">
        <v>2173</v>
      </c>
      <c r="O496" s="23" t="s">
        <v>2174</v>
      </c>
      <c r="P496" s="23" t="s">
        <v>2175</v>
      </c>
      <c r="Q496" s="23">
        <v>0</v>
      </c>
      <c r="R496" s="23" t="s">
        <v>467</v>
      </c>
      <c r="S496" s="23" t="s">
        <v>2449</v>
      </c>
      <c r="T496" s="23" t="s">
        <v>1766</v>
      </c>
    </row>
    <row r="497" spans="1:20">
      <c r="A497" s="23" t="s">
        <v>2723</v>
      </c>
      <c r="B497" s="23" t="s">
        <v>2724</v>
      </c>
      <c r="C497" s="23" t="s">
        <v>13</v>
      </c>
      <c r="D497" s="23" t="s">
        <v>2167</v>
      </c>
      <c r="E497" s="23" t="s">
        <v>489</v>
      </c>
      <c r="F497" s="23" t="s">
        <v>2384</v>
      </c>
      <c r="G497" s="23" t="s">
        <v>1766</v>
      </c>
      <c r="H497" s="23" t="s">
        <v>2169</v>
      </c>
      <c r="I497" s="23" t="s">
        <v>2201</v>
      </c>
      <c r="J497" s="23" t="s">
        <v>466</v>
      </c>
      <c r="K497" s="23" t="s">
        <v>2171</v>
      </c>
      <c r="L497" s="23" t="s">
        <v>14</v>
      </c>
      <c r="M497" s="23" t="s">
        <v>2385</v>
      </c>
      <c r="N497" s="23" t="s">
        <v>2193</v>
      </c>
      <c r="O497" s="23" t="s">
        <v>2174</v>
      </c>
      <c r="P497" s="23" t="s">
        <v>11</v>
      </c>
      <c r="Q497" s="23">
        <v>0</v>
      </c>
      <c r="R497" s="23" t="s">
        <v>2386</v>
      </c>
      <c r="S497" s="23" t="s">
        <v>2725</v>
      </c>
      <c r="T497" s="23" t="s">
        <v>1766</v>
      </c>
    </row>
    <row r="498" spans="1:20">
      <c r="A498" s="23" t="s">
        <v>2263</v>
      </c>
      <c r="B498" s="23" t="s">
        <v>2264</v>
      </c>
      <c r="C498" s="23" t="s">
        <v>18</v>
      </c>
      <c r="D498" s="23" t="s">
        <v>2167</v>
      </c>
      <c r="E498" s="23" t="s">
        <v>480</v>
      </c>
      <c r="F498" s="23" t="s">
        <v>2265</v>
      </c>
      <c r="G498" s="23" t="s">
        <v>1766</v>
      </c>
      <c r="H498" s="23" t="s">
        <v>2181</v>
      </c>
      <c r="I498" s="23" t="s">
        <v>2266</v>
      </c>
      <c r="J498" s="23" t="s">
        <v>14</v>
      </c>
      <c r="K498" s="23" t="s">
        <v>2171</v>
      </c>
      <c r="L498" s="23" t="s">
        <v>14</v>
      </c>
      <c r="M498" s="23" t="s">
        <v>1551</v>
      </c>
      <c r="N498" s="23" t="s">
        <v>2173</v>
      </c>
      <c r="O498" s="23" t="s">
        <v>2174</v>
      </c>
      <c r="P498" s="23" t="s">
        <v>149</v>
      </c>
      <c r="Q498" s="23">
        <v>0</v>
      </c>
      <c r="R498" s="23" t="s">
        <v>1214</v>
      </c>
      <c r="S498" s="23" t="s">
        <v>2267</v>
      </c>
      <c r="T498" s="23" t="s">
        <v>1766</v>
      </c>
    </row>
    <row r="499" spans="1:20">
      <c r="A499" s="23" t="s">
        <v>2537</v>
      </c>
      <c r="B499" s="23" t="s">
        <v>2538</v>
      </c>
      <c r="C499" s="23" t="s">
        <v>1927</v>
      </c>
      <c r="D499" s="23" t="s">
        <v>2179</v>
      </c>
      <c r="E499" s="23" t="s">
        <v>492</v>
      </c>
      <c r="F499" s="23" t="s">
        <v>2315</v>
      </c>
      <c r="G499" s="23" t="s">
        <v>1766</v>
      </c>
      <c r="H499" s="23" t="s">
        <v>2241</v>
      </c>
      <c r="I499" s="23" t="s">
        <v>2182</v>
      </c>
      <c r="J499" s="23" t="s">
        <v>14</v>
      </c>
      <c r="K499" s="23" t="s">
        <v>2171</v>
      </c>
      <c r="L499" s="23" t="s">
        <v>14</v>
      </c>
      <c r="M499" s="23" t="s">
        <v>1541</v>
      </c>
      <c r="N499" s="23" t="s">
        <v>2184</v>
      </c>
      <c r="O499" s="23" t="s">
        <v>2174</v>
      </c>
      <c r="P499" s="23" t="s">
        <v>2539</v>
      </c>
      <c r="Q499" s="23">
        <v>0</v>
      </c>
      <c r="R499" s="23" t="s">
        <v>1041</v>
      </c>
      <c r="S499" s="23" t="s">
        <v>2540</v>
      </c>
      <c r="T499" s="23" t="s">
        <v>1766</v>
      </c>
    </row>
    <row r="500" spans="1:20">
      <c r="A500" s="23" t="s">
        <v>2845</v>
      </c>
      <c r="B500" s="23" t="s">
        <v>2846</v>
      </c>
      <c r="C500" s="23" t="s">
        <v>1834</v>
      </c>
      <c r="D500" s="23" t="s">
        <v>2179</v>
      </c>
      <c r="E500" s="23" t="s">
        <v>487</v>
      </c>
      <c r="F500" s="23" t="s">
        <v>2206</v>
      </c>
      <c r="G500" s="23" t="s">
        <v>1766</v>
      </c>
      <c r="H500" s="23" t="s">
        <v>2181</v>
      </c>
      <c r="I500" s="23" t="s">
        <v>2182</v>
      </c>
      <c r="J500" s="23" t="s">
        <v>14</v>
      </c>
      <c r="K500" s="23" t="s">
        <v>2171</v>
      </c>
      <c r="L500" s="23" t="s">
        <v>14</v>
      </c>
      <c r="M500" s="23" t="s">
        <v>2459</v>
      </c>
      <c r="N500" s="23" t="s">
        <v>2184</v>
      </c>
      <c r="O500" s="23" t="s">
        <v>2174</v>
      </c>
      <c r="P500" s="23" t="s">
        <v>2847</v>
      </c>
      <c r="Q500" s="23">
        <v>0</v>
      </c>
      <c r="R500" s="23" t="s">
        <v>2848</v>
      </c>
      <c r="S500" s="23" t="s">
        <v>2849</v>
      </c>
      <c r="T500" s="23" t="s">
        <v>1766</v>
      </c>
    </row>
    <row r="501" spans="1:20">
      <c r="A501" s="23" t="s">
        <v>2800</v>
      </c>
      <c r="B501" s="23" t="s">
        <v>2801</v>
      </c>
      <c r="C501" s="23" t="s">
        <v>1927</v>
      </c>
      <c r="D501" s="23" t="s">
        <v>2179</v>
      </c>
      <c r="E501" s="23" t="s">
        <v>492</v>
      </c>
      <c r="F501" s="23" t="s">
        <v>2315</v>
      </c>
      <c r="G501" s="23" t="s">
        <v>1766</v>
      </c>
      <c r="H501" s="23" t="s">
        <v>2241</v>
      </c>
      <c r="I501" s="23" t="s">
        <v>2182</v>
      </c>
      <c r="J501" s="23" t="s">
        <v>14</v>
      </c>
      <c r="K501" s="23" t="s">
        <v>2171</v>
      </c>
      <c r="L501" s="23" t="s">
        <v>14</v>
      </c>
      <c r="M501" s="23" t="s">
        <v>1548</v>
      </c>
      <c r="N501" s="23" t="s">
        <v>2184</v>
      </c>
      <c r="O501" s="23" t="s">
        <v>2174</v>
      </c>
      <c r="P501" s="23" t="s">
        <v>2342</v>
      </c>
      <c r="Q501" s="23">
        <v>0</v>
      </c>
      <c r="R501" s="23" t="s">
        <v>1041</v>
      </c>
      <c r="S501" s="23" t="s">
        <v>2802</v>
      </c>
      <c r="T501" s="23" t="s">
        <v>1766</v>
      </c>
    </row>
    <row r="502" spans="1:20">
      <c r="A502" s="23" t="s">
        <v>1461</v>
      </c>
      <c r="B502" s="23" t="s">
        <v>1833</v>
      </c>
      <c r="C502" s="23" t="s">
        <v>1834</v>
      </c>
      <c r="D502" s="23" t="s">
        <v>2179</v>
      </c>
      <c r="E502" s="23" t="s">
        <v>487</v>
      </c>
      <c r="F502" s="23" t="s">
        <v>2206</v>
      </c>
      <c r="G502" s="23" t="s">
        <v>1766</v>
      </c>
      <c r="H502" s="23" t="s">
        <v>2181</v>
      </c>
      <c r="I502" s="23" t="s">
        <v>2182</v>
      </c>
      <c r="J502" s="23" t="s">
        <v>14</v>
      </c>
      <c r="K502" s="23" t="s">
        <v>2171</v>
      </c>
      <c r="L502" s="23" t="s">
        <v>14</v>
      </c>
      <c r="M502" s="23" t="s">
        <v>2459</v>
      </c>
      <c r="N502" s="23" t="s">
        <v>2184</v>
      </c>
      <c r="O502" s="23" t="s">
        <v>2174</v>
      </c>
      <c r="P502" s="23" t="s">
        <v>1241</v>
      </c>
      <c r="Q502" s="23">
        <v>0</v>
      </c>
      <c r="R502" s="23" t="s">
        <v>1474</v>
      </c>
      <c r="S502" s="23" t="s">
        <v>1460</v>
      </c>
      <c r="T502" s="23" t="s">
        <v>1766</v>
      </c>
    </row>
    <row r="503" spans="1:20">
      <c r="A503" s="23" t="s">
        <v>2215</v>
      </c>
      <c r="B503" s="23" t="s">
        <v>2216</v>
      </c>
      <c r="C503" s="23" t="s">
        <v>1821</v>
      </c>
      <c r="D503" s="23" t="s">
        <v>2179</v>
      </c>
      <c r="E503" s="23" t="s">
        <v>492</v>
      </c>
      <c r="F503" s="23" t="s">
        <v>2180</v>
      </c>
      <c r="G503" s="23" t="s">
        <v>1766</v>
      </c>
      <c r="H503" s="23" t="s">
        <v>2181</v>
      </c>
      <c r="I503" s="23" t="s">
        <v>2182</v>
      </c>
      <c r="J503" s="23" t="s">
        <v>14</v>
      </c>
      <c r="K503" s="23" t="s">
        <v>2171</v>
      </c>
      <c r="L503" s="23" t="s">
        <v>14</v>
      </c>
      <c r="M503" s="23" t="s">
        <v>2261</v>
      </c>
      <c r="N503" s="23" t="s">
        <v>2184</v>
      </c>
      <c r="O503" s="23" t="s">
        <v>2174</v>
      </c>
      <c r="P503" s="23" t="s">
        <v>1037</v>
      </c>
      <c r="Q503" s="23">
        <v>0</v>
      </c>
      <c r="R503" s="23" t="s">
        <v>1041</v>
      </c>
      <c r="S503" s="23" t="s">
        <v>2218</v>
      </c>
      <c r="T503" s="23" t="s">
        <v>1766</v>
      </c>
    </row>
    <row r="504" spans="1:20">
      <c r="A504" s="23" t="s">
        <v>2655</v>
      </c>
      <c r="B504" s="23" t="s">
        <v>2656</v>
      </c>
      <c r="C504" s="23" t="s">
        <v>1834</v>
      </c>
      <c r="D504" s="23" t="s">
        <v>2179</v>
      </c>
      <c r="E504" s="23" t="s">
        <v>487</v>
      </c>
      <c r="F504" s="23" t="s">
        <v>2221</v>
      </c>
      <c r="G504" s="23" t="s">
        <v>1766</v>
      </c>
      <c r="H504" s="23" t="s">
        <v>2222</v>
      </c>
      <c r="I504" s="23" t="s">
        <v>2182</v>
      </c>
      <c r="J504" s="23" t="s">
        <v>14</v>
      </c>
      <c r="K504" s="23" t="s">
        <v>2171</v>
      </c>
      <c r="L504" s="23" t="s">
        <v>14</v>
      </c>
      <c r="M504" s="23" t="s">
        <v>2493</v>
      </c>
      <c r="N504" s="23" t="s">
        <v>2184</v>
      </c>
      <c r="O504" s="23" t="s">
        <v>2174</v>
      </c>
      <c r="P504" s="23" t="s">
        <v>1039</v>
      </c>
      <c r="Q504" s="23">
        <v>0</v>
      </c>
      <c r="R504" s="23" t="s">
        <v>1040</v>
      </c>
      <c r="S504" s="23" t="s">
        <v>2658</v>
      </c>
      <c r="T504" s="23" t="s">
        <v>1766</v>
      </c>
    </row>
    <row r="505" spans="1:20">
      <c r="A505" s="23" t="s">
        <v>2894</v>
      </c>
      <c r="B505" s="23" t="s">
        <v>2895</v>
      </c>
      <c r="C505" s="23" t="s">
        <v>18</v>
      </c>
      <c r="D505" s="23" t="s">
        <v>2167</v>
      </c>
      <c r="E505" s="23" t="s">
        <v>480</v>
      </c>
      <c r="F505" s="23" t="s">
        <v>2211</v>
      </c>
      <c r="G505" s="23" t="s">
        <v>1766</v>
      </c>
      <c r="H505" s="23" t="s">
        <v>2236</v>
      </c>
      <c r="I505" s="23" t="s">
        <v>2212</v>
      </c>
      <c r="J505" s="23" t="s">
        <v>14</v>
      </c>
      <c r="K505" s="23" t="s">
        <v>2171</v>
      </c>
      <c r="L505" s="23" t="s">
        <v>14</v>
      </c>
      <c r="M505" s="23" t="s">
        <v>1552</v>
      </c>
      <c r="N505" s="23" t="s">
        <v>2173</v>
      </c>
      <c r="O505" s="23" t="s">
        <v>2174</v>
      </c>
      <c r="P505" s="23" t="s">
        <v>2896</v>
      </c>
      <c r="Q505" s="23">
        <v>0</v>
      </c>
      <c r="R505" s="23" t="s">
        <v>1070</v>
      </c>
      <c r="S505" s="23" t="s">
        <v>2897</v>
      </c>
      <c r="T505" s="23" t="s">
        <v>1766</v>
      </c>
    </row>
    <row r="506" spans="1:20">
      <c r="A506" s="23" t="s">
        <v>2862</v>
      </c>
      <c r="B506" s="23" t="s">
        <v>2863</v>
      </c>
      <c r="C506" s="23" t="s">
        <v>13</v>
      </c>
      <c r="D506" s="23" t="s">
        <v>2167</v>
      </c>
      <c r="E506" s="23" t="s">
        <v>489</v>
      </c>
      <c r="F506" s="23" t="s">
        <v>2384</v>
      </c>
      <c r="G506" s="23" t="s">
        <v>1766</v>
      </c>
      <c r="H506" s="23" t="s">
        <v>2169</v>
      </c>
      <c r="I506" s="23" t="s">
        <v>2201</v>
      </c>
      <c r="J506" s="23" t="s">
        <v>466</v>
      </c>
      <c r="K506" s="23" t="s">
        <v>2171</v>
      </c>
      <c r="L506" s="23" t="s">
        <v>14</v>
      </c>
      <c r="M506" s="23" t="s">
        <v>2577</v>
      </c>
      <c r="N506" s="23" t="s">
        <v>2193</v>
      </c>
      <c r="O506" s="23" t="s">
        <v>2174</v>
      </c>
      <c r="P506" s="23" t="s">
        <v>149</v>
      </c>
      <c r="Q506" s="23">
        <v>0</v>
      </c>
      <c r="R506" s="23" t="s">
        <v>2386</v>
      </c>
      <c r="S506" s="23" t="s">
        <v>2864</v>
      </c>
      <c r="T506" s="23" t="s">
        <v>1766</v>
      </c>
    </row>
    <row r="507" spans="1:20">
      <c r="A507" s="23" t="s">
        <v>2581</v>
      </c>
      <c r="B507" s="23" t="s">
        <v>2582</v>
      </c>
      <c r="C507" s="23" t="s">
        <v>1834</v>
      </c>
      <c r="D507" s="23" t="s">
        <v>2179</v>
      </c>
      <c r="E507" s="23" t="s">
        <v>492</v>
      </c>
      <c r="F507" s="23" t="s">
        <v>2180</v>
      </c>
      <c r="G507" s="23" t="s">
        <v>1766</v>
      </c>
      <c r="H507" s="23" t="s">
        <v>2181</v>
      </c>
      <c r="I507" s="23" t="s">
        <v>2182</v>
      </c>
      <c r="J507" s="23" t="s">
        <v>14</v>
      </c>
      <c r="K507" s="23" t="s">
        <v>2171</v>
      </c>
      <c r="L507" s="23" t="s">
        <v>14</v>
      </c>
      <c r="M507" s="23" t="s">
        <v>2183</v>
      </c>
      <c r="N507" s="23" t="s">
        <v>2184</v>
      </c>
      <c r="O507" s="23" t="s">
        <v>2174</v>
      </c>
      <c r="P507" s="23" t="s">
        <v>2583</v>
      </c>
      <c r="Q507" s="23">
        <v>0</v>
      </c>
      <c r="R507" s="23" t="s">
        <v>2584</v>
      </c>
      <c r="S507" s="23" t="s">
        <v>2585</v>
      </c>
      <c r="T507" s="23" t="s">
        <v>1766</v>
      </c>
    </row>
    <row r="508" spans="1:20">
      <c r="A508" s="23" t="s">
        <v>2419</v>
      </c>
      <c r="B508" s="23" t="s">
        <v>2420</v>
      </c>
      <c r="C508" s="23" t="s">
        <v>13</v>
      </c>
      <c r="D508" s="23" t="s">
        <v>2167</v>
      </c>
      <c r="E508" s="23" t="s">
        <v>489</v>
      </c>
      <c r="F508" s="23" t="s">
        <v>2329</v>
      </c>
      <c r="G508" s="23" t="s">
        <v>1766</v>
      </c>
      <c r="H508" s="23" t="s">
        <v>2190</v>
      </c>
      <c r="I508" s="23" t="s">
        <v>2191</v>
      </c>
      <c r="J508" s="23" t="s">
        <v>466</v>
      </c>
      <c r="K508" s="23" t="s">
        <v>2171</v>
      </c>
      <c r="L508" s="23" t="s">
        <v>14</v>
      </c>
      <c r="M508" s="23" t="s">
        <v>1544</v>
      </c>
      <c r="N508" s="23" t="s">
        <v>2193</v>
      </c>
      <c r="O508" s="23" t="s">
        <v>2174</v>
      </c>
      <c r="P508" s="23" t="s">
        <v>2421</v>
      </c>
      <c r="Q508" s="23">
        <v>0</v>
      </c>
      <c r="R508" s="23" t="s">
        <v>1091</v>
      </c>
      <c r="S508" s="23" t="s">
        <v>2422</v>
      </c>
      <c r="T508" s="23" t="s">
        <v>1766</v>
      </c>
    </row>
    <row r="509" spans="1:20">
      <c r="A509" s="23" t="s">
        <v>2524</v>
      </c>
      <c r="B509" s="23" t="s">
        <v>2525</v>
      </c>
      <c r="C509" s="23" t="s">
        <v>20</v>
      </c>
      <c r="D509" s="23" t="s">
        <v>2167</v>
      </c>
      <c r="E509" s="23" t="s">
        <v>480</v>
      </c>
      <c r="F509" s="23" t="s">
        <v>2200</v>
      </c>
      <c r="G509" s="23" t="s">
        <v>1766</v>
      </c>
      <c r="H509" s="23" t="s">
        <v>2190</v>
      </c>
      <c r="I509" s="23" t="s">
        <v>2201</v>
      </c>
      <c r="J509" s="23" t="s">
        <v>14</v>
      </c>
      <c r="K509" s="23" t="s">
        <v>2171</v>
      </c>
      <c r="L509" s="23" t="s">
        <v>14</v>
      </c>
      <c r="M509" s="23" t="s">
        <v>1557</v>
      </c>
      <c r="N509" s="23" t="s">
        <v>2173</v>
      </c>
      <c r="O509" s="23" t="s">
        <v>2174</v>
      </c>
      <c r="P509" s="23" t="s">
        <v>11</v>
      </c>
      <c r="Q509" s="23">
        <v>0</v>
      </c>
      <c r="R509" s="23" t="s">
        <v>1040</v>
      </c>
      <c r="S509" s="23" t="s">
        <v>2526</v>
      </c>
      <c r="T509" s="23" t="s">
        <v>1766</v>
      </c>
    </row>
    <row r="510" spans="1:20">
      <c r="A510" s="23" t="s">
        <v>2353</v>
      </c>
      <c r="B510" s="23" t="s">
        <v>2354</v>
      </c>
      <c r="C510" s="23" t="s">
        <v>1927</v>
      </c>
      <c r="D510" s="23" t="s">
        <v>2179</v>
      </c>
      <c r="E510" s="23" t="s">
        <v>487</v>
      </c>
      <c r="F510" s="23" t="s">
        <v>2221</v>
      </c>
      <c r="G510" s="23" t="s">
        <v>1766</v>
      </c>
      <c r="H510" s="23" t="s">
        <v>2222</v>
      </c>
      <c r="I510" s="23" t="s">
        <v>2182</v>
      </c>
      <c r="J510" s="23" t="s">
        <v>14</v>
      </c>
      <c r="K510" s="23" t="s">
        <v>2171</v>
      </c>
      <c r="L510" s="23" t="s">
        <v>14</v>
      </c>
      <c r="M510" s="23" t="s">
        <v>2657</v>
      </c>
      <c r="N510" s="23" t="s">
        <v>2184</v>
      </c>
      <c r="O510" s="23" t="s">
        <v>2174</v>
      </c>
      <c r="P510" s="23" t="s">
        <v>1039</v>
      </c>
      <c r="Q510" s="23">
        <v>0</v>
      </c>
      <c r="R510" s="23" t="s">
        <v>1069</v>
      </c>
      <c r="S510" s="23" t="s">
        <v>2355</v>
      </c>
      <c r="T510" s="23" t="s">
        <v>1766</v>
      </c>
    </row>
    <row r="511" spans="1:20">
      <c r="A511" s="23" t="s">
        <v>2527</v>
      </c>
      <c r="B511" s="23" t="s">
        <v>2528</v>
      </c>
      <c r="C511" s="23" t="s">
        <v>13</v>
      </c>
      <c r="D511" s="23" t="s">
        <v>2167</v>
      </c>
      <c r="E511" s="23" t="s">
        <v>489</v>
      </c>
      <c r="F511" s="23" t="s">
        <v>2329</v>
      </c>
      <c r="G511" s="23" t="s">
        <v>1766</v>
      </c>
      <c r="H511" s="23" t="s">
        <v>2190</v>
      </c>
      <c r="I511" s="23" t="s">
        <v>2191</v>
      </c>
      <c r="J511" s="23" t="s">
        <v>466</v>
      </c>
      <c r="K511" s="23" t="s">
        <v>2171</v>
      </c>
      <c r="L511" s="23" t="s">
        <v>14</v>
      </c>
      <c r="M511" s="23" t="s">
        <v>1563</v>
      </c>
      <c r="N511" s="23" t="s">
        <v>2193</v>
      </c>
      <c r="O511" s="23" t="s">
        <v>2174</v>
      </c>
      <c r="P511" s="23" t="s">
        <v>2529</v>
      </c>
      <c r="Q511" s="23">
        <v>0</v>
      </c>
      <c r="R511" s="23" t="s">
        <v>1091</v>
      </c>
      <c r="S511" s="23" t="s">
        <v>2530</v>
      </c>
      <c r="T511" s="23" t="s">
        <v>1766</v>
      </c>
    </row>
    <row r="512" spans="1:20">
      <c r="A512" s="23" t="s">
        <v>2784</v>
      </c>
      <c r="B512" s="23" t="s">
        <v>2785</v>
      </c>
      <c r="C512" s="23" t="s">
        <v>18</v>
      </c>
      <c r="D512" s="23" t="s">
        <v>2167</v>
      </c>
      <c r="E512" s="23" t="s">
        <v>480</v>
      </c>
      <c r="F512" s="23" t="s">
        <v>2265</v>
      </c>
      <c r="G512" s="23" t="s">
        <v>1766</v>
      </c>
      <c r="H512" s="23" t="s">
        <v>2181</v>
      </c>
      <c r="I512" s="23" t="s">
        <v>2266</v>
      </c>
      <c r="J512" s="23" t="s">
        <v>14</v>
      </c>
      <c r="K512" s="23" t="s">
        <v>2171</v>
      </c>
      <c r="L512" s="23" t="s">
        <v>14</v>
      </c>
      <c r="M512" s="23" t="s">
        <v>1558</v>
      </c>
      <c r="N512" s="23" t="s">
        <v>2173</v>
      </c>
      <c r="O512" s="23" t="s">
        <v>2174</v>
      </c>
      <c r="P512" s="23" t="s">
        <v>946</v>
      </c>
      <c r="Q512" s="23">
        <v>0</v>
      </c>
      <c r="R512" s="23" t="s">
        <v>1214</v>
      </c>
      <c r="S512" s="23" t="s">
        <v>2786</v>
      </c>
      <c r="T512" s="23" t="s">
        <v>1766</v>
      </c>
    </row>
    <row r="513" spans="1:20">
      <c r="A513" s="23" t="s">
        <v>2546</v>
      </c>
      <c r="B513" s="23" t="s">
        <v>2547</v>
      </c>
      <c r="C513" s="23" t="s">
        <v>13</v>
      </c>
      <c r="D513" s="23" t="s">
        <v>2167</v>
      </c>
      <c r="E513" s="23" t="s">
        <v>489</v>
      </c>
      <c r="F513" s="23" t="s">
        <v>2384</v>
      </c>
      <c r="G513" s="23" t="s">
        <v>1766</v>
      </c>
      <c r="H513" s="23" t="s">
        <v>2169</v>
      </c>
      <c r="I513" s="23" t="s">
        <v>2201</v>
      </c>
      <c r="J513" s="23" t="s">
        <v>466</v>
      </c>
      <c r="K513" s="23" t="s">
        <v>2171</v>
      </c>
      <c r="L513" s="23" t="s">
        <v>14</v>
      </c>
      <c r="M513" s="23" t="s">
        <v>2495</v>
      </c>
      <c r="N513" s="23" t="s">
        <v>2193</v>
      </c>
      <c r="O513" s="23" t="s">
        <v>2174</v>
      </c>
      <c r="P513" s="23" t="s">
        <v>149</v>
      </c>
      <c r="Q513" s="23">
        <v>0</v>
      </c>
      <c r="R513" s="23" t="s">
        <v>2386</v>
      </c>
      <c r="S513" s="23" t="s">
        <v>2549</v>
      </c>
      <c r="T513" s="23" t="s">
        <v>1766</v>
      </c>
    </row>
    <row r="514" spans="1:20">
      <c r="A514" s="23" t="s">
        <v>2391</v>
      </c>
      <c r="B514" s="23" t="s">
        <v>2392</v>
      </c>
      <c r="C514" s="23" t="s">
        <v>16</v>
      </c>
      <c r="D514" s="23" t="s">
        <v>2167</v>
      </c>
      <c r="E514" s="23" t="s">
        <v>2393</v>
      </c>
      <c r="F514" s="23" t="s">
        <v>2394</v>
      </c>
      <c r="G514" s="23" t="s">
        <v>1766</v>
      </c>
      <c r="H514" s="23" t="s">
        <v>2152</v>
      </c>
      <c r="I514" s="23" t="s">
        <v>2182</v>
      </c>
      <c r="J514" s="23" t="s">
        <v>466</v>
      </c>
      <c r="K514" s="23" t="s">
        <v>2171</v>
      </c>
      <c r="L514" s="23" t="s">
        <v>14</v>
      </c>
      <c r="M514" s="23" t="s">
        <v>2499</v>
      </c>
      <c r="N514" s="23" t="s">
        <v>2396</v>
      </c>
      <c r="O514" s="23" t="s">
        <v>2174</v>
      </c>
      <c r="P514" s="23" t="s">
        <v>11</v>
      </c>
      <c r="Q514" s="23">
        <v>0</v>
      </c>
      <c r="R514" s="23" t="s">
        <v>1565</v>
      </c>
      <c r="S514" s="23" t="s">
        <v>2397</v>
      </c>
      <c r="T514" s="23" t="s">
        <v>1766</v>
      </c>
    </row>
    <row r="515" spans="1:20">
      <c r="A515" s="23" t="s">
        <v>2898</v>
      </c>
      <c r="B515" s="23" t="s">
        <v>2899</v>
      </c>
      <c r="C515" s="23" t="s">
        <v>13</v>
      </c>
      <c r="D515" s="23" t="s">
        <v>2167</v>
      </c>
      <c r="E515" s="23" t="s">
        <v>489</v>
      </c>
      <c r="F515" s="23" t="s">
        <v>2416</v>
      </c>
      <c r="G515" s="23" t="s">
        <v>1766</v>
      </c>
      <c r="H515" s="23" t="s">
        <v>2181</v>
      </c>
      <c r="I515" s="23" t="s">
        <v>2266</v>
      </c>
      <c r="J515" s="23" t="s">
        <v>14</v>
      </c>
      <c r="K515" s="23" t="s">
        <v>2171</v>
      </c>
      <c r="L515" s="23" t="s">
        <v>14</v>
      </c>
      <c r="M515" s="23" t="s">
        <v>2439</v>
      </c>
      <c r="N515" s="23" t="s">
        <v>2193</v>
      </c>
      <c r="O515" s="23" t="s">
        <v>2174</v>
      </c>
      <c r="P515" s="23" t="s">
        <v>2175</v>
      </c>
      <c r="Q515" s="23">
        <v>0</v>
      </c>
      <c r="R515" s="23" t="s">
        <v>2532</v>
      </c>
      <c r="S515" s="23" t="s">
        <v>2900</v>
      </c>
      <c r="T515" s="23" t="s">
        <v>1766</v>
      </c>
    </row>
    <row r="516" spans="1:20">
      <c r="A516" s="23" t="s">
        <v>2894</v>
      </c>
      <c r="B516" s="23" t="s">
        <v>2895</v>
      </c>
      <c r="C516" s="23" t="s">
        <v>18</v>
      </c>
      <c r="D516" s="23" t="s">
        <v>2167</v>
      </c>
      <c r="E516" s="23" t="s">
        <v>480</v>
      </c>
      <c r="F516" s="23" t="s">
        <v>2211</v>
      </c>
      <c r="G516" s="23" t="s">
        <v>1766</v>
      </c>
      <c r="H516" s="23" t="s">
        <v>2152</v>
      </c>
      <c r="I516" s="23" t="s">
        <v>2212</v>
      </c>
      <c r="J516" s="23" t="s">
        <v>14</v>
      </c>
      <c r="K516" s="23" t="s">
        <v>2171</v>
      </c>
      <c r="L516" s="23" t="s">
        <v>14</v>
      </c>
      <c r="M516" s="23" t="s">
        <v>1548</v>
      </c>
      <c r="N516" s="23" t="s">
        <v>2173</v>
      </c>
      <c r="O516" s="23" t="s">
        <v>2174</v>
      </c>
      <c r="P516" s="23" t="s">
        <v>2896</v>
      </c>
      <c r="Q516" s="23">
        <v>0</v>
      </c>
      <c r="R516" s="23" t="s">
        <v>1070</v>
      </c>
      <c r="S516" s="23" t="s">
        <v>2897</v>
      </c>
      <c r="T516" s="23" t="s">
        <v>1766</v>
      </c>
    </row>
    <row r="517" spans="1:20">
      <c r="A517" s="23" t="s">
        <v>2669</v>
      </c>
      <c r="B517" s="23" t="s">
        <v>2670</v>
      </c>
      <c r="C517" s="23" t="s">
        <v>17</v>
      </c>
      <c r="D517" s="23" t="s">
        <v>2167</v>
      </c>
      <c r="E517" s="23" t="s">
        <v>2509</v>
      </c>
      <c r="F517" s="23" t="s">
        <v>2510</v>
      </c>
      <c r="G517" s="23" t="s">
        <v>1766</v>
      </c>
      <c r="H517" s="23" t="s">
        <v>2272</v>
      </c>
      <c r="I517" s="23" t="s">
        <v>2182</v>
      </c>
      <c r="J517" s="23" t="s">
        <v>14</v>
      </c>
      <c r="K517" s="23" t="s">
        <v>2171</v>
      </c>
      <c r="L517" s="23" t="s">
        <v>14</v>
      </c>
      <c r="M517" s="23" t="s">
        <v>2445</v>
      </c>
      <c r="N517" s="23" t="s">
        <v>2396</v>
      </c>
      <c r="O517" s="23" t="s">
        <v>2174</v>
      </c>
      <c r="P517" s="23" t="s">
        <v>149</v>
      </c>
      <c r="Q517" s="23">
        <v>0</v>
      </c>
      <c r="R517" s="23" t="s">
        <v>1016</v>
      </c>
      <c r="S517" s="23" t="s">
        <v>2671</v>
      </c>
      <c r="T517" s="23" t="s">
        <v>1766</v>
      </c>
    </row>
    <row r="518" spans="1:20">
      <c r="A518" s="23" t="s">
        <v>2901</v>
      </c>
      <c r="B518" s="23" t="s">
        <v>2902</v>
      </c>
      <c r="C518" s="23" t="s">
        <v>1834</v>
      </c>
      <c r="D518" s="23" t="s">
        <v>2167</v>
      </c>
      <c r="E518" s="23" t="s">
        <v>480</v>
      </c>
      <c r="F518" s="23" t="s">
        <v>2351</v>
      </c>
      <c r="G518" s="23" t="s">
        <v>1766</v>
      </c>
      <c r="H518" s="23" t="s">
        <v>2152</v>
      </c>
      <c r="I518" s="23" t="s">
        <v>2201</v>
      </c>
      <c r="J518" s="23" t="s">
        <v>14</v>
      </c>
      <c r="K518" s="23" t="s">
        <v>2171</v>
      </c>
      <c r="L518" s="23" t="s">
        <v>14</v>
      </c>
      <c r="M518" s="23" t="s">
        <v>1561</v>
      </c>
      <c r="N518" s="23" t="s">
        <v>2173</v>
      </c>
      <c r="O518" s="23" t="s">
        <v>2174</v>
      </c>
      <c r="P518" s="23" t="s">
        <v>2903</v>
      </c>
      <c r="Q518" s="23">
        <v>0</v>
      </c>
      <c r="R518" s="23" t="s">
        <v>1016</v>
      </c>
      <c r="S518" s="23" t="s">
        <v>2904</v>
      </c>
      <c r="T518" s="23" t="s">
        <v>1766</v>
      </c>
    </row>
    <row r="519" spans="1:20">
      <c r="A519" s="23" t="s">
        <v>2115</v>
      </c>
      <c r="B519" s="23" t="s">
        <v>2116</v>
      </c>
      <c r="C519" s="23" t="s">
        <v>13</v>
      </c>
      <c r="D519" s="23" t="s">
        <v>2167</v>
      </c>
      <c r="E519" s="23" t="s">
        <v>480</v>
      </c>
      <c r="F519" s="23" t="s">
        <v>2450</v>
      </c>
      <c r="G519" s="23" t="s">
        <v>1766</v>
      </c>
      <c r="H519" s="23" t="s">
        <v>2451</v>
      </c>
      <c r="I519" s="23" t="s">
        <v>2170</v>
      </c>
      <c r="J519" s="23" t="s">
        <v>14</v>
      </c>
      <c r="K519" s="23" t="s">
        <v>2171</v>
      </c>
      <c r="L519" s="23" t="s">
        <v>14</v>
      </c>
      <c r="M519" s="23" t="s">
        <v>1540</v>
      </c>
      <c r="N519" s="23" t="s">
        <v>2173</v>
      </c>
      <c r="O519" s="23" t="s">
        <v>2174</v>
      </c>
      <c r="P519" s="23" t="s">
        <v>149</v>
      </c>
      <c r="Q519" s="23">
        <v>0</v>
      </c>
      <c r="R519" s="23" t="s">
        <v>1468</v>
      </c>
      <c r="S519" s="23" t="s">
        <v>2114</v>
      </c>
      <c r="T519" s="23" t="s">
        <v>1766</v>
      </c>
    </row>
    <row r="520" spans="1:20">
      <c r="A520" s="23" t="s">
        <v>2230</v>
      </c>
      <c r="B520" s="23" t="s">
        <v>2231</v>
      </c>
      <c r="C520" s="23" t="s">
        <v>20</v>
      </c>
      <c r="D520" s="23" t="s">
        <v>2167</v>
      </c>
      <c r="E520" s="23" t="s">
        <v>489</v>
      </c>
      <c r="F520" s="23" t="s">
        <v>2189</v>
      </c>
      <c r="G520" s="23" t="s">
        <v>1766</v>
      </c>
      <c r="H520" s="23" t="s">
        <v>2190</v>
      </c>
      <c r="I520" s="23" t="s">
        <v>2191</v>
      </c>
      <c r="J520" s="23" t="s">
        <v>466</v>
      </c>
      <c r="K520" s="23" t="s">
        <v>2171</v>
      </c>
      <c r="L520" s="23" t="s">
        <v>14</v>
      </c>
      <c r="M520" s="23" t="s">
        <v>2323</v>
      </c>
      <c r="N520" s="23" t="s">
        <v>2193</v>
      </c>
      <c r="O520" s="23" t="s">
        <v>2174</v>
      </c>
      <c r="P520" s="23" t="s">
        <v>149</v>
      </c>
      <c r="Q520" s="23">
        <v>0</v>
      </c>
      <c r="R520" s="23" t="s">
        <v>1214</v>
      </c>
      <c r="S520" s="23" t="s">
        <v>2233</v>
      </c>
      <c r="T520" s="23" t="s">
        <v>1766</v>
      </c>
    </row>
    <row r="521" spans="1:20">
      <c r="A521" s="23" t="s">
        <v>1445</v>
      </c>
      <c r="B521" s="23" t="s">
        <v>1822</v>
      </c>
      <c r="C521" s="23" t="s">
        <v>20</v>
      </c>
      <c r="D521" s="23" t="s">
        <v>2167</v>
      </c>
      <c r="E521" s="23" t="s">
        <v>480</v>
      </c>
      <c r="F521" s="23" t="s">
        <v>2295</v>
      </c>
      <c r="G521" s="23" t="s">
        <v>1766</v>
      </c>
      <c r="H521" s="23" t="s">
        <v>2169</v>
      </c>
      <c r="I521" s="23" t="s">
        <v>2170</v>
      </c>
      <c r="J521" s="23" t="s">
        <v>14</v>
      </c>
      <c r="K521" s="23" t="s">
        <v>2171</v>
      </c>
      <c r="L521" s="23" t="s">
        <v>14</v>
      </c>
      <c r="M521" s="23" t="s">
        <v>1551</v>
      </c>
      <c r="N521" s="23" t="s">
        <v>2173</v>
      </c>
      <c r="O521" s="23" t="s">
        <v>2174</v>
      </c>
      <c r="P521" s="23" t="s">
        <v>2175</v>
      </c>
      <c r="Q521" s="23">
        <v>0</v>
      </c>
      <c r="R521" s="23" t="s">
        <v>1467</v>
      </c>
      <c r="S521" s="23" t="s">
        <v>2009</v>
      </c>
      <c r="T521" s="23" t="s">
        <v>1766</v>
      </c>
    </row>
    <row r="522" spans="1:20">
      <c r="A522" s="23" t="s">
        <v>2060</v>
      </c>
      <c r="B522" s="23" t="s">
        <v>2061</v>
      </c>
      <c r="C522" s="23" t="s">
        <v>13</v>
      </c>
      <c r="D522" s="23" t="s">
        <v>2167</v>
      </c>
      <c r="E522" s="23" t="s">
        <v>1264</v>
      </c>
      <c r="F522" s="23" t="s">
        <v>2496</v>
      </c>
      <c r="G522" s="23" t="s">
        <v>1766</v>
      </c>
      <c r="H522" s="23" t="s">
        <v>2236</v>
      </c>
      <c r="I522" s="23" t="s">
        <v>2498</v>
      </c>
      <c r="J522" s="23" t="s">
        <v>466</v>
      </c>
      <c r="K522" s="23" t="s">
        <v>2171</v>
      </c>
      <c r="L522" s="23" t="s">
        <v>14</v>
      </c>
      <c r="M522" s="23" t="s">
        <v>2639</v>
      </c>
      <c r="N522" s="23" t="s">
        <v>2173</v>
      </c>
      <c r="O522" s="23" t="s">
        <v>2174</v>
      </c>
      <c r="P522" s="23" t="s">
        <v>2500</v>
      </c>
      <c r="Q522" s="23">
        <v>0</v>
      </c>
      <c r="R522" s="23" t="s">
        <v>2501</v>
      </c>
      <c r="S522" s="23" t="s">
        <v>2502</v>
      </c>
      <c r="T522" s="23" t="s">
        <v>1766</v>
      </c>
    </row>
    <row r="523" spans="1:20">
      <c r="A523" s="23" t="s">
        <v>2870</v>
      </c>
      <c r="B523" s="23" t="s">
        <v>2871</v>
      </c>
      <c r="C523" s="23" t="s">
        <v>20</v>
      </c>
      <c r="D523" s="23" t="s">
        <v>2167</v>
      </c>
      <c r="E523" s="23" t="s">
        <v>489</v>
      </c>
      <c r="F523" s="23" t="s">
        <v>2189</v>
      </c>
      <c r="G523" s="23" t="s">
        <v>1766</v>
      </c>
      <c r="H523" s="23" t="s">
        <v>2190</v>
      </c>
      <c r="I523" s="23" t="s">
        <v>2191</v>
      </c>
      <c r="J523" s="23" t="s">
        <v>14</v>
      </c>
      <c r="K523" s="23" t="s">
        <v>2171</v>
      </c>
      <c r="L523" s="23" t="s">
        <v>14</v>
      </c>
      <c r="M523" s="23" t="s">
        <v>2192</v>
      </c>
      <c r="N523" s="23" t="s">
        <v>2193</v>
      </c>
      <c r="O523" s="23" t="s">
        <v>2174</v>
      </c>
      <c r="P523" s="23" t="s">
        <v>8</v>
      </c>
      <c r="Q523" s="23">
        <v>0</v>
      </c>
      <c r="R523" s="23" t="s">
        <v>1214</v>
      </c>
      <c r="S523" s="23" t="s">
        <v>2872</v>
      </c>
      <c r="T523" s="23" t="s">
        <v>1766</v>
      </c>
    </row>
    <row r="524" spans="1:20">
      <c r="A524" s="23" t="s">
        <v>1458</v>
      </c>
      <c r="B524" s="23" t="s">
        <v>1793</v>
      </c>
      <c r="C524" s="23" t="s">
        <v>20</v>
      </c>
      <c r="D524" s="23" t="s">
        <v>2167</v>
      </c>
      <c r="E524" s="23" t="s">
        <v>480</v>
      </c>
      <c r="F524" s="23" t="s">
        <v>2295</v>
      </c>
      <c r="G524" s="23" t="s">
        <v>1766</v>
      </c>
      <c r="H524" s="23" t="s">
        <v>2169</v>
      </c>
      <c r="I524" s="23" t="s">
        <v>2170</v>
      </c>
      <c r="J524" s="23" t="s">
        <v>14</v>
      </c>
      <c r="K524" s="23" t="s">
        <v>2171</v>
      </c>
      <c r="L524" s="23" t="s">
        <v>14</v>
      </c>
      <c r="M524" s="23" t="s">
        <v>1560</v>
      </c>
      <c r="N524" s="23" t="s">
        <v>2173</v>
      </c>
      <c r="O524" s="23" t="s">
        <v>2174</v>
      </c>
      <c r="P524" s="23" t="s">
        <v>8</v>
      </c>
      <c r="Q524" s="23">
        <v>0</v>
      </c>
      <c r="R524" s="23" t="s">
        <v>1474</v>
      </c>
      <c r="S524" s="23" t="s">
        <v>1457</v>
      </c>
      <c r="T524" s="23" t="s">
        <v>1766</v>
      </c>
    </row>
    <row r="525" spans="1:20">
      <c r="A525" s="23" t="s">
        <v>2891</v>
      </c>
      <c r="B525" s="23" t="s">
        <v>2892</v>
      </c>
      <c r="C525" s="23" t="s">
        <v>1834</v>
      </c>
      <c r="D525" s="23" t="s">
        <v>2179</v>
      </c>
      <c r="E525" s="23" t="s">
        <v>492</v>
      </c>
      <c r="F525" s="23" t="s">
        <v>2180</v>
      </c>
      <c r="G525" s="23" t="s">
        <v>1766</v>
      </c>
      <c r="H525" s="23" t="s">
        <v>2181</v>
      </c>
      <c r="I525" s="23" t="s">
        <v>2182</v>
      </c>
      <c r="J525" s="23" t="s">
        <v>14</v>
      </c>
      <c r="K525" s="23" t="s">
        <v>2171</v>
      </c>
      <c r="L525" s="23" t="s">
        <v>14</v>
      </c>
      <c r="M525" s="23" t="s">
        <v>2217</v>
      </c>
      <c r="N525" s="23" t="s">
        <v>2184</v>
      </c>
      <c r="O525" s="23" t="s">
        <v>2174</v>
      </c>
      <c r="P525" s="23" t="s">
        <v>2338</v>
      </c>
      <c r="Q525" s="23">
        <v>0</v>
      </c>
      <c r="R525" s="23" t="s">
        <v>2185</v>
      </c>
      <c r="S525" s="23" t="s">
        <v>2893</v>
      </c>
      <c r="T525" s="23" t="s">
        <v>1766</v>
      </c>
    </row>
    <row r="526" spans="1:20">
      <c r="A526" s="23" t="s">
        <v>2905</v>
      </c>
      <c r="B526" s="23" t="s">
        <v>2906</v>
      </c>
      <c r="C526" s="23" t="s">
        <v>1927</v>
      </c>
      <c r="D526" s="23" t="s">
        <v>2179</v>
      </c>
      <c r="E526" s="23" t="s">
        <v>492</v>
      </c>
      <c r="F526" s="23" t="s">
        <v>2315</v>
      </c>
      <c r="G526" s="23" t="s">
        <v>1766</v>
      </c>
      <c r="H526" s="23" t="s">
        <v>2241</v>
      </c>
      <c r="I526" s="23" t="s">
        <v>2182</v>
      </c>
      <c r="J526" s="23" t="s">
        <v>14</v>
      </c>
      <c r="K526" s="23" t="s">
        <v>2171</v>
      </c>
      <c r="L526" s="23" t="s">
        <v>14</v>
      </c>
      <c r="M526" s="23" t="s">
        <v>1541</v>
      </c>
      <c r="N526" s="23" t="s">
        <v>2184</v>
      </c>
      <c r="O526" s="23" t="s">
        <v>2174</v>
      </c>
      <c r="P526" s="23" t="s">
        <v>2342</v>
      </c>
      <c r="Q526" s="23">
        <v>0</v>
      </c>
      <c r="R526" s="23" t="s">
        <v>1041</v>
      </c>
      <c r="S526" s="23" t="s">
        <v>2907</v>
      </c>
      <c r="T526" s="23" t="s">
        <v>1766</v>
      </c>
    </row>
    <row r="527" spans="1:20">
      <c r="A527" s="23" t="s">
        <v>2784</v>
      </c>
      <c r="B527" s="23" t="s">
        <v>2785</v>
      </c>
      <c r="C527" s="23" t="s">
        <v>18</v>
      </c>
      <c r="D527" s="23" t="s">
        <v>2167</v>
      </c>
      <c r="E527" s="23" t="s">
        <v>480</v>
      </c>
      <c r="F527" s="23" t="s">
        <v>2265</v>
      </c>
      <c r="G527" s="23" t="s">
        <v>1766</v>
      </c>
      <c r="H527" s="23" t="s">
        <v>2181</v>
      </c>
      <c r="I527" s="23" t="s">
        <v>2266</v>
      </c>
      <c r="J527" s="23" t="s">
        <v>14</v>
      </c>
      <c r="K527" s="23" t="s">
        <v>2171</v>
      </c>
      <c r="L527" s="23" t="s">
        <v>14</v>
      </c>
      <c r="M527" s="23" t="s">
        <v>1549</v>
      </c>
      <c r="N527" s="23" t="s">
        <v>2173</v>
      </c>
      <c r="O527" s="23" t="s">
        <v>2174</v>
      </c>
      <c r="P527" s="23" t="s">
        <v>946</v>
      </c>
      <c r="Q527" s="23">
        <v>0</v>
      </c>
      <c r="R527" s="23" t="s">
        <v>1214</v>
      </c>
      <c r="S527" s="23" t="s">
        <v>2786</v>
      </c>
      <c r="T527" s="23" t="s">
        <v>1766</v>
      </c>
    </row>
    <row r="528" spans="1:20">
      <c r="A528" s="23" t="s">
        <v>2568</v>
      </c>
      <c r="B528" s="23" t="s">
        <v>2569</v>
      </c>
      <c r="C528" s="23" t="s">
        <v>20</v>
      </c>
      <c r="D528" s="23" t="s">
        <v>2167</v>
      </c>
      <c r="E528" s="23" t="s">
        <v>489</v>
      </c>
      <c r="F528" s="23" t="s">
        <v>2384</v>
      </c>
      <c r="G528" s="23" t="s">
        <v>1766</v>
      </c>
      <c r="H528" s="23" t="s">
        <v>2169</v>
      </c>
      <c r="I528" s="23" t="s">
        <v>2201</v>
      </c>
      <c r="J528" s="23" t="s">
        <v>466</v>
      </c>
      <c r="K528" s="23" t="s">
        <v>2171</v>
      </c>
      <c r="L528" s="23" t="s">
        <v>14</v>
      </c>
      <c r="M528" s="23" t="s">
        <v>2645</v>
      </c>
      <c r="N528" s="23" t="s">
        <v>2193</v>
      </c>
      <c r="O528" s="23" t="s">
        <v>2174</v>
      </c>
      <c r="P528" s="23" t="s">
        <v>8</v>
      </c>
      <c r="Q528" s="23">
        <v>0</v>
      </c>
      <c r="R528" s="23" t="s">
        <v>2570</v>
      </c>
      <c r="S528" s="23" t="s">
        <v>2571</v>
      </c>
      <c r="T528" s="23" t="s">
        <v>1766</v>
      </c>
    </row>
    <row r="529" spans="1:20">
      <c r="A529" s="23" t="s">
        <v>2662</v>
      </c>
      <c r="B529" s="23" t="s">
        <v>2663</v>
      </c>
      <c r="C529" s="23" t="s">
        <v>20</v>
      </c>
      <c r="D529" s="23" t="s">
        <v>2167</v>
      </c>
      <c r="E529" s="23" t="s">
        <v>489</v>
      </c>
      <c r="F529" s="23" t="s">
        <v>2416</v>
      </c>
      <c r="G529" s="23" t="s">
        <v>1766</v>
      </c>
      <c r="H529" s="23" t="s">
        <v>2181</v>
      </c>
      <c r="I529" s="23" t="s">
        <v>2266</v>
      </c>
      <c r="J529" s="23" t="s">
        <v>466</v>
      </c>
      <c r="K529" s="23" t="s">
        <v>2171</v>
      </c>
      <c r="L529" s="23" t="s">
        <v>14</v>
      </c>
      <c r="M529" s="23" t="s">
        <v>2439</v>
      </c>
      <c r="N529" s="23" t="s">
        <v>2193</v>
      </c>
      <c r="O529" s="23" t="s">
        <v>2174</v>
      </c>
      <c r="P529" s="23" t="s">
        <v>2664</v>
      </c>
      <c r="Q529" s="23">
        <v>0</v>
      </c>
      <c r="R529" s="23" t="s">
        <v>2279</v>
      </c>
      <c r="S529" s="23" t="s">
        <v>2665</v>
      </c>
      <c r="T529" s="23" t="s">
        <v>1766</v>
      </c>
    </row>
    <row r="530" spans="1:20">
      <c r="A530" s="23" t="s">
        <v>2679</v>
      </c>
      <c r="B530" s="23" t="s">
        <v>2680</v>
      </c>
      <c r="C530" s="23" t="s">
        <v>18</v>
      </c>
      <c r="D530" s="23" t="s">
        <v>2167</v>
      </c>
      <c r="E530" s="23" t="s">
        <v>480</v>
      </c>
      <c r="F530" s="23" t="s">
        <v>2211</v>
      </c>
      <c r="G530" s="23" t="s">
        <v>1766</v>
      </c>
      <c r="H530" s="23" t="s">
        <v>2236</v>
      </c>
      <c r="I530" s="23" t="s">
        <v>2212</v>
      </c>
      <c r="J530" s="23" t="s">
        <v>14</v>
      </c>
      <c r="K530" s="23" t="s">
        <v>2171</v>
      </c>
      <c r="L530" s="23" t="s">
        <v>14</v>
      </c>
      <c r="M530" s="23" t="s">
        <v>1552</v>
      </c>
      <c r="N530" s="23" t="s">
        <v>2173</v>
      </c>
      <c r="O530" s="23" t="s">
        <v>2174</v>
      </c>
      <c r="P530" s="23" t="s">
        <v>2681</v>
      </c>
      <c r="Q530" s="23">
        <v>0</v>
      </c>
      <c r="R530" s="23" t="s">
        <v>1070</v>
      </c>
      <c r="S530" s="23" t="s">
        <v>2682</v>
      </c>
      <c r="T530" s="23" t="s">
        <v>1766</v>
      </c>
    </row>
    <row r="531" spans="1:20">
      <c r="A531" s="23" t="s">
        <v>2750</v>
      </c>
      <c r="B531" s="23" t="s">
        <v>2751</v>
      </c>
      <c r="C531" s="23" t="s">
        <v>20</v>
      </c>
      <c r="D531" s="23" t="s">
        <v>2167</v>
      </c>
      <c r="E531" s="23" t="s">
        <v>489</v>
      </c>
      <c r="F531" s="23" t="s">
        <v>2416</v>
      </c>
      <c r="G531" s="23" t="s">
        <v>1766</v>
      </c>
      <c r="H531" s="23" t="s">
        <v>2181</v>
      </c>
      <c r="I531" s="23" t="s">
        <v>2266</v>
      </c>
      <c r="J531" s="23" t="s">
        <v>466</v>
      </c>
      <c r="K531" s="23" t="s">
        <v>2171</v>
      </c>
      <c r="L531" s="23" t="s">
        <v>14</v>
      </c>
      <c r="M531" s="23" t="s">
        <v>2417</v>
      </c>
      <c r="N531" s="23" t="s">
        <v>2193</v>
      </c>
      <c r="O531" s="23" t="s">
        <v>2174</v>
      </c>
      <c r="P531" s="23" t="s">
        <v>2752</v>
      </c>
      <c r="Q531" s="23">
        <v>0</v>
      </c>
      <c r="R531" s="23" t="s">
        <v>2279</v>
      </c>
      <c r="S531" s="23" t="s">
        <v>2753</v>
      </c>
      <c r="T531" s="23" t="s">
        <v>1766</v>
      </c>
    </row>
    <row r="532" spans="1:20">
      <c r="A532" s="23" t="s">
        <v>2833</v>
      </c>
      <c r="B532" s="23" t="s">
        <v>2834</v>
      </c>
      <c r="C532" s="23" t="s">
        <v>16</v>
      </c>
      <c r="D532" s="23" t="s">
        <v>2167</v>
      </c>
      <c r="E532" s="23" t="s">
        <v>489</v>
      </c>
      <c r="F532" s="23" t="s">
        <v>2305</v>
      </c>
      <c r="G532" s="23" t="s">
        <v>1766</v>
      </c>
      <c r="H532" s="23" t="s">
        <v>2152</v>
      </c>
      <c r="I532" s="23" t="s">
        <v>2266</v>
      </c>
      <c r="J532" s="23" t="s">
        <v>466</v>
      </c>
      <c r="K532" s="23" t="s">
        <v>2171</v>
      </c>
      <c r="L532" s="23" t="s">
        <v>14</v>
      </c>
      <c r="M532" s="23" t="s">
        <v>2323</v>
      </c>
      <c r="N532" s="23" t="s">
        <v>2193</v>
      </c>
      <c r="O532" s="23" t="s">
        <v>2174</v>
      </c>
      <c r="P532" s="23" t="s">
        <v>2835</v>
      </c>
      <c r="Q532" s="23">
        <v>0</v>
      </c>
      <c r="R532" s="23" t="s">
        <v>147</v>
      </c>
      <c r="S532" s="23" t="s">
        <v>2836</v>
      </c>
      <c r="T532" s="23" t="s">
        <v>1766</v>
      </c>
    </row>
    <row r="533" spans="1:20">
      <c r="A533" s="23" t="s">
        <v>2726</v>
      </c>
      <c r="B533" s="23" t="s">
        <v>2727</v>
      </c>
      <c r="C533" s="23" t="s">
        <v>18</v>
      </c>
      <c r="D533" s="23" t="s">
        <v>2167</v>
      </c>
      <c r="E533" s="23" t="s">
        <v>2393</v>
      </c>
      <c r="F533" s="23" t="s">
        <v>2394</v>
      </c>
      <c r="G533" s="23" t="s">
        <v>1766</v>
      </c>
      <c r="H533" s="23" t="s">
        <v>2152</v>
      </c>
      <c r="I533" s="23" t="s">
        <v>2182</v>
      </c>
      <c r="J533" s="23" t="s">
        <v>466</v>
      </c>
      <c r="K533" s="23" t="s">
        <v>2171</v>
      </c>
      <c r="L533" s="23" t="s">
        <v>14</v>
      </c>
      <c r="M533" s="23" t="s">
        <v>2639</v>
      </c>
      <c r="N533" s="23" t="s">
        <v>2396</v>
      </c>
      <c r="O533" s="23" t="s">
        <v>2174</v>
      </c>
      <c r="P533" s="23" t="s">
        <v>2728</v>
      </c>
      <c r="Q533" s="23">
        <v>0</v>
      </c>
      <c r="R533" s="23" t="s">
        <v>1565</v>
      </c>
      <c r="S533" s="23" t="s">
        <v>2729</v>
      </c>
      <c r="T533" s="23" t="s">
        <v>1766</v>
      </c>
    </row>
    <row r="534" spans="1:20">
      <c r="A534" s="23" t="s">
        <v>2771</v>
      </c>
      <c r="B534" s="23" t="s">
        <v>2772</v>
      </c>
      <c r="C534" s="23" t="s">
        <v>18</v>
      </c>
      <c r="D534" s="23" t="s">
        <v>2167</v>
      </c>
      <c r="E534" s="23" t="s">
        <v>480</v>
      </c>
      <c r="F534" s="23" t="s">
        <v>2265</v>
      </c>
      <c r="G534" s="23" t="s">
        <v>1766</v>
      </c>
      <c r="H534" s="23" t="s">
        <v>2181</v>
      </c>
      <c r="I534" s="23" t="s">
        <v>2266</v>
      </c>
      <c r="J534" s="23" t="s">
        <v>14</v>
      </c>
      <c r="K534" s="23" t="s">
        <v>2171</v>
      </c>
      <c r="L534" s="23" t="s">
        <v>14</v>
      </c>
      <c r="M534" s="23" t="s">
        <v>1558</v>
      </c>
      <c r="N534" s="23" t="s">
        <v>2173</v>
      </c>
      <c r="O534" s="23" t="s">
        <v>2174</v>
      </c>
      <c r="P534" s="23" t="s">
        <v>2773</v>
      </c>
      <c r="Q534" s="23">
        <v>0</v>
      </c>
      <c r="R534" s="23" t="s">
        <v>1214</v>
      </c>
      <c r="S534" s="23" t="s">
        <v>2774</v>
      </c>
      <c r="T534" s="23" t="s">
        <v>1766</v>
      </c>
    </row>
    <row r="535" spans="1:20">
      <c r="A535" s="23" t="s">
        <v>1451</v>
      </c>
      <c r="B535" s="23" t="s">
        <v>1826</v>
      </c>
      <c r="C535" s="23" t="s">
        <v>20</v>
      </c>
      <c r="D535" s="23" t="s">
        <v>2167</v>
      </c>
      <c r="E535" s="23" t="s">
        <v>480</v>
      </c>
      <c r="F535" s="23" t="s">
        <v>2295</v>
      </c>
      <c r="G535" s="23" t="s">
        <v>1766</v>
      </c>
      <c r="H535" s="23" t="s">
        <v>2169</v>
      </c>
      <c r="I535" s="23" t="s">
        <v>2170</v>
      </c>
      <c r="J535" s="23" t="s">
        <v>14</v>
      </c>
      <c r="K535" s="23" t="s">
        <v>2171</v>
      </c>
      <c r="L535" s="23" t="s">
        <v>14</v>
      </c>
      <c r="M535" s="23" t="s">
        <v>1551</v>
      </c>
      <c r="N535" s="23" t="s">
        <v>2173</v>
      </c>
      <c r="O535" s="23" t="s">
        <v>2174</v>
      </c>
      <c r="P535" s="23" t="s">
        <v>2175</v>
      </c>
      <c r="Q535" s="23">
        <v>0</v>
      </c>
      <c r="R535" s="23" t="s">
        <v>1467</v>
      </c>
      <c r="S535" s="23" t="s">
        <v>2018</v>
      </c>
      <c r="T535" s="23" t="s">
        <v>1766</v>
      </c>
    </row>
    <row r="536" spans="1:20">
      <c r="A536" s="23" t="s">
        <v>2238</v>
      </c>
      <c r="B536" s="23" t="s">
        <v>2239</v>
      </c>
      <c r="C536" s="23" t="s">
        <v>1834</v>
      </c>
      <c r="D536" s="23" t="s">
        <v>2179</v>
      </c>
      <c r="E536" s="23" t="s">
        <v>492</v>
      </c>
      <c r="F536" s="23" t="s">
        <v>2240</v>
      </c>
      <c r="G536" s="23" t="s">
        <v>1766</v>
      </c>
      <c r="H536" s="23" t="s">
        <v>2241</v>
      </c>
      <c r="I536" s="23" t="s">
        <v>2182</v>
      </c>
      <c r="J536" s="23" t="s">
        <v>14</v>
      </c>
      <c r="K536" s="23" t="s">
        <v>2171</v>
      </c>
      <c r="L536" s="23" t="s">
        <v>14</v>
      </c>
      <c r="M536" s="23" t="s">
        <v>2511</v>
      </c>
      <c r="N536" s="23" t="s">
        <v>2184</v>
      </c>
      <c r="O536" s="23" t="s">
        <v>2174</v>
      </c>
      <c r="P536" s="23" t="s">
        <v>2243</v>
      </c>
      <c r="Q536" s="23">
        <v>0</v>
      </c>
      <c r="R536" s="23" t="s">
        <v>1041</v>
      </c>
      <c r="S536" s="23" t="s">
        <v>2244</v>
      </c>
      <c r="T536" s="23" t="s">
        <v>1766</v>
      </c>
    </row>
    <row r="537" spans="1:20">
      <c r="A537" s="23" t="s">
        <v>1888</v>
      </c>
      <c r="B537" s="23" t="s">
        <v>1889</v>
      </c>
      <c r="C537" s="23" t="s">
        <v>20</v>
      </c>
      <c r="D537" s="23" t="s">
        <v>2167</v>
      </c>
      <c r="E537" s="23" t="s">
        <v>489</v>
      </c>
      <c r="F537" s="23" t="s">
        <v>2189</v>
      </c>
      <c r="G537" s="23" t="s">
        <v>1766</v>
      </c>
      <c r="H537" s="23" t="s">
        <v>2190</v>
      </c>
      <c r="I537" s="23" t="s">
        <v>2191</v>
      </c>
      <c r="J537" s="23" t="s">
        <v>466</v>
      </c>
      <c r="K537" s="23" t="s">
        <v>2171</v>
      </c>
      <c r="L537" s="23" t="s">
        <v>14</v>
      </c>
      <c r="M537" s="23" t="s">
        <v>2192</v>
      </c>
      <c r="N537" s="23" t="s">
        <v>2193</v>
      </c>
      <c r="O537" s="23" t="s">
        <v>2174</v>
      </c>
      <c r="P537" s="23" t="s">
        <v>2721</v>
      </c>
      <c r="Q537" s="23">
        <v>0</v>
      </c>
      <c r="R537" s="23" t="s">
        <v>1214</v>
      </c>
      <c r="S537" s="23" t="s">
        <v>2798</v>
      </c>
      <c r="T537" s="23" t="s">
        <v>1766</v>
      </c>
    </row>
    <row r="538" spans="1:20">
      <c r="A538" s="23" t="s">
        <v>2527</v>
      </c>
      <c r="B538" s="23" t="s">
        <v>2528</v>
      </c>
      <c r="C538" s="23" t="s">
        <v>13</v>
      </c>
      <c r="D538" s="23" t="s">
        <v>2167</v>
      </c>
      <c r="E538" s="23" t="s">
        <v>489</v>
      </c>
      <c r="F538" s="23" t="s">
        <v>2329</v>
      </c>
      <c r="G538" s="23" t="s">
        <v>1766</v>
      </c>
      <c r="H538" s="23" t="s">
        <v>2190</v>
      </c>
      <c r="I538" s="23" t="s">
        <v>2191</v>
      </c>
      <c r="J538" s="23" t="s">
        <v>466</v>
      </c>
      <c r="K538" s="23" t="s">
        <v>2171</v>
      </c>
      <c r="L538" s="23" t="s">
        <v>14</v>
      </c>
      <c r="M538" s="23" t="s">
        <v>1544</v>
      </c>
      <c r="N538" s="23" t="s">
        <v>2193</v>
      </c>
      <c r="O538" s="23" t="s">
        <v>2174</v>
      </c>
      <c r="P538" s="23" t="s">
        <v>2529</v>
      </c>
      <c r="Q538" s="23">
        <v>0</v>
      </c>
      <c r="R538" s="23" t="s">
        <v>1091</v>
      </c>
      <c r="S538" s="23" t="s">
        <v>2530</v>
      </c>
      <c r="T538" s="23" t="s">
        <v>1766</v>
      </c>
    </row>
    <row r="539" spans="1:20">
      <c r="A539" s="23" t="s">
        <v>1429</v>
      </c>
      <c r="B539" s="23" t="s">
        <v>1810</v>
      </c>
      <c r="C539" s="23" t="s">
        <v>20</v>
      </c>
      <c r="D539" s="23" t="s">
        <v>2167</v>
      </c>
      <c r="E539" s="23" t="s">
        <v>1264</v>
      </c>
      <c r="F539" s="23" t="s">
        <v>2168</v>
      </c>
      <c r="G539" s="23" t="s">
        <v>1766</v>
      </c>
      <c r="H539" s="23" t="s">
        <v>2169</v>
      </c>
      <c r="I539" s="23" t="s">
        <v>2170</v>
      </c>
      <c r="J539" s="23" t="s">
        <v>14</v>
      </c>
      <c r="K539" s="23" t="s">
        <v>2171</v>
      </c>
      <c r="L539" s="23" t="s">
        <v>14</v>
      </c>
      <c r="M539" s="23" t="s">
        <v>2448</v>
      </c>
      <c r="N539" s="23" t="s">
        <v>2173</v>
      </c>
      <c r="O539" s="23" t="s">
        <v>2174</v>
      </c>
      <c r="P539" s="23" t="s">
        <v>2175</v>
      </c>
      <c r="Q539" s="23">
        <v>0</v>
      </c>
      <c r="R539" s="23" t="s">
        <v>2228</v>
      </c>
      <c r="S539" s="23" t="s">
        <v>2758</v>
      </c>
      <c r="T539" s="23" t="s">
        <v>1766</v>
      </c>
    </row>
    <row r="540" spans="1:20">
      <c r="A540" s="23" t="s">
        <v>2908</v>
      </c>
      <c r="B540" s="23" t="s">
        <v>2909</v>
      </c>
      <c r="C540" s="23" t="s">
        <v>13</v>
      </c>
      <c r="D540" s="23" t="s">
        <v>2167</v>
      </c>
      <c r="E540" s="23" t="s">
        <v>480</v>
      </c>
      <c r="F540" s="23" t="s">
        <v>2470</v>
      </c>
      <c r="G540" s="23" t="s">
        <v>1766</v>
      </c>
      <c r="H540" s="23" t="s">
        <v>2152</v>
      </c>
      <c r="I540" s="23" t="s">
        <v>2266</v>
      </c>
      <c r="J540" s="23" t="s">
        <v>14</v>
      </c>
      <c r="K540" s="23" t="s">
        <v>2171</v>
      </c>
      <c r="L540" s="23" t="s">
        <v>14</v>
      </c>
      <c r="M540" s="23" t="s">
        <v>1546</v>
      </c>
      <c r="N540" s="23" t="s">
        <v>2173</v>
      </c>
      <c r="O540" s="23" t="s">
        <v>2174</v>
      </c>
      <c r="P540" s="23" t="s">
        <v>2910</v>
      </c>
      <c r="Q540" s="23">
        <v>0</v>
      </c>
      <c r="R540" s="23" t="s">
        <v>1176</v>
      </c>
      <c r="S540" s="23" t="s">
        <v>2911</v>
      </c>
      <c r="T540" s="23" t="s">
        <v>1766</v>
      </c>
    </row>
    <row r="541" spans="1:20">
      <c r="A541" s="23" t="s">
        <v>2292</v>
      </c>
      <c r="B541" s="23" t="s">
        <v>2293</v>
      </c>
      <c r="C541" s="23" t="s">
        <v>18</v>
      </c>
      <c r="D541" s="23" t="s">
        <v>2167</v>
      </c>
      <c r="E541" s="23" t="s">
        <v>480</v>
      </c>
      <c r="F541" s="23" t="s">
        <v>2265</v>
      </c>
      <c r="G541" s="23" t="s">
        <v>1766</v>
      </c>
      <c r="H541" s="23" t="s">
        <v>2181</v>
      </c>
      <c r="I541" s="23" t="s">
        <v>2266</v>
      </c>
      <c r="J541" s="23" t="s">
        <v>14</v>
      </c>
      <c r="K541" s="23" t="s">
        <v>2171</v>
      </c>
      <c r="L541" s="23" t="s">
        <v>14</v>
      </c>
      <c r="M541" s="23" t="s">
        <v>1558</v>
      </c>
      <c r="N541" s="23" t="s">
        <v>2173</v>
      </c>
      <c r="O541" s="23" t="s">
        <v>2174</v>
      </c>
      <c r="P541" s="23" t="s">
        <v>2912</v>
      </c>
      <c r="Q541" s="23">
        <v>0</v>
      </c>
      <c r="R541" s="23" t="s">
        <v>1214</v>
      </c>
      <c r="S541" s="23" t="s">
        <v>2913</v>
      </c>
      <c r="T541" s="23" t="s">
        <v>1766</v>
      </c>
    </row>
    <row r="542" spans="1:20">
      <c r="A542" s="23" t="s">
        <v>2706</v>
      </c>
      <c r="B542" s="23" t="s">
        <v>2707</v>
      </c>
      <c r="C542" s="23" t="s">
        <v>1927</v>
      </c>
      <c r="D542" s="23" t="s">
        <v>2179</v>
      </c>
      <c r="E542" s="23" t="s">
        <v>487</v>
      </c>
      <c r="F542" s="23" t="s">
        <v>2221</v>
      </c>
      <c r="G542" s="23" t="s">
        <v>1766</v>
      </c>
      <c r="H542" s="23" t="s">
        <v>2222</v>
      </c>
      <c r="I542" s="23" t="s">
        <v>2182</v>
      </c>
      <c r="J542" s="23" t="s">
        <v>14</v>
      </c>
      <c r="K542" s="23" t="s">
        <v>2171</v>
      </c>
      <c r="L542" s="23" t="s">
        <v>14</v>
      </c>
      <c r="M542" s="23" t="s">
        <v>2223</v>
      </c>
      <c r="N542" s="23" t="s">
        <v>2184</v>
      </c>
      <c r="O542" s="23" t="s">
        <v>2174</v>
      </c>
      <c r="P542" s="23" t="s">
        <v>1039</v>
      </c>
      <c r="Q542" s="23">
        <v>0</v>
      </c>
      <c r="R542" s="23" t="s">
        <v>2588</v>
      </c>
      <c r="S542" s="23" t="s">
        <v>2708</v>
      </c>
      <c r="T542" s="23" t="s">
        <v>1766</v>
      </c>
    </row>
    <row r="543" spans="1:20">
      <c r="A543" s="23" t="s">
        <v>1443</v>
      </c>
      <c r="B543" s="23" t="s">
        <v>1820</v>
      </c>
      <c r="C543" s="23" t="s">
        <v>1821</v>
      </c>
      <c r="D543" s="23" t="s">
        <v>2167</v>
      </c>
      <c r="E543" s="23" t="s">
        <v>480</v>
      </c>
      <c r="F543" s="23" t="s">
        <v>2196</v>
      </c>
      <c r="G543" s="23" t="s">
        <v>1766</v>
      </c>
      <c r="H543" s="23" t="s">
        <v>2169</v>
      </c>
      <c r="I543" s="23" t="s">
        <v>2170</v>
      </c>
      <c r="J543" s="23" t="s">
        <v>14</v>
      </c>
      <c r="K543" s="23" t="s">
        <v>2171</v>
      </c>
      <c r="L543" s="23" t="s">
        <v>14</v>
      </c>
      <c r="M543" s="23" t="s">
        <v>1549</v>
      </c>
      <c r="N543" s="23" t="s">
        <v>2173</v>
      </c>
      <c r="O543" s="23" t="s">
        <v>2174</v>
      </c>
      <c r="P543" s="23" t="s">
        <v>2175</v>
      </c>
      <c r="Q543" s="23">
        <v>0</v>
      </c>
      <c r="R543" s="23" t="s">
        <v>1478</v>
      </c>
      <c r="S543" s="23" t="s">
        <v>2759</v>
      </c>
      <c r="T543" s="23" t="s">
        <v>1766</v>
      </c>
    </row>
    <row r="544" spans="1:20">
      <c r="A544" s="23" t="s">
        <v>2791</v>
      </c>
      <c r="B544" s="23" t="s">
        <v>2792</v>
      </c>
      <c r="C544" s="23" t="s">
        <v>20</v>
      </c>
      <c r="D544" s="23" t="s">
        <v>2167</v>
      </c>
      <c r="E544" s="23" t="s">
        <v>489</v>
      </c>
      <c r="F544" s="23" t="s">
        <v>2189</v>
      </c>
      <c r="G544" s="23" t="s">
        <v>1766</v>
      </c>
      <c r="H544" s="23" t="s">
        <v>2190</v>
      </c>
      <c r="I544" s="23" t="s">
        <v>2191</v>
      </c>
      <c r="J544" s="23" t="s">
        <v>466</v>
      </c>
      <c r="K544" s="23" t="s">
        <v>2171</v>
      </c>
      <c r="L544" s="23" t="s">
        <v>14</v>
      </c>
      <c r="M544" s="23" t="s">
        <v>2192</v>
      </c>
      <c r="N544" s="23" t="s">
        <v>2193</v>
      </c>
      <c r="O544" s="23" t="s">
        <v>2174</v>
      </c>
      <c r="P544" s="23" t="s">
        <v>149</v>
      </c>
      <c r="Q544" s="23">
        <v>0</v>
      </c>
      <c r="R544" s="23" t="s">
        <v>1214</v>
      </c>
      <c r="S544" s="23" t="s">
        <v>2793</v>
      </c>
      <c r="T544" s="23" t="s">
        <v>1766</v>
      </c>
    </row>
    <row r="545" spans="1:20">
      <c r="A545" s="23" t="s">
        <v>2914</v>
      </c>
      <c r="B545" s="23" t="s">
        <v>2915</v>
      </c>
      <c r="C545" s="23" t="s">
        <v>18</v>
      </c>
      <c r="D545" s="23" t="s">
        <v>2167</v>
      </c>
      <c r="E545" s="23" t="s">
        <v>480</v>
      </c>
      <c r="F545" s="23" t="s">
        <v>2211</v>
      </c>
      <c r="G545" s="23" t="s">
        <v>1766</v>
      </c>
      <c r="H545" s="23" t="s">
        <v>2236</v>
      </c>
      <c r="I545" s="23" t="s">
        <v>2212</v>
      </c>
      <c r="J545" s="23" t="s">
        <v>14</v>
      </c>
      <c r="K545" s="23" t="s">
        <v>2171</v>
      </c>
      <c r="L545" s="23" t="s">
        <v>14</v>
      </c>
      <c r="M545" s="23" t="s">
        <v>1552</v>
      </c>
      <c r="N545" s="23" t="s">
        <v>2173</v>
      </c>
      <c r="O545" s="23" t="s">
        <v>2174</v>
      </c>
      <c r="P545" s="23" t="s">
        <v>149</v>
      </c>
      <c r="Q545" s="23">
        <v>0</v>
      </c>
      <c r="R545" s="23" t="s">
        <v>1070</v>
      </c>
      <c r="S545" s="23" t="s">
        <v>2916</v>
      </c>
      <c r="T545" s="23" t="s">
        <v>1766</v>
      </c>
    </row>
    <row r="546" spans="1:20">
      <c r="A546" s="23" t="s">
        <v>1802</v>
      </c>
      <c r="B546" s="23" t="s">
        <v>1803</v>
      </c>
      <c r="C546" s="23" t="s">
        <v>16</v>
      </c>
      <c r="D546" s="23" t="s">
        <v>2167</v>
      </c>
      <c r="E546" s="23" t="s">
        <v>480</v>
      </c>
      <c r="F546" s="23" t="s">
        <v>2256</v>
      </c>
      <c r="G546" s="23" t="s">
        <v>1766</v>
      </c>
      <c r="H546" s="23" t="s">
        <v>2152</v>
      </c>
      <c r="I546" s="23" t="s">
        <v>2191</v>
      </c>
      <c r="J546" s="23" t="s">
        <v>14</v>
      </c>
      <c r="K546" s="23" t="s">
        <v>2171</v>
      </c>
      <c r="L546" s="23" t="s">
        <v>14</v>
      </c>
      <c r="M546" s="23" t="s">
        <v>1541</v>
      </c>
      <c r="N546" s="23" t="s">
        <v>2173</v>
      </c>
      <c r="O546" s="23" t="s">
        <v>2174</v>
      </c>
      <c r="P546" s="23" t="s">
        <v>2808</v>
      </c>
      <c r="Q546" s="23">
        <v>0</v>
      </c>
      <c r="R546" s="23" t="s">
        <v>15</v>
      </c>
      <c r="S546" s="23" t="s">
        <v>2809</v>
      </c>
      <c r="T546" s="23" t="s">
        <v>2810</v>
      </c>
    </row>
    <row r="547" spans="1:20">
      <c r="A547" s="23" t="s">
        <v>2876</v>
      </c>
      <c r="B547" s="23" t="s">
        <v>2877</v>
      </c>
      <c r="C547" s="23" t="s">
        <v>13</v>
      </c>
      <c r="D547" s="23" t="s">
        <v>2167</v>
      </c>
      <c r="E547" s="23" t="s">
        <v>489</v>
      </c>
      <c r="F547" s="23" t="s">
        <v>2384</v>
      </c>
      <c r="G547" s="23" t="s">
        <v>1766</v>
      </c>
      <c r="H547" s="23" t="s">
        <v>2169</v>
      </c>
      <c r="I547" s="23" t="s">
        <v>2201</v>
      </c>
      <c r="J547" s="23" t="s">
        <v>466</v>
      </c>
      <c r="K547" s="23" t="s">
        <v>2171</v>
      </c>
      <c r="L547" s="23" t="s">
        <v>14</v>
      </c>
      <c r="M547" s="23" t="s">
        <v>2495</v>
      </c>
      <c r="N547" s="23" t="s">
        <v>2193</v>
      </c>
      <c r="O547" s="23" t="s">
        <v>2174</v>
      </c>
      <c r="P547" s="23" t="s">
        <v>149</v>
      </c>
      <c r="Q547" s="23">
        <v>0</v>
      </c>
      <c r="R547" s="23" t="s">
        <v>2386</v>
      </c>
      <c r="S547" s="23" t="s">
        <v>2878</v>
      </c>
      <c r="T547" s="23" t="s">
        <v>1766</v>
      </c>
    </row>
    <row r="548" spans="1:20">
      <c r="A548" s="23" t="s">
        <v>2888</v>
      </c>
      <c r="B548" s="23" t="s">
        <v>2889</v>
      </c>
      <c r="C548" s="23" t="s">
        <v>18</v>
      </c>
      <c r="D548" s="23" t="s">
        <v>2167</v>
      </c>
      <c r="E548" s="23" t="s">
        <v>480</v>
      </c>
      <c r="F548" s="23" t="s">
        <v>2470</v>
      </c>
      <c r="G548" s="23" t="s">
        <v>1766</v>
      </c>
      <c r="H548" s="23" t="s">
        <v>2152</v>
      </c>
      <c r="I548" s="23" t="s">
        <v>2266</v>
      </c>
      <c r="J548" s="23" t="s">
        <v>14</v>
      </c>
      <c r="K548" s="23" t="s">
        <v>2171</v>
      </c>
      <c r="L548" s="23" t="s">
        <v>14</v>
      </c>
      <c r="M548" s="23" t="s">
        <v>1543</v>
      </c>
      <c r="N548" s="23" t="s">
        <v>2173</v>
      </c>
      <c r="O548" s="23" t="s">
        <v>2174</v>
      </c>
      <c r="P548" s="23" t="s">
        <v>8</v>
      </c>
      <c r="Q548" s="23">
        <v>0</v>
      </c>
      <c r="R548" s="23" t="s">
        <v>1176</v>
      </c>
      <c r="S548" s="23" t="s">
        <v>2890</v>
      </c>
      <c r="T548" s="23" t="s">
        <v>1766</v>
      </c>
    </row>
    <row r="549" spans="1:20">
      <c r="A549" s="23" t="s">
        <v>2837</v>
      </c>
      <c r="B549" s="23" t="s">
        <v>2838</v>
      </c>
      <c r="C549" s="23" t="s">
        <v>13</v>
      </c>
      <c r="D549" s="23" t="s">
        <v>2167</v>
      </c>
      <c r="E549" s="23" t="s">
        <v>489</v>
      </c>
      <c r="F549" s="23" t="s">
        <v>2329</v>
      </c>
      <c r="G549" s="23" t="s">
        <v>1766</v>
      </c>
      <c r="H549" s="23" t="s">
        <v>2190</v>
      </c>
      <c r="I549" s="23" t="s">
        <v>2191</v>
      </c>
      <c r="J549" s="23" t="s">
        <v>14</v>
      </c>
      <c r="K549" s="23" t="s">
        <v>2171</v>
      </c>
      <c r="L549" s="23" t="s">
        <v>14</v>
      </c>
      <c r="M549" s="23" t="s">
        <v>1562</v>
      </c>
      <c r="N549" s="23" t="s">
        <v>2193</v>
      </c>
      <c r="O549" s="23" t="s">
        <v>2174</v>
      </c>
      <c r="P549" s="23" t="s">
        <v>11</v>
      </c>
      <c r="Q549" s="23">
        <v>0</v>
      </c>
      <c r="R549" s="23" t="s">
        <v>1091</v>
      </c>
      <c r="S549" s="23" t="s">
        <v>2839</v>
      </c>
      <c r="T549" s="23" t="s">
        <v>1766</v>
      </c>
    </row>
    <row r="550" spans="1:20">
      <c r="A550" s="23" t="s">
        <v>2775</v>
      </c>
      <c r="B550" s="23" t="s">
        <v>2776</v>
      </c>
      <c r="C550" s="23" t="s">
        <v>20</v>
      </c>
      <c r="D550" s="23" t="s">
        <v>2167</v>
      </c>
      <c r="E550" s="23" t="s">
        <v>489</v>
      </c>
      <c r="F550" s="23" t="s">
        <v>2189</v>
      </c>
      <c r="G550" s="23" t="s">
        <v>1766</v>
      </c>
      <c r="H550" s="23" t="s">
        <v>2190</v>
      </c>
      <c r="I550" s="23" t="s">
        <v>2191</v>
      </c>
      <c r="J550" s="23" t="s">
        <v>466</v>
      </c>
      <c r="K550" s="23" t="s">
        <v>2171</v>
      </c>
      <c r="L550" s="23" t="s">
        <v>14</v>
      </c>
      <c r="M550" s="23" t="s">
        <v>2323</v>
      </c>
      <c r="N550" s="23" t="s">
        <v>2193</v>
      </c>
      <c r="O550" s="23" t="s">
        <v>2174</v>
      </c>
      <c r="P550" s="23" t="s">
        <v>8</v>
      </c>
      <c r="Q550" s="23">
        <v>0</v>
      </c>
      <c r="R550" s="23" t="s">
        <v>1214</v>
      </c>
      <c r="S550" s="23" t="s">
        <v>2777</v>
      </c>
      <c r="T550" s="23" t="s">
        <v>1766</v>
      </c>
    </row>
    <row r="551" spans="1:20">
      <c r="A551" s="23" t="s">
        <v>2230</v>
      </c>
      <c r="B551" s="23" t="s">
        <v>2231</v>
      </c>
      <c r="C551" s="23" t="s">
        <v>20</v>
      </c>
      <c r="D551" s="23" t="s">
        <v>2167</v>
      </c>
      <c r="E551" s="23" t="s">
        <v>489</v>
      </c>
      <c r="F551" s="23" t="s">
        <v>2189</v>
      </c>
      <c r="G551" s="23" t="s">
        <v>1766</v>
      </c>
      <c r="H551" s="23" t="s">
        <v>2190</v>
      </c>
      <c r="I551" s="23" t="s">
        <v>2436</v>
      </c>
      <c r="J551" s="23" t="s">
        <v>466</v>
      </c>
      <c r="K551" s="23" t="s">
        <v>2171</v>
      </c>
      <c r="L551" s="23" t="s">
        <v>14</v>
      </c>
      <c r="M551" s="23" t="s">
        <v>2437</v>
      </c>
      <c r="N551" s="23" t="s">
        <v>2193</v>
      </c>
      <c r="O551" s="23" t="s">
        <v>2174</v>
      </c>
      <c r="P551" s="23" t="s">
        <v>149</v>
      </c>
      <c r="Q551" s="23">
        <v>0</v>
      </c>
      <c r="R551" s="23" t="s">
        <v>1214</v>
      </c>
      <c r="S551" s="23" t="s">
        <v>2233</v>
      </c>
      <c r="T551" s="23" t="s">
        <v>1766</v>
      </c>
    </row>
    <row r="552" spans="1:20">
      <c r="A552" s="23" t="s">
        <v>1854</v>
      </c>
      <c r="B552" s="23" t="s">
        <v>1855</v>
      </c>
      <c r="C552" s="23" t="s">
        <v>13</v>
      </c>
      <c r="D552" s="23" t="s">
        <v>2167</v>
      </c>
      <c r="E552" s="23" t="s">
        <v>480</v>
      </c>
      <c r="F552" s="23" t="s">
        <v>2351</v>
      </c>
      <c r="G552" s="23" t="s">
        <v>1766</v>
      </c>
      <c r="H552" s="23" t="s">
        <v>2152</v>
      </c>
      <c r="I552" s="23" t="s">
        <v>2201</v>
      </c>
      <c r="J552" s="23" t="s">
        <v>14</v>
      </c>
      <c r="K552" s="23" t="s">
        <v>2171</v>
      </c>
      <c r="L552" s="23" t="s">
        <v>14</v>
      </c>
      <c r="M552" s="23" t="s">
        <v>1555</v>
      </c>
      <c r="N552" s="23" t="s">
        <v>2173</v>
      </c>
      <c r="O552" s="23" t="s">
        <v>2174</v>
      </c>
      <c r="P552" s="23" t="s">
        <v>11</v>
      </c>
      <c r="Q552" s="23">
        <v>0</v>
      </c>
      <c r="R552" s="23" t="s">
        <v>1016</v>
      </c>
      <c r="S552" s="23" t="s">
        <v>2518</v>
      </c>
      <c r="T552" s="23" t="s">
        <v>1766</v>
      </c>
    </row>
    <row r="553" spans="1:20">
      <c r="A553" s="23" t="s">
        <v>2709</v>
      </c>
      <c r="B553" s="23" t="s">
        <v>2710</v>
      </c>
      <c r="C553" s="23" t="s">
        <v>13</v>
      </c>
      <c r="D553" s="23" t="s">
        <v>2167</v>
      </c>
      <c r="E553" s="23" t="s">
        <v>480</v>
      </c>
      <c r="F553" s="23" t="s">
        <v>2361</v>
      </c>
      <c r="G553" s="23" t="s">
        <v>1766</v>
      </c>
      <c r="H553" s="23" t="s">
        <v>2190</v>
      </c>
      <c r="I553" s="23" t="s">
        <v>2201</v>
      </c>
      <c r="J553" s="23" t="s">
        <v>14</v>
      </c>
      <c r="K553" s="23" t="s">
        <v>2171</v>
      </c>
      <c r="L553" s="23" t="s">
        <v>14</v>
      </c>
      <c r="M553" s="23" t="s">
        <v>1546</v>
      </c>
      <c r="N553" s="23" t="s">
        <v>2173</v>
      </c>
      <c r="O553" s="23" t="s">
        <v>2174</v>
      </c>
      <c r="P553" s="23" t="s">
        <v>149</v>
      </c>
      <c r="Q553" s="23">
        <v>0</v>
      </c>
      <c r="R553" s="23" t="s">
        <v>1040</v>
      </c>
      <c r="S553" s="23" t="s">
        <v>2711</v>
      </c>
      <c r="T553" s="23" t="s">
        <v>1766</v>
      </c>
    </row>
    <row r="554" spans="1:20">
      <c r="A554" s="23" t="s">
        <v>2750</v>
      </c>
      <c r="B554" s="23" t="s">
        <v>2751</v>
      </c>
      <c r="C554" s="23" t="s">
        <v>20</v>
      </c>
      <c r="D554" s="23" t="s">
        <v>2167</v>
      </c>
      <c r="E554" s="23" t="s">
        <v>489</v>
      </c>
      <c r="F554" s="23" t="s">
        <v>2416</v>
      </c>
      <c r="G554" s="23" t="s">
        <v>1766</v>
      </c>
      <c r="H554" s="23" t="s">
        <v>2181</v>
      </c>
      <c r="I554" s="23" t="s">
        <v>2266</v>
      </c>
      <c r="J554" s="23" t="s">
        <v>466</v>
      </c>
      <c r="K554" s="23" t="s">
        <v>2171</v>
      </c>
      <c r="L554" s="23" t="s">
        <v>14</v>
      </c>
      <c r="M554" s="23" t="s">
        <v>2439</v>
      </c>
      <c r="N554" s="23" t="s">
        <v>2193</v>
      </c>
      <c r="O554" s="23" t="s">
        <v>2174</v>
      </c>
      <c r="P554" s="23" t="s">
        <v>2752</v>
      </c>
      <c r="Q554" s="23">
        <v>0</v>
      </c>
      <c r="R554" s="23" t="s">
        <v>2279</v>
      </c>
      <c r="S554" s="23" t="s">
        <v>2753</v>
      </c>
      <c r="T554" s="23" t="s">
        <v>1766</v>
      </c>
    </row>
    <row r="555" spans="1:20">
      <c r="A555" s="23" t="s">
        <v>2268</v>
      </c>
      <c r="B555" s="23" t="s">
        <v>2269</v>
      </c>
      <c r="C555" s="23" t="s">
        <v>16</v>
      </c>
      <c r="D555" s="23" t="s">
        <v>2167</v>
      </c>
      <c r="E555" s="23" t="s">
        <v>2270</v>
      </c>
      <c r="F555" s="23" t="s">
        <v>2271</v>
      </c>
      <c r="G555" s="23" t="s">
        <v>1766</v>
      </c>
      <c r="H555" s="23" t="s">
        <v>2272</v>
      </c>
      <c r="I555" s="23" t="s">
        <v>2170</v>
      </c>
      <c r="J555" s="23" t="s">
        <v>14</v>
      </c>
      <c r="K555" s="23" t="s">
        <v>2171</v>
      </c>
      <c r="L555" s="23" t="s">
        <v>14</v>
      </c>
      <c r="M555" s="23" t="s">
        <v>2558</v>
      </c>
      <c r="N555" s="23" t="s">
        <v>2193</v>
      </c>
      <c r="O555" s="23" t="s">
        <v>2174</v>
      </c>
      <c r="P555" s="23" t="s">
        <v>2274</v>
      </c>
      <c r="Q555" s="23">
        <v>0</v>
      </c>
      <c r="R555" s="23" t="s">
        <v>1016</v>
      </c>
      <c r="S555" s="23" t="s">
        <v>2275</v>
      </c>
      <c r="T555" s="23" t="s">
        <v>1766</v>
      </c>
    </row>
    <row r="556" spans="1:20">
      <c r="A556" s="23" t="s">
        <v>2641</v>
      </c>
      <c r="B556" s="23" t="s">
        <v>2642</v>
      </c>
      <c r="C556" s="23" t="s">
        <v>18</v>
      </c>
      <c r="D556" s="23" t="s">
        <v>2167</v>
      </c>
      <c r="E556" s="23" t="s">
        <v>480</v>
      </c>
      <c r="F556" s="23" t="s">
        <v>2265</v>
      </c>
      <c r="G556" s="23" t="s">
        <v>1766</v>
      </c>
      <c r="H556" s="23" t="s">
        <v>2181</v>
      </c>
      <c r="I556" s="23" t="s">
        <v>2266</v>
      </c>
      <c r="J556" s="23" t="s">
        <v>14</v>
      </c>
      <c r="K556" s="23" t="s">
        <v>2171</v>
      </c>
      <c r="L556" s="23" t="s">
        <v>14</v>
      </c>
      <c r="M556" s="23" t="s">
        <v>1551</v>
      </c>
      <c r="N556" s="23" t="s">
        <v>2173</v>
      </c>
      <c r="O556" s="23" t="s">
        <v>2174</v>
      </c>
      <c r="P556" s="23" t="s">
        <v>2643</v>
      </c>
      <c r="Q556" s="23">
        <v>0</v>
      </c>
      <c r="R556" s="23" t="s">
        <v>1214</v>
      </c>
      <c r="S556" s="23" t="s">
        <v>2644</v>
      </c>
      <c r="T556" s="23" t="s">
        <v>1766</v>
      </c>
    </row>
    <row r="557" spans="1:20">
      <c r="A557" s="23" t="s">
        <v>2845</v>
      </c>
      <c r="B557" s="23" t="s">
        <v>2846</v>
      </c>
      <c r="C557" s="23" t="s">
        <v>1834</v>
      </c>
      <c r="D557" s="23" t="s">
        <v>2179</v>
      </c>
      <c r="E557" s="23" t="s">
        <v>487</v>
      </c>
      <c r="F557" s="23" t="s">
        <v>2206</v>
      </c>
      <c r="G557" s="23" t="s">
        <v>1766</v>
      </c>
      <c r="H557" s="23" t="s">
        <v>2181</v>
      </c>
      <c r="I557" s="23" t="s">
        <v>2182</v>
      </c>
      <c r="J557" s="23" t="s">
        <v>14</v>
      </c>
      <c r="K557" s="23" t="s">
        <v>2171</v>
      </c>
      <c r="L557" s="23" t="s">
        <v>14</v>
      </c>
      <c r="M557" s="23" t="s">
        <v>2472</v>
      </c>
      <c r="N557" s="23" t="s">
        <v>2184</v>
      </c>
      <c r="O557" s="23" t="s">
        <v>2174</v>
      </c>
      <c r="P557" s="23" t="s">
        <v>2847</v>
      </c>
      <c r="Q557" s="23">
        <v>0</v>
      </c>
      <c r="R557" s="23" t="s">
        <v>2848</v>
      </c>
      <c r="S557" s="23" t="s">
        <v>2849</v>
      </c>
      <c r="T557" s="23" t="s">
        <v>1766</v>
      </c>
    </row>
    <row r="558" spans="1:20">
      <c r="A558" s="23" t="s">
        <v>1902</v>
      </c>
      <c r="B558" s="23" t="s">
        <v>1903</v>
      </c>
      <c r="C558" s="23" t="s">
        <v>13</v>
      </c>
      <c r="D558" s="23" t="s">
        <v>2167</v>
      </c>
      <c r="E558" s="23" t="s">
        <v>480</v>
      </c>
      <c r="F558" s="23" t="s">
        <v>2332</v>
      </c>
      <c r="G558" s="23" t="s">
        <v>1766</v>
      </c>
      <c r="H558" s="23" t="s">
        <v>2181</v>
      </c>
      <c r="I558" s="23" t="s">
        <v>2170</v>
      </c>
      <c r="J558" s="23" t="s">
        <v>14</v>
      </c>
      <c r="K558" s="23" t="s">
        <v>2171</v>
      </c>
      <c r="L558" s="23" t="s">
        <v>14</v>
      </c>
      <c r="M558" s="23" t="s">
        <v>1552</v>
      </c>
      <c r="N558" s="23" t="s">
        <v>2173</v>
      </c>
      <c r="O558" s="23" t="s">
        <v>2174</v>
      </c>
      <c r="P558" s="23" t="s">
        <v>2686</v>
      </c>
      <c r="Q558" s="23">
        <v>0</v>
      </c>
      <c r="R558" s="23" t="s">
        <v>1214</v>
      </c>
      <c r="S558" s="23" t="s">
        <v>2687</v>
      </c>
      <c r="T558" s="23" t="s">
        <v>1766</v>
      </c>
    </row>
    <row r="559" spans="1:20">
      <c r="A559" s="23" t="s">
        <v>2641</v>
      </c>
      <c r="B559" s="23" t="s">
        <v>2642</v>
      </c>
      <c r="C559" s="23" t="s">
        <v>18</v>
      </c>
      <c r="D559" s="23" t="s">
        <v>2167</v>
      </c>
      <c r="E559" s="23" t="s">
        <v>480</v>
      </c>
      <c r="F559" s="23" t="s">
        <v>2265</v>
      </c>
      <c r="G559" s="23" t="s">
        <v>1766</v>
      </c>
      <c r="H559" s="23" t="s">
        <v>2181</v>
      </c>
      <c r="I559" s="23" t="s">
        <v>2266</v>
      </c>
      <c r="J559" s="23" t="s">
        <v>14</v>
      </c>
      <c r="K559" s="23" t="s">
        <v>2171</v>
      </c>
      <c r="L559" s="23" t="s">
        <v>14</v>
      </c>
      <c r="M559" s="23" t="s">
        <v>1560</v>
      </c>
      <c r="N559" s="23" t="s">
        <v>2173</v>
      </c>
      <c r="O559" s="23" t="s">
        <v>2174</v>
      </c>
      <c r="P559" s="23" t="s">
        <v>2643</v>
      </c>
      <c r="Q559" s="23">
        <v>0</v>
      </c>
      <c r="R559" s="23" t="s">
        <v>1214</v>
      </c>
      <c r="S559" s="23" t="s">
        <v>2644</v>
      </c>
      <c r="T559" s="23" t="s">
        <v>1766</v>
      </c>
    </row>
    <row r="560" spans="1:20">
      <c r="A560" s="23" t="s">
        <v>2377</v>
      </c>
      <c r="B560" s="23" t="s">
        <v>2378</v>
      </c>
      <c r="C560" s="23" t="s">
        <v>16</v>
      </c>
      <c r="D560" s="23" t="s">
        <v>2167</v>
      </c>
      <c r="E560" s="23" t="s">
        <v>489</v>
      </c>
      <c r="F560" s="23" t="s">
        <v>2379</v>
      </c>
      <c r="G560" s="23" t="s">
        <v>1766</v>
      </c>
      <c r="H560" s="23" t="s">
        <v>2152</v>
      </c>
      <c r="I560" s="23" t="s">
        <v>2191</v>
      </c>
      <c r="J560" s="23" t="s">
        <v>14</v>
      </c>
      <c r="K560" s="23" t="s">
        <v>2171</v>
      </c>
      <c r="L560" s="23" t="s">
        <v>14</v>
      </c>
      <c r="M560" s="23" t="s">
        <v>2850</v>
      </c>
      <c r="N560" s="23" t="s">
        <v>2193</v>
      </c>
      <c r="O560" s="23" t="s">
        <v>2174</v>
      </c>
      <c r="P560" s="23" t="s">
        <v>1081</v>
      </c>
      <c r="Q560" s="23">
        <v>0</v>
      </c>
      <c r="R560" s="23" t="s">
        <v>1477</v>
      </c>
      <c r="S560" s="23" t="s">
        <v>2381</v>
      </c>
      <c r="T560" s="23" t="s">
        <v>1766</v>
      </c>
    </row>
    <row r="561" spans="1:20">
      <c r="A561" s="23" t="s">
        <v>1915</v>
      </c>
      <c r="B561" s="23" t="s">
        <v>1916</v>
      </c>
      <c r="C561" s="23" t="s">
        <v>1821</v>
      </c>
      <c r="D561" s="23" t="s">
        <v>2179</v>
      </c>
      <c r="E561" s="23" t="s">
        <v>487</v>
      </c>
      <c r="F561" s="23" t="s">
        <v>2206</v>
      </c>
      <c r="G561" s="23" t="s">
        <v>1766</v>
      </c>
      <c r="H561" s="23" t="s">
        <v>2181</v>
      </c>
      <c r="I561" s="23" t="s">
        <v>2182</v>
      </c>
      <c r="J561" s="23" t="s">
        <v>14</v>
      </c>
      <c r="K561" s="23" t="s">
        <v>2171</v>
      </c>
      <c r="L561" s="23" t="s">
        <v>14</v>
      </c>
      <c r="M561" s="23" t="s">
        <v>2459</v>
      </c>
      <c r="N561" s="23" t="s">
        <v>2184</v>
      </c>
      <c r="O561" s="23" t="s">
        <v>2174</v>
      </c>
      <c r="P561" s="23" t="s">
        <v>1241</v>
      </c>
      <c r="Q561" s="23">
        <v>0</v>
      </c>
      <c r="R561" s="23" t="s">
        <v>1482</v>
      </c>
      <c r="S561" s="23" t="s">
        <v>1914</v>
      </c>
      <c r="T561" s="23" t="s">
        <v>1766</v>
      </c>
    </row>
    <row r="562" spans="1:20">
      <c r="A562" s="23" t="s">
        <v>2292</v>
      </c>
      <c r="B562" s="23" t="s">
        <v>2293</v>
      </c>
      <c r="C562" s="23" t="s">
        <v>18</v>
      </c>
      <c r="D562" s="23" t="s">
        <v>2167</v>
      </c>
      <c r="E562" s="23" t="s">
        <v>480</v>
      </c>
      <c r="F562" s="23" t="s">
        <v>2265</v>
      </c>
      <c r="G562" s="23" t="s">
        <v>1766</v>
      </c>
      <c r="H562" s="23" t="s">
        <v>2181</v>
      </c>
      <c r="I562" s="23" t="s">
        <v>2266</v>
      </c>
      <c r="J562" s="23" t="s">
        <v>14</v>
      </c>
      <c r="K562" s="23" t="s">
        <v>2171</v>
      </c>
      <c r="L562" s="23" t="s">
        <v>14</v>
      </c>
      <c r="M562" s="23" t="s">
        <v>1560</v>
      </c>
      <c r="N562" s="23" t="s">
        <v>2173</v>
      </c>
      <c r="O562" s="23" t="s">
        <v>2174</v>
      </c>
      <c r="P562" s="23" t="s">
        <v>1081</v>
      </c>
      <c r="Q562" s="23">
        <v>0</v>
      </c>
      <c r="R562" s="23" t="s">
        <v>1214</v>
      </c>
      <c r="S562" s="23" t="s">
        <v>2294</v>
      </c>
      <c r="T562" s="23" t="s">
        <v>1766</v>
      </c>
    </row>
    <row r="563" spans="1:20">
      <c r="A563" s="23" t="s">
        <v>2730</v>
      </c>
      <c r="B563" s="23" t="s">
        <v>2731</v>
      </c>
      <c r="C563" s="23" t="s">
        <v>20</v>
      </c>
      <c r="D563" s="23" t="s">
        <v>14</v>
      </c>
      <c r="E563" s="23" t="s">
        <v>2732</v>
      </c>
      <c r="F563" s="23" t="s">
        <v>2733</v>
      </c>
      <c r="G563" s="23" t="s">
        <v>1766</v>
      </c>
      <c r="H563" s="23" t="s">
        <v>2222</v>
      </c>
      <c r="I563" s="23" t="s">
        <v>2182</v>
      </c>
      <c r="J563" s="23" t="s">
        <v>14</v>
      </c>
      <c r="K563" s="23" t="s">
        <v>2171</v>
      </c>
      <c r="L563" s="23" t="s">
        <v>14</v>
      </c>
      <c r="M563" s="23" t="s">
        <v>1554</v>
      </c>
      <c r="N563" s="23" t="s">
        <v>2396</v>
      </c>
      <c r="O563" s="23" t="s">
        <v>2174</v>
      </c>
      <c r="P563" s="23" t="s">
        <v>8</v>
      </c>
      <c r="Q563" s="23">
        <v>0</v>
      </c>
      <c r="R563" s="23" t="s">
        <v>1471</v>
      </c>
      <c r="S563" s="23" t="s">
        <v>2734</v>
      </c>
      <c r="T563" s="23" t="s">
        <v>1766</v>
      </c>
    </row>
    <row r="564" spans="1:20">
      <c r="A564" s="23" t="s">
        <v>2225</v>
      </c>
      <c r="B564" s="23" t="s">
        <v>2226</v>
      </c>
      <c r="C564" s="23" t="s">
        <v>20</v>
      </c>
      <c r="D564" s="23" t="s">
        <v>2167</v>
      </c>
      <c r="E564" s="23" t="s">
        <v>1264</v>
      </c>
      <c r="F564" s="23" t="s">
        <v>2168</v>
      </c>
      <c r="G564" s="23" t="s">
        <v>1766</v>
      </c>
      <c r="H564" s="23" t="s">
        <v>2169</v>
      </c>
      <c r="I564" s="23" t="s">
        <v>2170</v>
      </c>
      <c r="J564" s="23" t="s">
        <v>14</v>
      </c>
      <c r="K564" s="23" t="s">
        <v>2171</v>
      </c>
      <c r="L564" s="23" t="s">
        <v>14</v>
      </c>
      <c r="M564" s="23" t="s">
        <v>2448</v>
      </c>
      <c r="N564" s="23" t="s">
        <v>2173</v>
      </c>
      <c r="O564" s="23" t="s">
        <v>2174</v>
      </c>
      <c r="P564" s="23" t="s">
        <v>2175</v>
      </c>
      <c r="Q564" s="23">
        <v>0</v>
      </c>
      <c r="R564" s="23" t="s">
        <v>2228</v>
      </c>
      <c r="S564" s="23" t="s">
        <v>2229</v>
      </c>
      <c r="T564" s="23" t="s">
        <v>1766</v>
      </c>
    </row>
    <row r="565" spans="1:20">
      <c r="A565" s="23" t="s">
        <v>2888</v>
      </c>
      <c r="B565" s="23" t="s">
        <v>2889</v>
      </c>
      <c r="C565" s="23" t="s">
        <v>18</v>
      </c>
      <c r="D565" s="23" t="s">
        <v>2167</v>
      </c>
      <c r="E565" s="23" t="s">
        <v>480</v>
      </c>
      <c r="F565" s="23" t="s">
        <v>2470</v>
      </c>
      <c r="G565" s="23" t="s">
        <v>1766</v>
      </c>
      <c r="H565" s="23" t="s">
        <v>2152</v>
      </c>
      <c r="I565" s="23" t="s">
        <v>2266</v>
      </c>
      <c r="J565" s="23" t="s">
        <v>14</v>
      </c>
      <c r="K565" s="23" t="s">
        <v>2171</v>
      </c>
      <c r="L565" s="23" t="s">
        <v>14</v>
      </c>
      <c r="M565" s="23" t="s">
        <v>1556</v>
      </c>
      <c r="N565" s="23" t="s">
        <v>2173</v>
      </c>
      <c r="O565" s="23" t="s">
        <v>2174</v>
      </c>
      <c r="P565" s="23" t="s">
        <v>8</v>
      </c>
      <c r="Q565" s="23">
        <v>0</v>
      </c>
      <c r="R565" s="23" t="s">
        <v>1176</v>
      </c>
      <c r="S565" s="23" t="s">
        <v>2890</v>
      </c>
      <c r="T565" s="23" t="s">
        <v>1766</v>
      </c>
    </row>
    <row r="566" spans="1:20">
      <c r="A566" s="23" t="s">
        <v>2666</v>
      </c>
      <c r="B566" s="23" t="s">
        <v>2667</v>
      </c>
      <c r="C566" s="23" t="s">
        <v>20</v>
      </c>
      <c r="D566" s="23" t="s">
        <v>2167</v>
      </c>
      <c r="E566" s="23" t="s">
        <v>480</v>
      </c>
      <c r="F566" s="23" t="s">
        <v>2200</v>
      </c>
      <c r="G566" s="23" t="s">
        <v>1766</v>
      </c>
      <c r="H566" s="23" t="s">
        <v>2190</v>
      </c>
      <c r="I566" s="23" t="s">
        <v>2201</v>
      </c>
      <c r="J566" s="23" t="s">
        <v>14</v>
      </c>
      <c r="K566" s="23" t="s">
        <v>2171</v>
      </c>
      <c r="L566" s="23" t="s">
        <v>14</v>
      </c>
      <c r="M566" s="23" t="s">
        <v>1548</v>
      </c>
      <c r="N566" s="23" t="s">
        <v>2173</v>
      </c>
      <c r="O566" s="23" t="s">
        <v>2174</v>
      </c>
      <c r="P566" s="23" t="s">
        <v>11</v>
      </c>
      <c r="Q566" s="23">
        <v>0</v>
      </c>
      <c r="R566" s="23" t="s">
        <v>1040</v>
      </c>
      <c r="S566" s="23" t="s">
        <v>2668</v>
      </c>
      <c r="T566" s="23" t="s">
        <v>1766</v>
      </c>
    </row>
    <row r="567" spans="1:20">
      <c r="A567" s="23" t="s">
        <v>2344</v>
      </c>
      <c r="B567" s="23" t="s">
        <v>2345</v>
      </c>
      <c r="C567" s="23" t="s">
        <v>20</v>
      </c>
      <c r="D567" s="23" t="s">
        <v>2167</v>
      </c>
      <c r="E567" s="23" t="s">
        <v>1264</v>
      </c>
      <c r="F567" s="23" t="s">
        <v>2168</v>
      </c>
      <c r="G567" s="23" t="s">
        <v>1766</v>
      </c>
      <c r="H567" s="23" t="s">
        <v>2169</v>
      </c>
      <c r="I567" s="23" t="s">
        <v>2170</v>
      </c>
      <c r="J567" s="23" t="s">
        <v>14</v>
      </c>
      <c r="K567" s="23" t="s">
        <v>2171</v>
      </c>
      <c r="L567" s="23" t="s">
        <v>14</v>
      </c>
      <c r="M567" s="23" t="s">
        <v>2227</v>
      </c>
      <c r="N567" s="23" t="s">
        <v>2173</v>
      </c>
      <c r="O567" s="23" t="s">
        <v>2174</v>
      </c>
      <c r="P567" s="23" t="s">
        <v>2175</v>
      </c>
      <c r="Q567" s="23">
        <v>0</v>
      </c>
      <c r="R567" s="23" t="s">
        <v>2346</v>
      </c>
      <c r="S567" s="23" t="s">
        <v>2347</v>
      </c>
      <c r="T567" s="23" t="s">
        <v>1766</v>
      </c>
    </row>
    <row r="568" spans="1:20">
      <c r="A568" s="23" t="s">
        <v>2627</v>
      </c>
      <c r="B568" s="23" t="s">
        <v>2628</v>
      </c>
      <c r="C568" s="23" t="s">
        <v>13</v>
      </c>
      <c r="D568" s="23" t="s">
        <v>2167</v>
      </c>
      <c r="E568" s="23" t="s">
        <v>480</v>
      </c>
      <c r="F568" s="23" t="s">
        <v>2361</v>
      </c>
      <c r="G568" s="23" t="s">
        <v>1766</v>
      </c>
      <c r="H568" s="23" t="s">
        <v>2190</v>
      </c>
      <c r="I568" s="23" t="s">
        <v>2201</v>
      </c>
      <c r="J568" s="23" t="s">
        <v>14</v>
      </c>
      <c r="K568" s="23" t="s">
        <v>2171</v>
      </c>
      <c r="L568" s="23" t="s">
        <v>14</v>
      </c>
      <c r="M568" s="23" t="s">
        <v>1543</v>
      </c>
      <c r="N568" s="23" t="s">
        <v>2173</v>
      </c>
      <c r="O568" s="23" t="s">
        <v>2174</v>
      </c>
      <c r="P568" s="23" t="s">
        <v>2629</v>
      </c>
      <c r="Q568" s="23">
        <v>0</v>
      </c>
      <c r="R568" s="23" t="s">
        <v>1040</v>
      </c>
      <c r="S568" s="23" t="s">
        <v>2630</v>
      </c>
      <c r="T568" s="23" t="s">
        <v>1766</v>
      </c>
    </row>
    <row r="569" spans="1:20">
      <c r="A569" s="23" t="s">
        <v>2693</v>
      </c>
      <c r="B569" s="23" t="s">
        <v>2694</v>
      </c>
      <c r="C569" s="23" t="s">
        <v>18</v>
      </c>
      <c r="D569" s="23" t="s">
        <v>2167</v>
      </c>
      <c r="E569" s="23" t="s">
        <v>480</v>
      </c>
      <c r="F569" s="23" t="s">
        <v>2470</v>
      </c>
      <c r="G569" s="23" t="s">
        <v>1766</v>
      </c>
      <c r="H569" s="23" t="s">
        <v>2152</v>
      </c>
      <c r="I569" s="23" t="s">
        <v>2266</v>
      </c>
      <c r="J569" s="23" t="s">
        <v>14</v>
      </c>
      <c r="K569" s="23" t="s">
        <v>2171</v>
      </c>
      <c r="L569" s="23" t="s">
        <v>14</v>
      </c>
      <c r="M569" s="23" t="s">
        <v>1556</v>
      </c>
      <c r="N569" s="23" t="s">
        <v>2173</v>
      </c>
      <c r="O569" s="23" t="s">
        <v>2174</v>
      </c>
      <c r="P569" s="23" t="s">
        <v>2695</v>
      </c>
      <c r="Q569" s="23">
        <v>0</v>
      </c>
      <c r="R569" s="23" t="s">
        <v>1176</v>
      </c>
      <c r="S569" s="23" t="s">
        <v>2696</v>
      </c>
      <c r="T569" s="23" t="s">
        <v>1766</v>
      </c>
    </row>
    <row r="570" spans="1:20">
      <c r="A570" s="23" t="s">
        <v>2812</v>
      </c>
      <c r="B570" s="23" t="s">
        <v>2813</v>
      </c>
      <c r="C570" s="23" t="s">
        <v>20</v>
      </c>
      <c r="D570" s="23" t="s">
        <v>2167</v>
      </c>
      <c r="E570" s="23" t="s">
        <v>480</v>
      </c>
      <c r="F570" s="23" t="s">
        <v>2351</v>
      </c>
      <c r="G570" s="23" t="s">
        <v>1766</v>
      </c>
      <c r="H570" s="23" t="s">
        <v>2152</v>
      </c>
      <c r="I570" s="23" t="s">
        <v>2201</v>
      </c>
      <c r="J570" s="23" t="s">
        <v>14</v>
      </c>
      <c r="K570" s="23" t="s">
        <v>2171</v>
      </c>
      <c r="L570" s="23" t="s">
        <v>14</v>
      </c>
      <c r="M570" s="23" t="s">
        <v>1553</v>
      </c>
      <c r="N570" s="23" t="s">
        <v>2173</v>
      </c>
      <c r="O570" s="23" t="s">
        <v>2174</v>
      </c>
      <c r="P570" s="23" t="s">
        <v>2814</v>
      </c>
      <c r="Q570" s="23">
        <v>0</v>
      </c>
      <c r="R570" s="23" t="s">
        <v>1071</v>
      </c>
      <c r="S570" s="23" t="s">
        <v>2815</v>
      </c>
      <c r="T570" s="23" t="s">
        <v>1766</v>
      </c>
    </row>
    <row r="571" spans="1:20">
      <c r="A571" s="23" t="s">
        <v>1941</v>
      </c>
      <c r="B571" s="23" t="s">
        <v>1942</v>
      </c>
      <c r="C571" s="23" t="s">
        <v>20</v>
      </c>
      <c r="D571" s="23" t="s">
        <v>2167</v>
      </c>
      <c r="E571" s="23" t="s">
        <v>1264</v>
      </c>
      <c r="F571" s="23" t="s">
        <v>2168</v>
      </c>
      <c r="G571" s="23" t="s">
        <v>1766</v>
      </c>
      <c r="H571" s="23" t="s">
        <v>2169</v>
      </c>
      <c r="I571" s="23" t="s">
        <v>2170</v>
      </c>
      <c r="J571" s="23" t="s">
        <v>14</v>
      </c>
      <c r="K571" s="23" t="s">
        <v>2171</v>
      </c>
      <c r="L571" s="23" t="s">
        <v>14</v>
      </c>
      <c r="M571" s="23" t="s">
        <v>2760</v>
      </c>
      <c r="N571" s="23" t="s">
        <v>2173</v>
      </c>
      <c r="O571" s="23" t="s">
        <v>2174</v>
      </c>
      <c r="P571" s="23" t="s">
        <v>2175</v>
      </c>
      <c r="Q571" s="23">
        <v>0</v>
      </c>
      <c r="R571" s="23" t="s">
        <v>467</v>
      </c>
      <c r="S571" s="23" t="s">
        <v>2449</v>
      </c>
      <c r="T571" s="23" t="s">
        <v>1766</v>
      </c>
    </row>
    <row r="572" spans="1:20">
      <c r="A572" s="23" t="s">
        <v>1797</v>
      </c>
      <c r="B572" s="23" t="s">
        <v>1798</v>
      </c>
      <c r="C572" s="23" t="s">
        <v>17</v>
      </c>
      <c r="D572" s="23" t="s">
        <v>2167</v>
      </c>
      <c r="E572" s="23" t="s">
        <v>480</v>
      </c>
      <c r="F572" s="23" t="s">
        <v>2309</v>
      </c>
      <c r="G572" s="23" t="s">
        <v>1766</v>
      </c>
      <c r="H572" s="23" t="s">
        <v>2152</v>
      </c>
      <c r="I572" s="23" t="s">
        <v>2191</v>
      </c>
      <c r="J572" s="23" t="s">
        <v>14</v>
      </c>
      <c r="K572" s="23" t="s">
        <v>2171</v>
      </c>
      <c r="L572" s="23" t="s">
        <v>14</v>
      </c>
      <c r="M572" s="23" t="s">
        <v>1543</v>
      </c>
      <c r="N572" s="23" t="s">
        <v>2173</v>
      </c>
      <c r="O572" s="23" t="s">
        <v>2174</v>
      </c>
      <c r="P572" s="23" t="s">
        <v>2624</v>
      </c>
      <c r="Q572" s="23">
        <v>0</v>
      </c>
      <c r="R572" s="23" t="s">
        <v>1476</v>
      </c>
      <c r="S572" s="23" t="s">
        <v>1796</v>
      </c>
      <c r="T572" s="23" t="s">
        <v>1766</v>
      </c>
    </row>
    <row r="573" spans="1:20">
      <c r="A573" s="23" t="s">
        <v>2056</v>
      </c>
      <c r="B573" s="23" t="s">
        <v>2057</v>
      </c>
      <c r="C573" s="23" t="s">
        <v>1834</v>
      </c>
      <c r="D573" s="23" t="s">
        <v>2179</v>
      </c>
      <c r="E573" s="23" t="s">
        <v>492</v>
      </c>
      <c r="F573" s="23" t="s">
        <v>2325</v>
      </c>
      <c r="G573" s="23" t="s">
        <v>1766</v>
      </c>
      <c r="H573" s="23" t="s">
        <v>2222</v>
      </c>
      <c r="I573" s="23" t="s">
        <v>2182</v>
      </c>
      <c r="J573" s="23" t="s">
        <v>14</v>
      </c>
      <c r="K573" s="23" t="s">
        <v>2171</v>
      </c>
      <c r="L573" s="23" t="s">
        <v>14</v>
      </c>
      <c r="M573" s="23" t="s">
        <v>1542</v>
      </c>
      <c r="N573" s="23" t="s">
        <v>2184</v>
      </c>
      <c r="O573" s="23" t="s">
        <v>2174</v>
      </c>
      <c r="P573" s="23" t="s">
        <v>1241</v>
      </c>
      <c r="Q573" s="23">
        <v>0</v>
      </c>
      <c r="R573" s="23" t="s">
        <v>1098</v>
      </c>
      <c r="S573" s="23" t="s">
        <v>2766</v>
      </c>
      <c r="T573" s="23" t="s">
        <v>1766</v>
      </c>
    </row>
    <row r="574" spans="1:20">
      <c r="A574" s="23" t="s">
        <v>1797</v>
      </c>
      <c r="B574" s="23" t="s">
        <v>1798</v>
      </c>
      <c r="C574" s="23" t="s">
        <v>17</v>
      </c>
      <c r="D574" s="23" t="s">
        <v>2167</v>
      </c>
      <c r="E574" s="23" t="s">
        <v>480</v>
      </c>
      <c r="F574" s="23" t="s">
        <v>2309</v>
      </c>
      <c r="G574" s="23" t="s">
        <v>1766</v>
      </c>
      <c r="H574" s="23" t="s">
        <v>2152</v>
      </c>
      <c r="I574" s="23" t="s">
        <v>2191</v>
      </c>
      <c r="J574" s="23" t="s">
        <v>14</v>
      </c>
      <c r="K574" s="23" t="s">
        <v>2171</v>
      </c>
      <c r="L574" s="23" t="s">
        <v>14</v>
      </c>
      <c r="M574" s="23" t="s">
        <v>1542</v>
      </c>
      <c r="N574" s="23" t="s">
        <v>2173</v>
      </c>
      <c r="O574" s="23" t="s">
        <v>2174</v>
      </c>
      <c r="P574" s="23" t="s">
        <v>2624</v>
      </c>
      <c r="Q574" s="23">
        <v>0</v>
      </c>
      <c r="R574" s="23" t="s">
        <v>1476</v>
      </c>
      <c r="S574" s="23" t="s">
        <v>1796</v>
      </c>
      <c r="T574" s="23" t="s">
        <v>1766</v>
      </c>
    </row>
    <row r="575" spans="1:20">
      <c r="A575" s="23" t="s">
        <v>2917</v>
      </c>
      <c r="B575" s="23" t="s">
        <v>2918</v>
      </c>
      <c r="C575" s="23" t="s">
        <v>1834</v>
      </c>
      <c r="D575" s="23" t="s">
        <v>2179</v>
      </c>
      <c r="E575" s="23" t="s">
        <v>492</v>
      </c>
      <c r="F575" s="23" t="s">
        <v>2240</v>
      </c>
      <c r="G575" s="23" t="s">
        <v>1766</v>
      </c>
      <c r="H575" s="23" t="s">
        <v>2241</v>
      </c>
      <c r="I575" s="23" t="s">
        <v>2182</v>
      </c>
      <c r="J575" s="23" t="s">
        <v>14</v>
      </c>
      <c r="K575" s="23" t="s">
        <v>2171</v>
      </c>
      <c r="L575" s="23" t="s">
        <v>14</v>
      </c>
      <c r="M575" s="23" t="s">
        <v>2242</v>
      </c>
      <c r="N575" s="23" t="s">
        <v>2184</v>
      </c>
      <c r="O575" s="23" t="s">
        <v>2174</v>
      </c>
      <c r="P575" s="23" t="s">
        <v>1241</v>
      </c>
      <c r="Q575" s="23">
        <v>0</v>
      </c>
      <c r="R575" s="23" t="s">
        <v>1079</v>
      </c>
      <c r="S575" s="23" t="s">
        <v>2919</v>
      </c>
      <c r="T575" s="23" t="s">
        <v>1766</v>
      </c>
    </row>
    <row r="576" spans="1:20">
      <c r="A576" s="23" t="s">
        <v>2787</v>
      </c>
      <c r="B576" s="23" t="s">
        <v>2788</v>
      </c>
      <c r="C576" s="23" t="s">
        <v>18</v>
      </c>
      <c r="D576" s="23" t="s">
        <v>2167</v>
      </c>
      <c r="E576" s="23" t="s">
        <v>2622</v>
      </c>
      <c r="F576" s="23" t="s">
        <v>2789</v>
      </c>
      <c r="G576" s="23" t="s">
        <v>1766</v>
      </c>
      <c r="H576" s="23" t="s">
        <v>2190</v>
      </c>
      <c r="I576" s="23" t="s">
        <v>2182</v>
      </c>
      <c r="J576" s="23" t="s">
        <v>14</v>
      </c>
      <c r="K576" s="23" t="s">
        <v>2171</v>
      </c>
      <c r="L576" s="23" t="s">
        <v>14</v>
      </c>
      <c r="M576" s="23" t="s">
        <v>1554</v>
      </c>
      <c r="N576" s="23" t="s">
        <v>2396</v>
      </c>
      <c r="O576" s="23" t="s">
        <v>2396</v>
      </c>
      <c r="P576" s="23" t="s">
        <v>148</v>
      </c>
      <c r="Q576" s="23">
        <v>0</v>
      </c>
      <c r="R576" s="23" t="s">
        <v>2485</v>
      </c>
      <c r="S576" s="23" t="s">
        <v>2790</v>
      </c>
      <c r="T576" s="23" t="s">
        <v>1766</v>
      </c>
    </row>
    <row r="577" spans="1:20">
      <c r="A577" s="23" t="s">
        <v>2879</v>
      </c>
      <c r="B577" s="23" t="s">
        <v>2880</v>
      </c>
      <c r="C577" s="23" t="s">
        <v>16</v>
      </c>
      <c r="D577" s="23" t="s">
        <v>2167</v>
      </c>
      <c r="E577" s="23" t="s">
        <v>2270</v>
      </c>
      <c r="F577" s="23" t="s">
        <v>2271</v>
      </c>
      <c r="G577" s="23" t="s">
        <v>1766</v>
      </c>
      <c r="H577" s="23" t="s">
        <v>2272</v>
      </c>
      <c r="I577" s="23" t="s">
        <v>2170</v>
      </c>
      <c r="J577" s="23" t="s">
        <v>14</v>
      </c>
      <c r="K577" s="23" t="s">
        <v>2171</v>
      </c>
      <c r="L577" s="23" t="s">
        <v>14</v>
      </c>
      <c r="M577" s="23" t="s">
        <v>2489</v>
      </c>
      <c r="N577" s="23" t="s">
        <v>2193</v>
      </c>
      <c r="O577" s="23" t="s">
        <v>2174</v>
      </c>
      <c r="P577" s="23" t="s">
        <v>2881</v>
      </c>
      <c r="Q577" s="23">
        <v>0</v>
      </c>
      <c r="R577" s="23" t="s">
        <v>1016</v>
      </c>
      <c r="S577" s="23" t="s">
        <v>2882</v>
      </c>
      <c r="T577" s="23" t="s">
        <v>1766</v>
      </c>
    </row>
    <row r="578" spans="1:20">
      <c r="A578" s="23" t="s">
        <v>2700</v>
      </c>
      <c r="B578" s="23" t="s">
        <v>2701</v>
      </c>
      <c r="C578" s="23" t="s">
        <v>20</v>
      </c>
      <c r="D578" s="23" t="s">
        <v>2167</v>
      </c>
      <c r="E578" s="23" t="s">
        <v>480</v>
      </c>
      <c r="F578" s="23" t="s">
        <v>2200</v>
      </c>
      <c r="G578" s="23" t="s">
        <v>1766</v>
      </c>
      <c r="H578" s="23" t="s">
        <v>2190</v>
      </c>
      <c r="I578" s="23" t="s">
        <v>2201</v>
      </c>
      <c r="J578" s="23" t="s">
        <v>14</v>
      </c>
      <c r="K578" s="23" t="s">
        <v>2171</v>
      </c>
      <c r="L578" s="23" t="s">
        <v>14</v>
      </c>
      <c r="M578" s="23" t="s">
        <v>1552</v>
      </c>
      <c r="N578" s="23" t="s">
        <v>2173</v>
      </c>
      <c r="O578" s="23" t="s">
        <v>2174</v>
      </c>
      <c r="P578" s="23" t="s">
        <v>149</v>
      </c>
      <c r="Q578" s="23">
        <v>0</v>
      </c>
      <c r="R578" s="23" t="s">
        <v>1040</v>
      </c>
      <c r="S578" s="23" t="s">
        <v>2702</v>
      </c>
      <c r="T578" s="23" t="s">
        <v>1766</v>
      </c>
    </row>
    <row r="579" spans="1:20">
      <c r="A579" s="23" t="s">
        <v>2840</v>
      </c>
      <c r="B579" s="23" t="s">
        <v>2841</v>
      </c>
      <c r="C579" s="23" t="s">
        <v>18</v>
      </c>
      <c r="D579" s="23" t="s">
        <v>2167</v>
      </c>
      <c r="E579" s="23" t="s">
        <v>480</v>
      </c>
      <c r="F579" s="23" t="s">
        <v>2211</v>
      </c>
      <c r="G579" s="23" t="s">
        <v>1766</v>
      </c>
      <c r="H579" s="23" t="s">
        <v>2236</v>
      </c>
      <c r="I579" s="23" t="s">
        <v>2212</v>
      </c>
      <c r="J579" s="23" t="s">
        <v>14</v>
      </c>
      <c r="K579" s="23" t="s">
        <v>2171</v>
      </c>
      <c r="L579" s="23" t="s">
        <v>14</v>
      </c>
      <c r="M579" s="23" t="s">
        <v>1557</v>
      </c>
      <c r="N579" s="23" t="s">
        <v>2173</v>
      </c>
      <c r="O579" s="23" t="s">
        <v>2174</v>
      </c>
      <c r="P579" s="23" t="s">
        <v>2886</v>
      </c>
      <c r="Q579" s="23">
        <v>0</v>
      </c>
      <c r="R579" s="23" t="s">
        <v>1070</v>
      </c>
      <c r="S579" s="23" t="s">
        <v>2887</v>
      </c>
      <c r="T579" s="23" t="s">
        <v>1766</v>
      </c>
    </row>
    <row r="580" spans="1:20">
      <c r="A580" s="23" t="s">
        <v>2388</v>
      </c>
      <c r="B580" s="23" t="s">
        <v>2389</v>
      </c>
      <c r="C580" s="23" t="s">
        <v>20</v>
      </c>
      <c r="D580" s="23" t="s">
        <v>2167</v>
      </c>
      <c r="E580" s="23" t="s">
        <v>480</v>
      </c>
      <c r="F580" s="23" t="s">
        <v>2200</v>
      </c>
      <c r="G580" s="23" t="s">
        <v>1766</v>
      </c>
      <c r="H580" s="23" t="s">
        <v>2190</v>
      </c>
      <c r="I580" s="23" t="s">
        <v>2201</v>
      </c>
      <c r="J580" s="23" t="s">
        <v>14</v>
      </c>
      <c r="K580" s="23" t="s">
        <v>2171</v>
      </c>
      <c r="L580" s="23" t="s">
        <v>14</v>
      </c>
      <c r="M580" s="23" t="s">
        <v>1552</v>
      </c>
      <c r="N580" s="23" t="s">
        <v>2173</v>
      </c>
      <c r="O580" s="23" t="s">
        <v>2174</v>
      </c>
      <c r="P580" s="23" t="s">
        <v>8</v>
      </c>
      <c r="Q580" s="23">
        <v>0</v>
      </c>
      <c r="R580" s="23" t="s">
        <v>1040</v>
      </c>
      <c r="S580" s="23" t="s">
        <v>2390</v>
      </c>
      <c r="T580" s="23" t="s">
        <v>1766</v>
      </c>
    </row>
    <row r="581" spans="1:20">
      <c r="A581" s="23" t="s">
        <v>1437</v>
      </c>
      <c r="B581" s="23" t="s">
        <v>1816</v>
      </c>
      <c r="C581" s="23" t="s">
        <v>20</v>
      </c>
      <c r="D581" s="23" t="s">
        <v>2167</v>
      </c>
      <c r="E581" s="23" t="s">
        <v>480</v>
      </c>
      <c r="F581" s="23" t="s">
        <v>2295</v>
      </c>
      <c r="G581" s="23" t="s">
        <v>1766</v>
      </c>
      <c r="H581" s="23" t="s">
        <v>2169</v>
      </c>
      <c r="I581" s="23" t="s">
        <v>2170</v>
      </c>
      <c r="J581" s="23" t="s">
        <v>14</v>
      </c>
      <c r="K581" s="23" t="s">
        <v>2171</v>
      </c>
      <c r="L581" s="23" t="s">
        <v>14</v>
      </c>
      <c r="M581" s="23" t="s">
        <v>1560</v>
      </c>
      <c r="N581" s="23" t="s">
        <v>2173</v>
      </c>
      <c r="O581" s="23" t="s">
        <v>2174</v>
      </c>
      <c r="P581" s="23" t="s">
        <v>1081</v>
      </c>
      <c r="Q581" s="23">
        <v>0</v>
      </c>
      <c r="R581" s="23" t="s">
        <v>1079</v>
      </c>
      <c r="S581" s="23" t="s">
        <v>2688</v>
      </c>
      <c r="T581" s="23" t="s">
        <v>1766</v>
      </c>
    </row>
    <row r="582" spans="1:20">
      <c r="A582" s="23" t="s">
        <v>2920</v>
      </c>
      <c r="B582" s="23" t="s">
        <v>2921</v>
      </c>
      <c r="C582" s="23" t="s">
        <v>20</v>
      </c>
      <c r="D582" s="23" t="s">
        <v>2179</v>
      </c>
      <c r="E582" s="23" t="s">
        <v>487</v>
      </c>
      <c r="F582" s="23" t="s">
        <v>2206</v>
      </c>
      <c r="G582" s="23" t="s">
        <v>1766</v>
      </c>
      <c r="H582" s="23" t="s">
        <v>2181</v>
      </c>
      <c r="I582" s="23" t="s">
        <v>2182</v>
      </c>
      <c r="J582" s="23" t="s">
        <v>14</v>
      </c>
      <c r="K582" s="23" t="s">
        <v>2171</v>
      </c>
      <c r="L582" s="23" t="s">
        <v>14</v>
      </c>
      <c r="M582" s="23" t="s">
        <v>2207</v>
      </c>
      <c r="N582" s="23" t="s">
        <v>2184</v>
      </c>
      <c r="O582" s="23" t="s">
        <v>2174</v>
      </c>
      <c r="P582" s="23" t="s">
        <v>2175</v>
      </c>
      <c r="Q582" s="23">
        <v>0</v>
      </c>
      <c r="R582" s="23" t="s">
        <v>1565</v>
      </c>
      <c r="S582" s="23" t="s">
        <v>2922</v>
      </c>
      <c r="T582" s="23" t="s">
        <v>1766</v>
      </c>
    </row>
    <row r="583" spans="1:20">
      <c r="A583" s="23" t="s">
        <v>2554</v>
      </c>
      <c r="B583" s="23" t="s">
        <v>2555</v>
      </c>
      <c r="C583" s="23" t="s">
        <v>20</v>
      </c>
      <c r="D583" s="23" t="s">
        <v>2167</v>
      </c>
      <c r="E583" s="23" t="s">
        <v>480</v>
      </c>
      <c r="F583" s="23" t="s">
        <v>2361</v>
      </c>
      <c r="G583" s="23" t="s">
        <v>1766</v>
      </c>
      <c r="H583" s="23" t="s">
        <v>2190</v>
      </c>
      <c r="I583" s="23" t="s">
        <v>2201</v>
      </c>
      <c r="J583" s="23" t="s">
        <v>14</v>
      </c>
      <c r="K583" s="23" t="s">
        <v>2171</v>
      </c>
      <c r="L583" s="23" t="s">
        <v>14</v>
      </c>
      <c r="M583" s="23" t="s">
        <v>1543</v>
      </c>
      <c r="N583" s="23" t="s">
        <v>2173</v>
      </c>
      <c r="O583" s="23" t="s">
        <v>2174</v>
      </c>
      <c r="P583" s="23" t="s">
        <v>2556</v>
      </c>
      <c r="Q583" s="23">
        <v>0</v>
      </c>
      <c r="R583" s="23" t="s">
        <v>1040</v>
      </c>
      <c r="S583" s="23" t="s">
        <v>2557</v>
      </c>
      <c r="T583" s="23" t="s">
        <v>1766</v>
      </c>
    </row>
    <row r="584" spans="1:20">
      <c r="A584" s="23" t="s">
        <v>2382</v>
      </c>
      <c r="B584" s="23" t="s">
        <v>2383</v>
      </c>
      <c r="C584" s="23" t="s">
        <v>20</v>
      </c>
      <c r="D584" s="23" t="s">
        <v>2167</v>
      </c>
      <c r="E584" s="23" t="s">
        <v>489</v>
      </c>
      <c r="F584" s="23" t="s">
        <v>2384</v>
      </c>
      <c r="G584" s="23" t="s">
        <v>1766</v>
      </c>
      <c r="H584" s="23" t="s">
        <v>2169</v>
      </c>
      <c r="I584" s="23" t="s">
        <v>2201</v>
      </c>
      <c r="J584" s="23" t="s">
        <v>466</v>
      </c>
      <c r="K584" s="23" t="s">
        <v>2171</v>
      </c>
      <c r="L584" s="23" t="s">
        <v>14</v>
      </c>
      <c r="M584" s="23" t="s">
        <v>2645</v>
      </c>
      <c r="N584" s="23" t="s">
        <v>2193</v>
      </c>
      <c r="O584" s="23" t="s">
        <v>2174</v>
      </c>
      <c r="P584" s="23" t="s">
        <v>149</v>
      </c>
      <c r="Q584" s="23">
        <v>0</v>
      </c>
      <c r="R584" s="23" t="s">
        <v>2386</v>
      </c>
      <c r="S584" s="23" t="s">
        <v>2387</v>
      </c>
      <c r="T584" s="23" t="s">
        <v>1766</v>
      </c>
    </row>
    <row r="585" spans="1:20">
      <c r="A585" s="23" t="s">
        <v>1872</v>
      </c>
      <c r="B585" s="23" t="s">
        <v>1873</v>
      </c>
      <c r="C585" s="23" t="s">
        <v>18</v>
      </c>
      <c r="D585" s="23" t="s">
        <v>2167</v>
      </c>
      <c r="E585" s="23" t="s">
        <v>480</v>
      </c>
      <c r="F585" s="23" t="s">
        <v>2211</v>
      </c>
      <c r="G585" s="23" t="s">
        <v>1766</v>
      </c>
      <c r="H585" s="23" t="s">
        <v>2236</v>
      </c>
      <c r="I585" s="23" t="s">
        <v>2212</v>
      </c>
      <c r="J585" s="23" t="s">
        <v>14</v>
      </c>
      <c r="K585" s="23" t="s">
        <v>2171</v>
      </c>
      <c r="L585" s="23" t="s">
        <v>14</v>
      </c>
      <c r="M585" s="23" t="s">
        <v>1552</v>
      </c>
      <c r="N585" s="23" t="s">
        <v>2173</v>
      </c>
      <c r="O585" s="23" t="s">
        <v>2174</v>
      </c>
      <c r="P585" s="23" t="s">
        <v>1081</v>
      </c>
      <c r="Q585" s="23">
        <v>0</v>
      </c>
      <c r="R585" s="23" t="s">
        <v>1079</v>
      </c>
      <c r="S585" s="23" t="s">
        <v>2312</v>
      </c>
      <c r="T585" s="23" t="s">
        <v>1766</v>
      </c>
    </row>
    <row r="586" spans="1:20">
      <c r="A586" s="23" t="s">
        <v>1882</v>
      </c>
      <c r="B586" s="23" t="s">
        <v>1883</v>
      </c>
      <c r="C586" s="23" t="s">
        <v>18</v>
      </c>
      <c r="D586" s="23" t="s">
        <v>2167</v>
      </c>
      <c r="E586" s="23" t="s">
        <v>480</v>
      </c>
      <c r="F586" s="23" t="s">
        <v>2265</v>
      </c>
      <c r="G586" s="23" t="s">
        <v>1766</v>
      </c>
      <c r="H586" s="23" t="s">
        <v>2181</v>
      </c>
      <c r="I586" s="23" t="s">
        <v>2266</v>
      </c>
      <c r="J586" s="23" t="s">
        <v>14</v>
      </c>
      <c r="K586" s="23" t="s">
        <v>2171</v>
      </c>
      <c r="L586" s="23" t="s">
        <v>14</v>
      </c>
      <c r="M586" s="23" t="s">
        <v>1551</v>
      </c>
      <c r="N586" s="23" t="s">
        <v>2173</v>
      </c>
      <c r="O586" s="23" t="s">
        <v>2174</v>
      </c>
      <c r="P586" s="23" t="s">
        <v>2281</v>
      </c>
      <c r="Q586" s="23">
        <v>0</v>
      </c>
      <c r="R586" s="23" t="s">
        <v>1214</v>
      </c>
      <c r="S586" s="23" t="s">
        <v>2282</v>
      </c>
      <c r="T586" s="23" t="s">
        <v>1766</v>
      </c>
    </row>
    <row r="587" spans="1:20">
      <c r="A587" s="23" t="s">
        <v>2923</v>
      </c>
      <c r="B587" s="23" t="s">
        <v>2924</v>
      </c>
      <c r="C587" s="23" t="s">
        <v>1834</v>
      </c>
      <c r="D587" s="23" t="s">
        <v>2179</v>
      </c>
      <c r="E587" s="23" t="s">
        <v>487</v>
      </c>
      <c r="F587" s="23" t="s">
        <v>2206</v>
      </c>
      <c r="G587" s="23" t="s">
        <v>1766</v>
      </c>
      <c r="H587" s="23" t="s">
        <v>2181</v>
      </c>
      <c r="I587" s="23" t="s">
        <v>2182</v>
      </c>
      <c r="J587" s="23" t="s">
        <v>466</v>
      </c>
      <c r="K587" s="23" t="s">
        <v>2171</v>
      </c>
      <c r="L587" s="23" t="s">
        <v>14</v>
      </c>
      <c r="M587" s="23" t="s">
        <v>2207</v>
      </c>
      <c r="N587" s="23" t="s">
        <v>2184</v>
      </c>
      <c r="O587" s="23" t="s">
        <v>2174</v>
      </c>
      <c r="P587" s="23" t="s">
        <v>2446</v>
      </c>
      <c r="Q587" s="23">
        <v>0</v>
      </c>
      <c r="R587" s="23" t="s">
        <v>145</v>
      </c>
      <c r="S587" s="23" t="s">
        <v>2925</v>
      </c>
      <c r="T587" s="23" t="s">
        <v>1766</v>
      </c>
    </row>
    <row r="588" spans="1:20">
      <c r="A588" s="23" t="s">
        <v>2573</v>
      </c>
      <c r="B588" s="23" t="s">
        <v>2574</v>
      </c>
      <c r="C588" s="23" t="s">
        <v>1834</v>
      </c>
      <c r="D588" s="23" t="s">
        <v>2179</v>
      </c>
      <c r="E588" s="23" t="s">
        <v>487</v>
      </c>
      <c r="F588" s="23" t="s">
        <v>2299</v>
      </c>
      <c r="G588" s="23" t="s">
        <v>1766</v>
      </c>
      <c r="H588" s="23" t="s">
        <v>2169</v>
      </c>
      <c r="I588" s="23" t="s">
        <v>14</v>
      </c>
      <c r="J588" s="23" t="s">
        <v>14</v>
      </c>
      <c r="K588" s="23" t="s">
        <v>2171</v>
      </c>
      <c r="L588" s="23" t="s">
        <v>14</v>
      </c>
      <c r="M588" s="23" t="s">
        <v>2657</v>
      </c>
      <c r="N588" s="23" t="s">
        <v>2300</v>
      </c>
      <c r="O588" s="23" t="s">
        <v>2174</v>
      </c>
      <c r="P588" s="23" t="s">
        <v>2301</v>
      </c>
      <c r="Q588" s="23">
        <v>0</v>
      </c>
      <c r="R588" s="23" t="s">
        <v>1055</v>
      </c>
      <c r="S588" s="23" t="s">
        <v>2576</v>
      </c>
      <c r="T588" s="23" t="s">
        <v>1766</v>
      </c>
    </row>
    <row r="589" spans="1:20">
      <c r="A589" s="23" t="s">
        <v>2712</v>
      </c>
      <c r="B589" s="23" t="s">
        <v>2713</v>
      </c>
      <c r="C589" s="23" t="s">
        <v>20</v>
      </c>
      <c r="D589" s="23" t="s">
        <v>2167</v>
      </c>
      <c r="E589" s="23" t="s">
        <v>489</v>
      </c>
      <c r="F589" s="23" t="s">
        <v>2416</v>
      </c>
      <c r="G589" s="23" t="s">
        <v>1766</v>
      </c>
      <c r="H589" s="23" t="s">
        <v>2181</v>
      </c>
      <c r="I589" s="23" t="s">
        <v>2266</v>
      </c>
      <c r="J589" s="23" t="s">
        <v>466</v>
      </c>
      <c r="K589" s="23" t="s">
        <v>2171</v>
      </c>
      <c r="L589" s="23" t="s">
        <v>14</v>
      </c>
      <c r="M589" s="23" t="s">
        <v>2439</v>
      </c>
      <c r="N589" s="23" t="s">
        <v>2193</v>
      </c>
      <c r="O589" s="23" t="s">
        <v>2174</v>
      </c>
      <c r="P589" s="23" t="s">
        <v>149</v>
      </c>
      <c r="Q589" s="23">
        <v>0</v>
      </c>
      <c r="R589" s="23" t="s">
        <v>2279</v>
      </c>
      <c r="S589" s="23" t="s">
        <v>2714</v>
      </c>
      <c r="T589" s="23" t="s">
        <v>1766</v>
      </c>
    </row>
    <row r="590" spans="1:20">
      <c r="A590" s="23" t="s">
        <v>2920</v>
      </c>
      <c r="B590" s="23" t="s">
        <v>2921</v>
      </c>
      <c r="C590" s="23" t="s">
        <v>20</v>
      </c>
      <c r="D590" s="23" t="s">
        <v>2179</v>
      </c>
      <c r="E590" s="23" t="s">
        <v>487</v>
      </c>
      <c r="F590" s="23" t="s">
        <v>2206</v>
      </c>
      <c r="G590" s="23" t="s">
        <v>1766</v>
      </c>
      <c r="H590" s="23" t="s">
        <v>2181</v>
      </c>
      <c r="I590" s="23" t="s">
        <v>2182</v>
      </c>
      <c r="J590" s="23" t="s">
        <v>14</v>
      </c>
      <c r="K590" s="23" t="s">
        <v>2171</v>
      </c>
      <c r="L590" s="23" t="s">
        <v>14</v>
      </c>
      <c r="M590" s="23" t="s">
        <v>2459</v>
      </c>
      <c r="N590" s="23" t="s">
        <v>2184</v>
      </c>
      <c r="O590" s="23" t="s">
        <v>2174</v>
      </c>
      <c r="P590" s="23" t="s">
        <v>2175</v>
      </c>
      <c r="Q590" s="23">
        <v>0</v>
      </c>
      <c r="R590" s="23" t="s">
        <v>1565</v>
      </c>
      <c r="S590" s="23" t="s">
        <v>2922</v>
      </c>
      <c r="T590" s="23" t="s">
        <v>1766</v>
      </c>
    </row>
    <row r="591" spans="1:20">
      <c r="A591" s="23" t="s">
        <v>1451</v>
      </c>
      <c r="B591" s="23" t="s">
        <v>1826</v>
      </c>
      <c r="C591" s="23" t="s">
        <v>20</v>
      </c>
      <c r="D591" s="23" t="s">
        <v>2167</v>
      </c>
      <c r="E591" s="23" t="s">
        <v>480</v>
      </c>
      <c r="F591" s="23" t="s">
        <v>2295</v>
      </c>
      <c r="G591" s="23" t="s">
        <v>1766</v>
      </c>
      <c r="H591" s="23" t="s">
        <v>2169</v>
      </c>
      <c r="I591" s="23" t="s">
        <v>2170</v>
      </c>
      <c r="J591" s="23" t="s">
        <v>14</v>
      </c>
      <c r="K591" s="23" t="s">
        <v>2171</v>
      </c>
      <c r="L591" s="23" t="s">
        <v>14</v>
      </c>
      <c r="M591" s="23" t="s">
        <v>1560</v>
      </c>
      <c r="N591" s="23" t="s">
        <v>2173</v>
      </c>
      <c r="O591" s="23" t="s">
        <v>2174</v>
      </c>
      <c r="P591" s="23" t="s">
        <v>2175</v>
      </c>
      <c r="Q591" s="23">
        <v>0</v>
      </c>
      <c r="R591" s="23" t="s">
        <v>1467</v>
      </c>
      <c r="S591" s="23" t="s">
        <v>2018</v>
      </c>
      <c r="T591" s="23" t="s">
        <v>1766</v>
      </c>
    </row>
    <row r="592" spans="1:20">
      <c r="A592" s="23" t="s">
        <v>2794</v>
      </c>
      <c r="B592" s="23" t="s">
        <v>2795</v>
      </c>
      <c r="C592" s="23" t="s">
        <v>17</v>
      </c>
      <c r="D592" s="23" t="s">
        <v>2167</v>
      </c>
      <c r="E592" s="23" t="s">
        <v>480</v>
      </c>
      <c r="F592" s="23" t="s">
        <v>2309</v>
      </c>
      <c r="G592" s="23" t="s">
        <v>1766</v>
      </c>
      <c r="H592" s="23" t="s">
        <v>2152</v>
      </c>
      <c r="I592" s="23" t="s">
        <v>2191</v>
      </c>
      <c r="J592" s="23" t="s">
        <v>14</v>
      </c>
      <c r="K592" s="23" t="s">
        <v>2171</v>
      </c>
      <c r="L592" s="23" t="s">
        <v>14</v>
      </c>
      <c r="M592" s="23" t="s">
        <v>1556</v>
      </c>
      <c r="N592" s="23" t="s">
        <v>2173</v>
      </c>
      <c r="O592" s="23" t="s">
        <v>2174</v>
      </c>
      <c r="P592" s="23" t="s">
        <v>2796</v>
      </c>
      <c r="Q592" s="23">
        <v>0</v>
      </c>
      <c r="R592" s="23" t="s">
        <v>15</v>
      </c>
      <c r="S592" s="23" t="s">
        <v>2797</v>
      </c>
      <c r="T592" s="23" t="s">
        <v>1766</v>
      </c>
    </row>
    <row r="593" spans="1:20">
      <c r="A593" s="23" t="s">
        <v>2327</v>
      </c>
      <c r="B593" s="23" t="s">
        <v>2328</v>
      </c>
      <c r="C593" s="23" t="s">
        <v>13</v>
      </c>
      <c r="D593" s="23" t="s">
        <v>2167</v>
      </c>
      <c r="E593" s="23" t="s">
        <v>489</v>
      </c>
      <c r="F593" s="23" t="s">
        <v>2329</v>
      </c>
      <c r="G593" s="23" t="s">
        <v>1766</v>
      </c>
      <c r="H593" s="23" t="s">
        <v>2190</v>
      </c>
      <c r="I593" s="23" t="s">
        <v>2191</v>
      </c>
      <c r="J593" s="23" t="s">
        <v>466</v>
      </c>
      <c r="K593" s="23" t="s">
        <v>2171</v>
      </c>
      <c r="L593" s="23" t="s">
        <v>14</v>
      </c>
      <c r="M593" s="23" t="s">
        <v>1563</v>
      </c>
      <c r="N593" s="23" t="s">
        <v>2193</v>
      </c>
      <c r="O593" s="23" t="s">
        <v>2174</v>
      </c>
      <c r="P593" s="23" t="s">
        <v>2330</v>
      </c>
      <c r="Q593" s="23">
        <v>0</v>
      </c>
      <c r="R593" s="23" t="s">
        <v>1091</v>
      </c>
      <c r="S593" s="23" t="s">
        <v>2331</v>
      </c>
      <c r="T593" s="23" t="s">
        <v>1766</v>
      </c>
    </row>
    <row r="594" spans="1:20">
      <c r="A594" s="23" t="s">
        <v>1858</v>
      </c>
      <c r="B594" s="23" t="s">
        <v>1859</v>
      </c>
      <c r="C594" s="23" t="s">
        <v>20</v>
      </c>
      <c r="D594" s="23" t="s">
        <v>2167</v>
      </c>
      <c r="E594" s="23" t="s">
        <v>489</v>
      </c>
      <c r="F594" s="23" t="s">
        <v>2416</v>
      </c>
      <c r="G594" s="23" t="s">
        <v>1766</v>
      </c>
      <c r="H594" s="23" t="s">
        <v>2181</v>
      </c>
      <c r="I594" s="23" t="s">
        <v>2266</v>
      </c>
      <c r="J594" s="23" t="s">
        <v>14</v>
      </c>
      <c r="K594" s="23" t="s">
        <v>2171</v>
      </c>
      <c r="L594" s="23" t="s">
        <v>14</v>
      </c>
      <c r="M594" s="23" t="s">
        <v>2531</v>
      </c>
      <c r="N594" s="23" t="s">
        <v>2193</v>
      </c>
      <c r="O594" s="23" t="s">
        <v>2174</v>
      </c>
      <c r="P594" s="23" t="s">
        <v>2175</v>
      </c>
      <c r="Q594" s="23">
        <v>0</v>
      </c>
      <c r="R594" s="23" t="s">
        <v>2401</v>
      </c>
      <c r="S594" s="23" t="s">
        <v>2626</v>
      </c>
      <c r="T594" s="23" t="s">
        <v>1766</v>
      </c>
    </row>
    <row r="595" spans="1:20">
      <c r="A595" s="23" t="s">
        <v>2507</v>
      </c>
      <c r="B595" s="23" t="s">
        <v>2508</v>
      </c>
      <c r="C595" s="23" t="s">
        <v>17</v>
      </c>
      <c r="D595" s="23" t="s">
        <v>2167</v>
      </c>
      <c r="E595" s="23" t="s">
        <v>2509</v>
      </c>
      <c r="F595" s="23" t="s">
        <v>2510</v>
      </c>
      <c r="G595" s="23" t="s">
        <v>1766</v>
      </c>
      <c r="H595" s="23" t="s">
        <v>2272</v>
      </c>
      <c r="I595" s="23" t="s">
        <v>2182</v>
      </c>
      <c r="J595" s="23" t="s">
        <v>14</v>
      </c>
      <c r="K595" s="23" t="s">
        <v>2171</v>
      </c>
      <c r="L595" s="23" t="s">
        <v>14</v>
      </c>
      <c r="M595" s="23" t="s">
        <v>2476</v>
      </c>
      <c r="N595" s="23" t="s">
        <v>2396</v>
      </c>
      <c r="O595" s="23" t="s">
        <v>2174</v>
      </c>
      <c r="P595" s="23" t="s">
        <v>2512</v>
      </c>
      <c r="Q595" s="23">
        <v>0</v>
      </c>
      <c r="R595" s="23" t="s">
        <v>1016</v>
      </c>
      <c r="S595" s="23" t="s">
        <v>2513</v>
      </c>
      <c r="T595" s="23" t="s">
        <v>1766</v>
      </c>
    </row>
    <row r="596" spans="1:20">
      <c r="A596" s="23" t="s">
        <v>2568</v>
      </c>
      <c r="B596" s="23" t="s">
        <v>2569</v>
      </c>
      <c r="C596" s="23" t="s">
        <v>20</v>
      </c>
      <c r="D596" s="23" t="s">
        <v>2167</v>
      </c>
      <c r="E596" s="23" t="s">
        <v>489</v>
      </c>
      <c r="F596" s="23" t="s">
        <v>2384</v>
      </c>
      <c r="G596" s="23" t="s">
        <v>1766</v>
      </c>
      <c r="H596" s="23" t="s">
        <v>2169</v>
      </c>
      <c r="I596" s="23" t="s">
        <v>2201</v>
      </c>
      <c r="J596" s="23" t="s">
        <v>466</v>
      </c>
      <c r="K596" s="23" t="s">
        <v>2171</v>
      </c>
      <c r="L596" s="23" t="s">
        <v>14</v>
      </c>
      <c r="M596" s="23" t="s">
        <v>2548</v>
      </c>
      <c r="N596" s="23" t="s">
        <v>2193</v>
      </c>
      <c r="O596" s="23" t="s">
        <v>2174</v>
      </c>
      <c r="P596" s="23" t="s">
        <v>8</v>
      </c>
      <c r="Q596" s="23">
        <v>0</v>
      </c>
      <c r="R596" s="23" t="s">
        <v>2570</v>
      </c>
      <c r="S596" s="23" t="s">
        <v>2571</v>
      </c>
      <c r="T596" s="23" t="s">
        <v>1766</v>
      </c>
    </row>
    <row r="597" spans="1:20">
      <c r="A597" s="23" t="s">
        <v>2464</v>
      </c>
      <c r="B597" s="23" t="s">
        <v>2465</v>
      </c>
      <c r="C597" s="23" t="s">
        <v>16</v>
      </c>
      <c r="D597" s="23" t="s">
        <v>2167</v>
      </c>
      <c r="E597" s="23" t="s">
        <v>480</v>
      </c>
      <c r="F597" s="23" t="s">
        <v>2256</v>
      </c>
      <c r="G597" s="23" t="s">
        <v>1766</v>
      </c>
      <c r="H597" s="23" t="s">
        <v>2152</v>
      </c>
      <c r="I597" s="23" t="s">
        <v>2191</v>
      </c>
      <c r="J597" s="23" t="s">
        <v>14</v>
      </c>
      <c r="K597" s="23" t="s">
        <v>2171</v>
      </c>
      <c r="L597" s="23" t="s">
        <v>14</v>
      </c>
      <c r="M597" s="23" t="s">
        <v>1548</v>
      </c>
      <c r="N597" s="23" t="s">
        <v>2173</v>
      </c>
      <c r="O597" s="23" t="s">
        <v>2174</v>
      </c>
      <c r="P597" s="23" t="s">
        <v>2466</v>
      </c>
      <c r="Q597" s="23">
        <v>0</v>
      </c>
      <c r="R597" s="23" t="s">
        <v>2279</v>
      </c>
      <c r="S597" s="23" t="s">
        <v>2467</v>
      </c>
      <c r="T597" s="23" t="s">
        <v>1766</v>
      </c>
    </row>
    <row r="598" spans="1:20">
      <c r="A598" s="23" t="s">
        <v>2738</v>
      </c>
      <c r="B598" s="23" t="s">
        <v>2739</v>
      </c>
      <c r="C598" s="23" t="s">
        <v>18</v>
      </c>
      <c r="D598" s="23" t="s">
        <v>2167</v>
      </c>
      <c r="E598" s="23" t="s">
        <v>480</v>
      </c>
      <c r="F598" s="23" t="s">
        <v>2265</v>
      </c>
      <c r="G598" s="23" t="s">
        <v>1766</v>
      </c>
      <c r="H598" s="23" t="s">
        <v>2181</v>
      </c>
      <c r="I598" s="23" t="s">
        <v>2266</v>
      </c>
      <c r="J598" s="23" t="s">
        <v>14</v>
      </c>
      <c r="K598" s="23" t="s">
        <v>2171</v>
      </c>
      <c r="L598" s="23" t="s">
        <v>14</v>
      </c>
      <c r="M598" s="23" t="s">
        <v>1549</v>
      </c>
      <c r="N598" s="23" t="s">
        <v>2173</v>
      </c>
      <c r="O598" s="23" t="s">
        <v>2174</v>
      </c>
      <c r="P598" s="23" t="s">
        <v>2740</v>
      </c>
      <c r="Q598" s="23">
        <v>0</v>
      </c>
      <c r="R598" s="23" t="s">
        <v>1214</v>
      </c>
      <c r="S598" s="23" t="s">
        <v>2741</v>
      </c>
      <c r="T598" s="23" t="s">
        <v>1766</v>
      </c>
    </row>
    <row r="599" spans="1:20">
      <c r="A599" s="23" t="s">
        <v>2659</v>
      </c>
      <c r="B599" s="23" t="s">
        <v>2660</v>
      </c>
      <c r="C599" s="23" t="s">
        <v>20</v>
      </c>
      <c r="D599" s="23" t="s">
        <v>2167</v>
      </c>
      <c r="E599" s="23" t="s">
        <v>1264</v>
      </c>
      <c r="F599" s="23" t="s">
        <v>2168</v>
      </c>
      <c r="G599" s="23" t="s">
        <v>1766</v>
      </c>
      <c r="H599" s="23" t="s">
        <v>2169</v>
      </c>
      <c r="I599" s="23" t="s">
        <v>2170</v>
      </c>
      <c r="J599" s="23" t="s">
        <v>14</v>
      </c>
      <c r="K599" s="23" t="s">
        <v>2171</v>
      </c>
      <c r="L599" s="23" t="s">
        <v>14</v>
      </c>
      <c r="M599" s="23" t="s">
        <v>2760</v>
      </c>
      <c r="N599" s="23" t="s">
        <v>2173</v>
      </c>
      <c r="O599" s="23" t="s">
        <v>2174</v>
      </c>
      <c r="P599" s="23" t="s">
        <v>2175</v>
      </c>
      <c r="Q599" s="23">
        <v>0</v>
      </c>
      <c r="R599" s="23" t="s">
        <v>1016</v>
      </c>
      <c r="S599" s="23" t="s">
        <v>2661</v>
      </c>
      <c r="T599" s="23" t="s">
        <v>1766</v>
      </c>
    </row>
    <row r="600" spans="1:20">
      <c r="A600" s="23" t="s">
        <v>1865</v>
      </c>
      <c r="B600" s="23" t="s">
        <v>1866</v>
      </c>
      <c r="C600" s="23" t="s">
        <v>20</v>
      </c>
      <c r="D600" s="23" t="s">
        <v>2167</v>
      </c>
      <c r="E600" s="23" t="s">
        <v>489</v>
      </c>
      <c r="F600" s="23" t="s">
        <v>2416</v>
      </c>
      <c r="G600" s="23" t="s">
        <v>1766</v>
      </c>
      <c r="H600" s="23" t="s">
        <v>2181</v>
      </c>
      <c r="I600" s="23" t="s">
        <v>2266</v>
      </c>
      <c r="J600" s="23" t="s">
        <v>14</v>
      </c>
      <c r="K600" s="23" t="s">
        <v>2171</v>
      </c>
      <c r="L600" s="23" t="s">
        <v>14</v>
      </c>
      <c r="M600" s="23" t="s">
        <v>2439</v>
      </c>
      <c r="N600" s="23" t="s">
        <v>2193</v>
      </c>
      <c r="O600" s="23" t="s">
        <v>2174</v>
      </c>
      <c r="P600" s="23" t="s">
        <v>2175</v>
      </c>
      <c r="Q600" s="23">
        <v>0</v>
      </c>
      <c r="R600" s="23" t="s">
        <v>2532</v>
      </c>
      <c r="S600" s="23" t="s">
        <v>2533</v>
      </c>
      <c r="T600" s="23" t="s">
        <v>1766</v>
      </c>
    </row>
    <row r="601" spans="1:20">
      <c r="A601" s="23" t="s">
        <v>2285</v>
      </c>
      <c r="B601" s="23" t="s">
        <v>2286</v>
      </c>
      <c r="C601" s="23" t="s">
        <v>13</v>
      </c>
      <c r="D601" s="23" t="s">
        <v>2167</v>
      </c>
      <c r="E601" s="23" t="s">
        <v>480</v>
      </c>
      <c r="F601" s="23" t="s">
        <v>2200</v>
      </c>
      <c r="G601" s="23" t="s">
        <v>1766</v>
      </c>
      <c r="H601" s="23" t="s">
        <v>2190</v>
      </c>
      <c r="I601" s="23" t="s">
        <v>2201</v>
      </c>
      <c r="J601" s="23" t="s">
        <v>14</v>
      </c>
      <c r="K601" s="23" t="s">
        <v>2171</v>
      </c>
      <c r="L601" s="23" t="s">
        <v>14</v>
      </c>
      <c r="M601" s="23" t="s">
        <v>1552</v>
      </c>
      <c r="N601" s="23" t="s">
        <v>2173</v>
      </c>
      <c r="O601" s="23" t="s">
        <v>2174</v>
      </c>
      <c r="P601" s="23" t="s">
        <v>2287</v>
      </c>
      <c r="Q601" s="23">
        <v>0</v>
      </c>
      <c r="R601" s="23" t="s">
        <v>1038</v>
      </c>
      <c r="S601" s="23" t="s">
        <v>2288</v>
      </c>
      <c r="T601" s="23" t="s">
        <v>1766</v>
      </c>
    </row>
    <row r="602" spans="1:20">
      <c r="A602" s="23" t="s">
        <v>2816</v>
      </c>
      <c r="B602" s="23" t="s">
        <v>2817</v>
      </c>
      <c r="C602" s="23" t="s">
        <v>13</v>
      </c>
      <c r="D602" s="23" t="s">
        <v>2167</v>
      </c>
      <c r="E602" s="23" t="s">
        <v>480</v>
      </c>
      <c r="F602" s="23" t="s">
        <v>2361</v>
      </c>
      <c r="G602" s="23" t="s">
        <v>1766</v>
      </c>
      <c r="H602" s="23" t="s">
        <v>2190</v>
      </c>
      <c r="I602" s="23" t="s">
        <v>2201</v>
      </c>
      <c r="J602" s="23" t="s">
        <v>14</v>
      </c>
      <c r="K602" s="23" t="s">
        <v>2171</v>
      </c>
      <c r="L602" s="23" t="s">
        <v>14</v>
      </c>
      <c r="M602" s="23" t="s">
        <v>1543</v>
      </c>
      <c r="N602" s="23" t="s">
        <v>2173</v>
      </c>
      <c r="O602" s="23" t="s">
        <v>2174</v>
      </c>
      <c r="P602" s="23" t="s">
        <v>149</v>
      </c>
      <c r="Q602" s="23">
        <v>0</v>
      </c>
      <c r="R602" s="23" t="s">
        <v>1040</v>
      </c>
      <c r="S602" s="23" t="s">
        <v>2818</v>
      </c>
      <c r="T602" s="23" t="s">
        <v>1766</v>
      </c>
    </row>
    <row r="603" spans="1:20">
      <c r="A603" s="23" t="s">
        <v>1908</v>
      </c>
      <c r="B603" s="23" t="s">
        <v>1909</v>
      </c>
      <c r="C603" s="23" t="s">
        <v>16</v>
      </c>
      <c r="D603" s="23" t="s">
        <v>2167</v>
      </c>
      <c r="E603" s="23" t="s">
        <v>480</v>
      </c>
      <c r="F603" s="23" t="s">
        <v>2470</v>
      </c>
      <c r="G603" s="23" t="s">
        <v>1766</v>
      </c>
      <c r="H603" s="23" t="s">
        <v>2152</v>
      </c>
      <c r="I603" s="23" t="s">
        <v>2266</v>
      </c>
      <c r="J603" s="23" t="s">
        <v>14</v>
      </c>
      <c r="K603" s="23" t="s">
        <v>2171</v>
      </c>
      <c r="L603" s="23" t="s">
        <v>14</v>
      </c>
      <c r="M603" s="23" t="s">
        <v>1542</v>
      </c>
      <c r="N603" s="23" t="s">
        <v>2173</v>
      </c>
      <c r="O603" s="23" t="s">
        <v>2174</v>
      </c>
      <c r="P603" s="23" t="s">
        <v>8</v>
      </c>
      <c r="Q603" s="23">
        <v>0</v>
      </c>
      <c r="R603" s="23" t="s">
        <v>1176</v>
      </c>
      <c r="S603" s="23" t="s">
        <v>2523</v>
      </c>
      <c r="T603" s="23" t="s">
        <v>1766</v>
      </c>
    </row>
    <row r="604" spans="1:20">
      <c r="A604" s="23" t="s">
        <v>2307</v>
      </c>
      <c r="B604" s="23" t="s">
        <v>2308</v>
      </c>
      <c r="C604" s="23" t="s">
        <v>17</v>
      </c>
      <c r="D604" s="23" t="s">
        <v>2167</v>
      </c>
      <c r="E604" s="23" t="s">
        <v>480</v>
      </c>
      <c r="F604" s="23" t="s">
        <v>2309</v>
      </c>
      <c r="G604" s="23" t="s">
        <v>1766</v>
      </c>
      <c r="H604" s="23" t="s">
        <v>2152</v>
      </c>
      <c r="I604" s="23" t="s">
        <v>2191</v>
      </c>
      <c r="J604" s="23" t="s">
        <v>14</v>
      </c>
      <c r="K604" s="23" t="s">
        <v>2171</v>
      </c>
      <c r="L604" s="23" t="s">
        <v>14</v>
      </c>
      <c r="M604" s="23" t="s">
        <v>1543</v>
      </c>
      <c r="N604" s="23" t="s">
        <v>2173</v>
      </c>
      <c r="O604" s="23" t="s">
        <v>2174</v>
      </c>
      <c r="P604" s="23" t="s">
        <v>2310</v>
      </c>
      <c r="Q604" s="23">
        <v>0</v>
      </c>
      <c r="R604" s="23" t="s">
        <v>15</v>
      </c>
      <c r="S604" s="23" t="s">
        <v>2311</v>
      </c>
      <c r="T604" s="23" t="s">
        <v>1766</v>
      </c>
    </row>
    <row r="605" spans="1:20">
      <c r="A605" s="23" t="s">
        <v>2917</v>
      </c>
      <c r="B605" s="23" t="s">
        <v>2918</v>
      </c>
      <c r="C605" s="23" t="s">
        <v>1834</v>
      </c>
      <c r="D605" s="23" t="s">
        <v>2179</v>
      </c>
      <c r="E605" s="23" t="s">
        <v>492</v>
      </c>
      <c r="F605" s="23" t="s">
        <v>2240</v>
      </c>
      <c r="G605" s="23" t="s">
        <v>1766</v>
      </c>
      <c r="H605" s="23" t="s">
        <v>2241</v>
      </c>
      <c r="I605" s="23" t="s">
        <v>2182</v>
      </c>
      <c r="J605" s="23" t="s">
        <v>14</v>
      </c>
      <c r="K605" s="23" t="s">
        <v>2171</v>
      </c>
      <c r="L605" s="23" t="s">
        <v>14</v>
      </c>
      <c r="M605" s="23" t="s">
        <v>2511</v>
      </c>
      <c r="N605" s="23" t="s">
        <v>2184</v>
      </c>
      <c r="O605" s="23" t="s">
        <v>2174</v>
      </c>
      <c r="P605" s="23" t="s">
        <v>2926</v>
      </c>
      <c r="Q605" s="23">
        <v>0</v>
      </c>
      <c r="R605" s="23" t="s">
        <v>1041</v>
      </c>
      <c r="S605" s="23" t="s">
        <v>2927</v>
      </c>
      <c r="T605" s="23" t="s">
        <v>1766</v>
      </c>
    </row>
    <row r="606" spans="1:20">
      <c r="A606" s="23" t="s">
        <v>1445</v>
      </c>
      <c r="B606" s="23" t="s">
        <v>1822</v>
      </c>
      <c r="C606" s="23" t="s">
        <v>20</v>
      </c>
      <c r="D606" s="23" t="s">
        <v>2167</v>
      </c>
      <c r="E606" s="23" t="s">
        <v>480</v>
      </c>
      <c r="F606" s="23" t="s">
        <v>2295</v>
      </c>
      <c r="G606" s="23" t="s">
        <v>1766</v>
      </c>
      <c r="H606" s="23" t="s">
        <v>2169</v>
      </c>
      <c r="I606" s="23" t="s">
        <v>2170</v>
      </c>
      <c r="J606" s="23" t="s">
        <v>14</v>
      </c>
      <c r="K606" s="23" t="s">
        <v>2171</v>
      </c>
      <c r="L606" s="23" t="s">
        <v>14</v>
      </c>
      <c r="M606" s="23" t="s">
        <v>1560</v>
      </c>
      <c r="N606" s="23" t="s">
        <v>2173</v>
      </c>
      <c r="O606" s="23" t="s">
        <v>2174</v>
      </c>
      <c r="P606" s="23" t="s">
        <v>2175</v>
      </c>
      <c r="Q606" s="23">
        <v>0</v>
      </c>
      <c r="R606" s="23" t="s">
        <v>1467</v>
      </c>
      <c r="S606" s="23" t="s">
        <v>2009</v>
      </c>
      <c r="T606" s="23" t="s">
        <v>1766</v>
      </c>
    </row>
    <row r="607" spans="1:20">
      <c r="A607" s="23" t="s">
        <v>2503</v>
      </c>
      <c r="B607" s="23" t="s">
        <v>2504</v>
      </c>
      <c r="C607" s="23" t="s">
        <v>16</v>
      </c>
      <c r="D607" s="23" t="s">
        <v>2167</v>
      </c>
      <c r="E607" s="23" t="s">
        <v>489</v>
      </c>
      <c r="F607" s="23" t="s">
        <v>2379</v>
      </c>
      <c r="G607" s="23" t="s">
        <v>1766</v>
      </c>
      <c r="H607" s="23" t="s">
        <v>2152</v>
      </c>
      <c r="I607" s="23" t="s">
        <v>2191</v>
      </c>
      <c r="J607" s="23" t="s">
        <v>14</v>
      </c>
      <c r="K607" s="23" t="s">
        <v>2171</v>
      </c>
      <c r="L607" s="23" t="s">
        <v>14</v>
      </c>
      <c r="M607" s="23" t="s">
        <v>2850</v>
      </c>
      <c r="N607" s="23" t="s">
        <v>2193</v>
      </c>
      <c r="O607" s="23" t="s">
        <v>2174</v>
      </c>
      <c r="P607" s="23" t="s">
        <v>1081</v>
      </c>
      <c r="Q607" s="23">
        <v>0</v>
      </c>
      <c r="R607" s="23" t="s">
        <v>1477</v>
      </c>
      <c r="S607" s="23" t="s">
        <v>2506</v>
      </c>
      <c r="T607" s="23" t="s">
        <v>1766</v>
      </c>
    </row>
    <row r="608" spans="1:20">
      <c r="A608" s="23" t="s">
        <v>1885</v>
      </c>
      <c r="B608" s="23" t="s">
        <v>1886</v>
      </c>
      <c r="C608" s="23" t="s">
        <v>18</v>
      </c>
      <c r="D608" s="23" t="s">
        <v>2167</v>
      </c>
      <c r="E608" s="23" t="s">
        <v>480</v>
      </c>
      <c r="F608" s="23" t="s">
        <v>2265</v>
      </c>
      <c r="G608" s="23" t="s">
        <v>1766</v>
      </c>
      <c r="H608" s="23" t="s">
        <v>2181</v>
      </c>
      <c r="I608" s="23" t="s">
        <v>2266</v>
      </c>
      <c r="J608" s="23" t="s">
        <v>14</v>
      </c>
      <c r="K608" s="23" t="s">
        <v>2171</v>
      </c>
      <c r="L608" s="23" t="s">
        <v>14</v>
      </c>
      <c r="M608" s="23" t="s">
        <v>1551</v>
      </c>
      <c r="N608" s="23" t="s">
        <v>2173</v>
      </c>
      <c r="O608" s="23" t="s">
        <v>2174</v>
      </c>
      <c r="P608" s="23" t="s">
        <v>2289</v>
      </c>
      <c r="Q608" s="23">
        <v>0</v>
      </c>
      <c r="R608" s="23" t="s">
        <v>1214</v>
      </c>
      <c r="S608" s="23" t="s">
        <v>2290</v>
      </c>
      <c r="T608" s="23" t="s">
        <v>1766</v>
      </c>
    </row>
    <row r="609" spans="1:20">
      <c r="A609" s="23" t="s">
        <v>1461</v>
      </c>
      <c r="B609" s="23" t="s">
        <v>1833</v>
      </c>
      <c r="C609" s="23" t="s">
        <v>1834</v>
      </c>
      <c r="D609" s="23" t="s">
        <v>2179</v>
      </c>
      <c r="E609" s="23" t="s">
        <v>487</v>
      </c>
      <c r="F609" s="23" t="s">
        <v>2206</v>
      </c>
      <c r="G609" s="23" t="s">
        <v>1766</v>
      </c>
      <c r="H609" s="23" t="s">
        <v>2181</v>
      </c>
      <c r="I609" s="23" t="s">
        <v>2182</v>
      </c>
      <c r="J609" s="23" t="s">
        <v>14</v>
      </c>
      <c r="K609" s="23" t="s">
        <v>2171</v>
      </c>
      <c r="L609" s="23" t="s">
        <v>14</v>
      </c>
      <c r="M609" s="23" t="s">
        <v>2472</v>
      </c>
      <c r="N609" s="23" t="s">
        <v>2184</v>
      </c>
      <c r="O609" s="23" t="s">
        <v>2174</v>
      </c>
      <c r="P609" s="23" t="s">
        <v>1241</v>
      </c>
      <c r="Q609" s="23">
        <v>0</v>
      </c>
      <c r="R609" s="23" t="s">
        <v>1474</v>
      </c>
      <c r="S609" s="23" t="s">
        <v>1460</v>
      </c>
      <c r="T609" s="23" t="s">
        <v>1766</v>
      </c>
    </row>
    <row r="610" spans="1:20">
      <c r="A610" s="23" t="s">
        <v>1787</v>
      </c>
      <c r="B610" s="23" t="s">
        <v>1788</v>
      </c>
      <c r="C610" s="23" t="s">
        <v>20</v>
      </c>
      <c r="D610" s="23" t="s">
        <v>2167</v>
      </c>
      <c r="E610" s="23" t="s">
        <v>480</v>
      </c>
      <c r="F610" s="23" t="s">
        <v>2295</v>
      </c>
      <c r="G610" s="23" t="s">
        <v>1766</v>
      </c>
      <c r="H610" s="23" t="s">
        <v>2169</v>
      </c>
      <c r="I610" s="23" t="s">
        <v>2170</v>
      </c>
      <c r="J610" s="23" t="s">
        <v>14</v>
      </c>
      <c r="K610" s="23" t="s">
        <v>2171</v>
      </c>
      <c r="L610" s="23" t="s">
        <v>14</v>
      </c>
      <c r="M610" s="23" t="s">
        <v>1560</v>
      </c>
      <c r="N610" s="23" t="s">
        <v>2173</v>
      </c>
      <c r="O610" s="23" t="s">
        <v>2174</v>
      </c>
      <c r="P610" s="23" t="s">
        <v>1081</v>
      </c>
      <c r="Q610" s="23">
        <v>0</v>
      </c>
      <c r="R610" s="23" t="s">
        <v>1083</v>
      </c>
      <c r="S610" s="23" t="s">
        <v>2928</v>
      </c>
      <c r="T610" s="23" t="s">
        <v>1766</v>
      </c>
    </row>
    <row r="611" spans="1:20">
      <c r="A611" s="23" t="s">
        <v>2524</v>
      </c>
      <c r="B611" s="23" t="s">
        <v>2525</v>
      </c>
      <c r="C611" s="23" t="s">
        <v>20</v>
      </c>
      <c r="D611" s="23" t="s">
        <v>2167</v>
      </c>
      <c r="E611" s="23" t="s">
        <v>480</v>
      </c>
      <c r="F611" s="23" t="s">
        <v>2200</v>
      </c>
      <c r="G611" s="23" t="s">
        <v>1766</v>
      </c>
      <c r="H611" s="23" t="s">
        <v>2190</v>
      </c>
      <c r="I611" s="23" t="s">
        <v>2201</v>
      </c>
      <c r="J611" s="23" t="s">
        <v>14</v>
      </c>
      <c r="K611" s="23" t="s">
        <v>2171</v>
      </c>
      <c r="L611" s="23" t="s">
        <v>14</v>
      </c>
      <c r="M611" s="23" t="s">
        <v>1548</v>
      </c>
      <c r="N611" s="23" t="s">
        <v>2173</v>
      </c>
      <c r="O611" s="23" t="s">
        <v>2174</v>
      </c>
      <c r="P611" s="23" t="s">
        <v>11</v>
      </c>
      <c r="Q611" s="23">
        <v>0</v>
      </c>
      <c r="R611" s="23" t="s">
        <v>1040</v>
      </c>
      <c r="S611" s="23" t="s">
        <v>2526</v>
      </c>
      <c r="T611" s="23" t="s">
        <v>1766</v>
      </c>
    </row>
    <row r="612" spans="1:20">
      <c r="A612" s="23" t="s">
        <v>2586</v>
      </c>
      <c r="B612" s="23" t="s">
        <v>2587</v>
      </c>
      <c r="C612" s="23" t="s">
        <v>1834</v>
      </c>
      <c r="D612" s="23" t="s">
        <v>2179</v>
      </c>
      <c r="E612" s="23" t="s">
        <v>492</v>
      </c>
      <c r="F612" s="23" t="s">
        <v>2240</v>
      </c>
      <c r="G612" s="23" t="s">
        <v>1766</v>
      </c>
      <c r="H612" s="23" t="s">
        <v>2241</v>
      </c>
      <c r="I612" s="23" t="s">
        <v>2182</v>
      </c>
      <c r="J612" s="23" t="s">
        <v>14</v>
      </c>
      <c r="K612" s="23" t="s">
        <v>2171</v>
      </c>
      <c r="L612" s="23" t="s">
        <v>14</v>
      </c>
      <c r="M612" s="23" t="s">
        <v>2445</v>
      </c>
      <c r="N612" s="23" t="s">
        <v>2184</v>
      </c>
      <c r="O612" s="23" t="s">
        <v>2174</v>
      </c>
      <c r="P612" s="23" t="s">
        <v>1078</v>
      </c>
      <c r="Q612" s="23">
        <v>0</v>
      </c>
      <c r="R612" s="23" t="s">
        <v>2588</v>
      </c>
      <c r="S612" s="23" t="s">
        <v>2589</v>
      </c>
      <c r="T612" s="23" t="s">
        <v>1766</v>
      </c>
    </row>
    <row r="613" spans="1:20">
      <c r="A613" s="23" t="s">
        <v>1840</v>
      </c>
      <c r="B613" s="23" t="s">
        <v>1841</v>
      </c>
      <c r="C613" s="23" t="s">
        <v>20</v>
      </c>
      <c r="D613" s="23" t="s">
        <v>2167</v>
      </c>
      <c r="E613" s="23" t="s">
        <v>480</v>
      </c>
      <c r="F613" s="23" t="s">
        <v>2351</v>
      </c>
      <c r="G613" s="23" t="s">
        <v>1766</v>
      </c>
      <c r="H613" s="23" t="s">
        <v>2152</v>
      </c>
      <c r="I613" s="23" t="s">
        <v>2201</v>
      </c>
      <c r="J613" s="23" t="s">
        <v>14</v>
      </c>
      <c r="K613" s="23" t="s">
        <v>2171</v>
      </c>
      <c r="L613" s="23" t="s">
        <v>14</v>
      </c>
      <c r="M613" s="23" t="s">
        <v>1553</v>
      </c>
      <c r="N613" s="23" t="s">
        <v>2173</v>
      </c>
      <c r="O613" s="23" t="s">
        <v>2174</v>
      </c>
      <c r="P613" s="23" t="s">
        <v>11</v>
      </c>
      <c r="Q613" s="23">
        <v>0</v>
      </c>
      <c r="R613" s="23" t="s">
        <v>147</v>
      </c>
      <c r="S613" s="23" t="s">
        <v>2352</v>
      </c>
      <c r="T613" s="23" t="s">
        <v>1766</v>
      </c>
    </row>
    <row r="614" spans="1:20">
      <c r="A614" s="23" t="s">
        <v>2652</v>
      </c>
      <c r="B614" s="23" t="s">
        <v>2653</v>
      </c>
      <c r="C614" s="23" t="s">
        <v>16</v>
      </c>
      <c r="D614" s="23" t="s">
        <v>2167</v>
      </c>
      <c r="E614" s="23" t="s">
        <v>489</v>
      </c>
      <c r="F614" s="23" t="s">
        <v>2305</v>
      </c>
      <c r="G614" s="23" t="s">
        <v>1766</v>
      </c>
      <c r="H614" s="23" t="s">
        <v>2152</v>
      </c>
      <c r="I614" s="23" t="s">
        <v>2266</v>
      </c>
      <c r="J614" s="23" t="s">
        <v>14</v>
      </c>
      <c r="K614" s="23" t="s">
        <v>2171</v>
      </c>
      <c r="L614" s="23" t="s">
        <v>14</v>
      </c>
      <c r="M614" s="23" t="s">
        <v>2437</v>
      </c>
      <c r="N614" s="23" t="s">
        <v>2193</v>
      </c>
      <c r="O614" s="23" t="s">
        <v>2174</v>
      </c>
      <c r="P614" s="23" t="s">
        <v>8</v>
      </c>
      <c r="Q614" s="23">
        <v>0</v>
      </c>
      <c r="R614" s="23" t="s">
        <v>147</v>
      </c>
      <c r="S614" s="23" t="s">
        <v>2654</v>
      </c>
      <c r="T614" s="23" t="s">
        <v>1766</v>
      </c>
    </row>
    <row r="615" spans="1:20">
      <c r="A615" s="23" t="s">
        <v>2819</v>
      </c>
      <c r="B615" s="23" t="s">
        <v>2820</v>
      </c>
      <c r="C615" s="23" t="s">
        <v>1927</v>
      </c>
      <c r="D615" s="23" t="s">
        <v>2179</v>
      </c>
      <c r="E615" s="23" t="s">
        <v>487</v>
      </c>
      <c r="F615" s="23" t="s">
        <v>2206</v>
      </c>
      <c r="G615" s="23" t="s">
        <v>1766</v>
      </c>
      <c r="H615" s="23" t="s">
        <v>2181</v>
      </c>
      <c r="I615" s="23" t="s">
        <v>2182</v>
      </c>
      <c r="J615" s="23" t="s">
        <v>14</v>
      </c>
      <c r="K615" s="23" t="s">
        <v>2171</v>
      </c>
      <c r="L615" s="23" t="s">
        <v>14</v>
      </c>
      <c r="M615" s="23" t="s">
        <v>2207</v>
      </c>
      <c r="N615" s="23" t="s">
        <v>2184</v>
      </c>
      <c r="O615" s="23" t="s">
        <v>2174</v>
      </c>
      <c r="P615" s="23" t="s">
        <v>2821</v>
      </c>
      <c r="Q615" s="23">
        <v>0</v>
      </c>
      <c r="R615" s="23" t="s">
        <v>23</v>
      </c>
      <c r="S615" s="23" t="s">
        <v>2822</v>
      </c>
      <c r="T615" s="23" t="s">
        <v>1766</v>
      </c>
    </row>
    <row r="616" spans="1:20">
      <c r="A616" s="23" t="s">
        <v>2407</v>
      </c>
      <c r="B616" s="23" t="s">
        <v>2408</v>
      </c>
      <c r="C616" s="23" t="s">
        <v>13</v>
      </c>
      <c r="D616" s="23" t="s">
        <v>2167</v>
      </c>
      <c r="E616" s="23" t="s">
        <v>489</v>
      </c>
      <c r="F616" s="23" t="s">
        <v>2329</v>
      </c>
      <c r="G616" s="23" t="s">
        <v>1766</v>
      </c>
      <c r="H616" s="23" t="s">
        <v>2190</v>
      </c>
      <c r="I616" s="23" t="s">
        <v>2191</v>
      </c>
      <c r="J616" s="23" t="s">
        <v>466</v>
      </c>
      <c r="K616" s="23" t="s">
        <v>2171</v>
      </c>
      <c r="L616" s="23" t="s">
        <v>14</v>
      </c>
      <c r="M616" s="23" t="s">
        <v>1564</v>
      </c>
      <c r="N616" s="23" t="s">
        <v>2193</v>
      </c>
      <c r="O616" s="23" t="s">
        <v>2174</v>
      </c>
      <c r="P616" s="23" t="s">
        <v>8</v>
      </c>
      <c r="Q616" s="23">
        <v>0</v>
      </c>
      <c r="R616" s="23" t="s">
        <v>1091</v>
      </c>
      <c r="S616" s="23" t="s">
        <v>2409</v>
      </c>
      <c r="T616" s="23" t="s">
        <v>1766</v>
      </c>
    </row>
    <row r="617" spans="1:20">
      <c r="A617" s="23" t="s">
        <v>1787</v>
      </c>
      <c r="B617" s="23" t="s">
        <v>1788</v>
      </c>
      <c r="C617" s="23" t="s">
        <v>20</v>
      </c>
      <c r="D617" s="23" t="s">
        <v>2167</v>
      </c>
      <c r="E617" s="23" t="s">
        <v>480</v>
      </c>
      <c r="F617" s="23" t="s">
        <v>2295</v>
      </c>
      <c r="G617" s="23" t="s">
        <v>1766</v>
      </c>
      <c r="H617" s="23" t="s">
        <v>2169</v>
      </c>
      <c r="I617" s="23" t="s">
        <v>2170</v>
      </c>
      <c r="J617" s="23" t="s">
        <v>14</v>
      </c>
      <c r="K617" s="23" t="s">
        <v>2171</v>
      </c>
      <c r="L617" s="23" t="s">
        <v>14</v>
      </c>
      <c r="M617" s="23" t="s">
        <v>1551</v>
      </c>
      <c r="N617" s="23" t="s">
        <v>2173</v>
      </c>
      <c r="O617" s="23" t="s">
        <v>2174</v>
      </c>
      <c r="P617" s="23" t="s">
        <v>1081</v>
      </c>
      <c r="Q617" s="23">
        <v>0</v>
      </c>
      <c r="R617" s="23" t="s">
        <v>1083</v>
      </c>
      <c r="S617" s="23" t="s">
        <v>2928</v>
      </c>
      <c r="T617" s="23" t="s">
        <v>1766</v>
      </c>
    </row>
    <row r="618" spans="1:20">
      <c r="A618" s="23" t="s">
        <v>2672</v>
      </c>
      <c r="B618" s="23" t="s">
        <v>2673</v>
      </c>
      <c r="C618" s="23" t="s">
        <v>20</v>
      </c>
      <c r="D618" s="23" t="s">
        <v>2167</v>
      </c>
      <c r="E618" s="23" t="s">
        <v>1264</v>
      </c>
      <c r="F618" s="23" t="s">
        <v>2168</v>
      </c>
      <c r="G618" s="23" t="s">
        <v>1766</v>
      </c>
      <c r="H618" s="23" t="s">
        <v>2169</v>
      </c>
      <c r="I618" s="23" t="s">
        <v>2170</v>
      </c>
      <c r="J618" s="23" t="s">
        <v>14</v>
      </c>
      <c r="K618" s="23" t="s">
        <v>2171</v>
      </c>
      <c r="L618" s="23" t="s">
        <v>14</v>
      </c>
      <c r="M618" s="23" t="s">
        <v>2448</v>
      </c>
      <c r="N618" s="23" t="s">
        <v>2173</v>
      </c>
      <c r="O618" s="23" t="s">
        <v>2174</v>
      </c>
      <c r="P618" s="23" t="s">
        <v>2175</v>
      </c>
      <c r="Q618" s="23">
        <v>0</v>
      </c>
      <c r="R618" s="23" t="s">
        <v>2346</v>
      </c>
      <c r="S618" s="23" t="s">
        <v>2674</v>
      </c>
      <c r="T618" s="23" t="s">
        <v>1766</v>
      </c>
    </row>
    <row r="619" spans="1:20">
      <c r="A619" s="23" t="s">
        <v>2914</v>
      </c>
      <c r="B619" s="23" t="s">
        <v>2915</v>
      </c>
      <c r="C619" s="23" t="s">
        <v>18</v>
      </c>
      <c r="D619" s="23" t="s">
        <v>2167</v>
      </c>
      <c r="E619" s="23" t="s">
        <v>480</v>
      </c>
      <c r="F619" s="23" t="s">
        <v>2211</v>
      </c>
      <c r="G619" s="23" t="s">
        <v>1766</v>
      </c>
      <c r="H619" s="23" t="s">
        <v>2236</v>
      </c>
      <c r="I619" s="23" t="s">
        <v>2212</v>
      </c>
      <c r="J619" s="23" t="s">
        <v>14</v>
      </c>
      <c r="K619" s="23" t="s">
        <v>2171</v>
      </c>
      <c r="L619" s="23" t="s">
        <v>14</v>
      </c>
      <c r="M619" s="23" t="s">
        <v>1557</v>
      </c>
      <c r="N619" s="23" t="s">
        <v>2173</v>
      </c>
      <c r="O619" s="23" t="s">
        <v>2174</v>
      </c>
      <c r="P619" s="23" t="s">
        <v>149</v>
      </c>
      <c r="Q619" s="23">
        <v>0</v>
      </c>
      <c r="R619" s="23" t="s">
        <v>1070</v>
      </c>
      <c r="S619" s="23" t="s">
        <v>2916</v>
      </c>
      <c r="T619" s="23" t="s">
        <v>1766</v>
      </c>
    </row>
    <row r="620" spans="1:20">
      <c r="A620" s="23" t="s">
        <v>2187</v>
      </c>
      <c r="B620" s="23" t="s">
        <v>2188</v>
      </c>
      <c r="C620" s="23" t="s">
        <v>20</v>
      </c>
      <c r="D620" s="23" t="s">
        <v>2167</v>
      </c>
      <c r="E620" s="23" t="s">
        <v>489</v>
      </c>
      <c r="F620" s="23" t="s">
        <v>2189</v>
      </c>
      <c r="G620" s="23" t="s">
        <v>1766</v>
      </c>
      <c r="H620" s="23" t="s">
        <v>2190</v>
      </c>
      <c r="I620" s="23" t="s">
        <v>2191</v>
      </c>
      <c r="J620" s="23" t="s">
        <v>466</v>
      </c>
      <c r="K620" s="23" t="s">
        <v>2171</v>
      </c>
      <c r="L620" s="23" t="s">
        <v>14</v>
      </c>
      <c r="M620" s="23" t="s">
        <v>2232</v>
      </c>
      <c r="N620" s="23" t="s">
        <v>2193</v>
      </c>
      <c r="O620" s="23" t="s">
        <v>2174</v>
      </c>
      <c r="P620" s="23" t="s">
        <v>2194</v>
      </c>
      <c r="Q620" s="23">
        <v>0</v>
      </c>
      <c r="R620" s="23" t="s">
        <v>1214</v>
      </c>
      <c r="S620" s="23" t="s">
        <v>2195</v>
      </c>
      <c r="T620" s="23" t="s">
        <v>1766</v>
      </c>
    </row>
    <row r="621" spans="1:20">
      <c r="A621" s="23" t="s">
        <v>2856</v>
      </c>
      <c r="B621" s="23" t="s">
        <v>2857</v>
      </c>
      <c r="C621" s="23" t="s">
        <v>13</v>
      </c>
      <c r="D621" s="23" t="s">
        <v>2167</v>
      </c>
      <c r="E621" s="23" t="s">
        <v>1264</v>
      </c>
      <c r="F621" s="23" t="s">
        <v>2496</v>
      </c>
      <c r="G621" s="23" t="s">
        <v>1766</v>
      </c>
      <c r="H621" s="23" t="s">
        <v>2236</v>
      </c>
      <c r="I621" s="23" t="s">
        <v>2498</v>
      </c>
      <c r="J621" s="23" t="s">
        <v>466</v>
      </c>
      <c r="K621" s="23" t="s">
        <v>2171</v>
      </c>
      <c r="L621" s="23" t="s">
        <v>14</v>
      </c>
      <c r="M621" s="23" t="s">
        <v>2639</v>
      </c>
      <c r="N621" s="23" t="s">
        <v>2173</v>
      </c>
      <c r="O621" s="23" t="s">
        <v>2174</v>
      </c>
      <c r="P621" s="23" t="s">
        <v>149</v>
      </c>
      <c r="Q621" s="23">
        <v>0</v>
      </c>
      <c r="R621" s="23" t="s">
        <v>2501</v>
      </c>
      <c r="S621" s="23" t="s">
        <v>2858</v>
      </c>
      <c r="T621" s="23" t="s">
        <v>1766</v>
      </c>
    </row>
    <row r="622" spans="1:20">
      <c r="A622" s="23" t="s">
        <v>1868</v>
      </c>
      <c r="B622" s="23" t="s">
        <v>1869</v>
      </c>
      <c r="C622" s="23" t="s">
        <v>20</v>
      </c>
      <c r="D622" s="23" t="s">
        <v>2167</v>
      </c>
      <c r="E622" s="23" t="s">
        <v>489</v>
      </c>
      <c r="F622" s="23" t="s">
        <v>2416</v>
      </c>
      <c r="G622" s="23" t="s">
        <v>1766</v>
      </c>
      <c r="H622" s="23" t="s">
        <v>2181</v>
      </c>
      <c r="I622" s="23" t="s">
        <v>2266</v>
      </c>
      <c r="J622" s="23" t="s">
        <v>466</v>
      </c>
      <c r="K622" s="23" t="s">
        <v>2171</v>
      </c>
      <c r="L622" s="23" t="s">
        <v>14</v>
      </c>
      <c r="M622" s="23" t="s">
        <v>2531</v>
      </c>
      <c r="N622" s="23" t="s">
        <v>2193</v>
      </c>
      <c r="O622" s="23" t="s">
        <v>2174</v>
      </c>
      <c r="P622" s="23" t="s">
        <v>8</v>
      </c>
      <c r="Q622" s="23">
        <v>0</v>
      </c>
      <c r="R622" s="23" t="s">
        <v>1098</v>
      </c>
      <c r="S622" s="23" t="s">
        <v>2603</v>
      </c>
      <c r="T622" s="23" t="s">
        <v>1766</v>
      </c>
    </row>
    <row r="623" spans="1:20">
      <c r="A623" s="23" t="s">
        <v>2794</v>
      </c>
      <c r="B623" s="23" t="s">
        <v>2795</v>
      </c>
      <c r="C623" s="23" t="s">
        <v>17</v>
      </c>
      <c r="D623" s="23" t="s">
        <v>2167</v>
      </c>
      <c r="E623" s="23" t="s">
        <v>480</v>
      </c>
      <c r="F623" s="23" t="s">
        <v>2309</v>
      </c>
      <c r="G623" s="23" t="s">
        <v>1766</v>
      </c>
      <c r="H623" s="23" t="s">
        <v>2152</v>
      </c>
      <c r="I623" s="23" t="s">
        <v>2191</v>
      </c>
      <c r="J623" s="23" t="s">
        <v>14</v>
      </c>
      <c r="K623" s="23" t="s">
        <v>2171</v>
      </c>
      <c r="L623" s="23" t="s">
        <v>14</v>
      </c>
      <c r="M623" s="23" t="s">
        <v>1543</v>
      </c>
      <c r="N623" s="23" t="s">
        <v>2173</v>
      </c>
      <c r="O623" s="23" t="s">
        <v>2174</v>
      </c>
      <c r="P623" s="23" t="s">
        <v>2796</v>
      </c>
      <c r="Q623" s="23">
        <v>0</v>
      </c>
      <c r="R623" s="23" t="s">
        <v>15</v>
      </c>
      <c r="S623" s="23" t="s">
        <v>2797</v>
      </c>
      <c r="T623" s="23" t="s">
        <v>1766</v>
      </c>
    </row>
    <row r="624" spans="1:20">
      <c r="A624" s="23" t="s">
        <v>2064</v>
      </c>
      <c r="B624" s="23" t="s">
        <v>2065</v>
      </c>
      <c r="C624" s="23" t="s">
        <v>1834</v>
      </c>
      <c r="D624" s="23" t="s">
        <v>2179</v>
      </c>
      <c r="E624" s="23" t="s">
        <v>492</v>
      </c>
      <c r="F624" s="23" t="s">
        <v>2325</v>
      </c>
      <c r="G624" s="23" t="s">
        <v>1766</v>
      </c>
      <c r="H624" s="23" t="s">
        <v>2222</v>
      </c>
      <c r="I624" s="23" t="s">
        <v>2182</v>
      </c>
      <c r="J624" s="23" t="s">
        <v>14</v>
      </c>
      <c r="K624" s="23" t="s">
        <v>2171</v>
      </c>
      <c r="L624" s="23" t="s">
        <v>14</v>
      </c>
      <c r="M624" s="23" t="s">
        <v>1546</v>
      </c>
      <c r="N624" s="23" t="s">
        <v>2184</v>
      </c>
      <c r="O624" s="23" t="s">
        <v>2174</v>
      </c>
      <c r="P624" s="23" t="s">
        <v>1241</v>
      </c>
      <c r="Q624" s="23">
        <v>0</v>
      </c>
      <c r="R624" s="23" t="s">
        <v>1098</v>
      </c>
      <c r="S624" s="23" t="s">
        <v>2767</v>
      </c>
      <c r="T624" s="23" t="s">
        <v>1766</v>
      </c>
    </row>
    <row r="625" spans="1:20">
      <c r="A625" s="23" t="s">
        <v>2313</v>
      </c>
      <c r="B625" s="23" t="s">
        <v>2314</v>
      </c>
      <c r="C625" s="23" t="s">
        <v>1927</v>
      </c>
      <c r="D625" s="23" t="s">
        <v>2179</v>
      </c>
      <c r="E625" s="23" t="s">
        <v>492</v>
      </c>
      <c r="F625" s="23" t="s">
        <v>2315</v>
      </c>
      <c r="G625" s="23" t="s">
        <v>1766</v>
      </c>
      <c r="H625" s="23" t="s">
        <v>2241</v>
      </c>
      <c r="I625" s="23" t="s">
        <v>2182</v>
      </c>
      <c r="J625" s="23" t="s">
        <v>14</v>
      </c>
      <c r="K625" s="23" t="s">
        <v>2171</v>
      </c>
      <c r="L625" s="23" t="s">
        <v>14</v>
      </c>
      <c r="M625" s="23" t="s">
        <v>1557</v>
      </c>
      <c r="N625" s="23" t="s">
        <v>2184</v>
      </c>
      <c r="O625" s="23" t="s">
        <v>2174</v>
      </c>
      <c r="P625" s="23" t="s">
        <v>1241</v>
      </c>
      <c r="Q625" s="23">
        <v>0</v>
      </c>
      <c r="R625" s="23" t="s">
        <v>1098</v>
      </c>
      <c r="S625" s="23" t="s">
        <v>2316</v>
      </c>
      <c r="T625" s="23" t="s">
        <v>1766</v>
      </c>
    </row>
    <row r="626" spans="1:20">
      <c r="A626" s="23" t="s">
        <v>2920</v>
      </c>
      <c r="B626" s="23" t="s">
        <v>2921</v>
      </c>
      <c r="C626" s="23" t="s">
        <v>20</v>
      </c>
      <c r="D626" s="23" t="s">
        <v>2179</v>
      </c>
      <c r="E626" s="23" t="s">
        <v>487</v>
      </c>
      <c r="F626" s="23" t="s">
        <v>2206</v>
      </c>
      <c r="G626" s="23" t="s">
        <v>1766</v>
      </c>
      <c r="H626" s="23" t="s">
        <v>2181</v>
      </c>
      <c r="I626" s="23" t="s">
        <v>2182</v>
      </c>
      <c r="J626" s="23" t="s">
        <v>14</v>
      </c>
      <c r="K626" s="23" t="s">
        <v>2171</v>
      </c>
      <c r="L626" s="23" t="s">
        <v>14</v>
      </c>
      <c r="M626" s="23" t="s">
        <v>2472</v>
      </c>
      <c r="N626" s="23" t="s">
        <v>2184</v>
      </c>
      <c r="O626" s="23" t="s">
        <v>2174</v>
      </c>
      <c r="P626" s="23" t="s">
        <v>2175</v>
      </c>
      <c r="Q626" s="23">
        <v>0</v>
      </c>
      <c r="R626" s="23" t="s">
        <v>1565</v>
      </c>
      <c r="S626" s="23" t="s">
        <v>2922</v>
      </c>
      <c r="T626" s="23" t="s">
        <v>1766</v>
      </c>
    </row>
    <row r="627" spans="1:20">
      <c r="A627" s="23" t="s">
        <v>2537</v>
      </c>
      <c r="B627" s="23" t="s">
        <v>2538</v>
      </c>
      <c r="C627" s="23" t="s">
        <v>1927</v>
      </c>
      <c r="D627" s="23" t="s">
        <v>2179</v>
      </c>
      <c r="E627" s="23" t="s">
        <v>492</v>
      </c>
      <c r="F627" s="23" t="s">
        <v>2315</v>
      </c>
      <c r="G627" s="23" t="s">
        <v>1766</v>
      </c>
      <c r="H627" s="23" t="s">
        <v>2241</v>
      </c>
      <c r="I627" s="23" t="s">
        <v>2182</v>
      </c>
      <c r="J627" s="23" t="s">
        <v>14</v>
      </c>
      <c r="K627" s="23" t="s">
        <v>2171</v>
      </c>
      <c r="L627" s="23" t="s">
        <v>14</v>
      </c>
      <c r="M627" s="23" t="s">
        <v>1548</v>
      </c>
      <c r="N627" s="23" t="s">
        <v>2184</v>
      </c>
      <c r="O627" s="23" t="s">
        <v>2174</v>
      </c>
      <c r="P627" s="23" t="s">
        <v>2539</v>
      </c>
      <c r="Q627" s="23">
        <v>0</v>
      </c>
      <c r="R627" s="23" t="s">
        <v>1041</v>
      </c>
      <c r="S627" s="23" t="s">
        <v>2540</v>
      </c>
      <c r="T627" s="23" t="s">
        <v>1766</v>
      </c>
    </row>
    <row r="628" spans="1:20">
      <c r="A628" s="23" t="s">
        <v>2359</v>
      </c>
      <c r="B628" s="23" t="s">
        <v>2360</v>
      </c>
      <c r="C628" s="23" t="s">
        <v>18</v>
      </c>
      <c r="D628" s="23" t="s">
        <v>2167</v>
      </c>
      <c r="E628" s="23" t="s">
        <v>480</v>
      </c>
      <c r="F628" s="23" t="s">
        <v>2361</v>
      </c>
      <c r="G628" s="23" t="s">
        <v>1766</v>
      </c>
      <c r="H628" s="23" t="s">
        <v>2190</v>
      </c>
      <c r="I628" s="23" t="s">
        <v>2201</v>
      </c>
      <c r="J628" s="23" t="s">
        <v>14</v>
      </c>
      <c r="K628" s="23" t="s">
        <v>2171</v>
      </c>
      <c r="L628" s="23" t="s">
        <v>14</v>
      </c>
      <c r="M628" s="23" t="s">
        <v>1556</v>
      </c>
      <c r="N628" s="23" t="s">
        <v>2173</v>
      </c>
      <c r="O628" s="23" t="s">
        <v>2174</v>
      </c>
      <c r="P628" s="23" t="s">
        <v>2362</v>
      </c>
      <c r="Q628" s="23">
        <v>0</v>
      </c>
      <c r="R628" s="23" t="s">
        <v>1040</v>
      </c>
      <c r="S628" s="23" t="s">
        <v>2363</v>
      </c>
      <c r="T628" s="23" t="s">
        <v>1766</v>
      </c>
    </row>
    <row r="629" spans="1:20">
      <c r="A629" s="23" t="s">
        <v>2546</v>
      </c>
      <c r="B629" s="23" t="s">
        <v>2547</v>
      </c>
      <c r="C629" s="23" t="s">
        <v>13</v>
      </c>
      <c r="D629" s="23" t="s">
        <v>2167</v>
      </c>
      <c r="E629" s="23" t="s">
        <v>489</v>
      </c>
      <c r="F629" s="23" t="s">
        <v>2384</v>
      </c>
      <c r="G629" s="23" t="s">
        <v>1766</v>
      </c>
      <c r="H629" s="23" t="s">
        <v>2169</v>
      </c>
      <c r="I629" s="23" t="s">
        <v>2201</v>
      </c>
      <c r="J629" s="23" t="s">
        <v>466</v>
      </c>
      <c r="K629" s="23" t="s">
        <v>2171</v>
      </c>
      <c r="L629" s="23" t="s">
        <v>14</v>
      </c>
      <c r="M629" s="23" t="s">
        <v>2577</v>
      </c>
      <c r="N629" s="23" t="s">
        <v>2193</v>
      </c>
      <c r="O629" s="23" t="s">
        <v>2174</v>
      </c>
      <c r="P629" s="23" t="s">
        <v>149</v>
      </c>
      <c r="Q629" s="23">
        <v>0</v>
      </c>
      <c r="R629" s="23" t="s">
        <v>2386</v>
      </c>
      <c r="S629" s="23" t="s">
        <v>2549</v>
      </c>
      <c r="T629" s="23" t="s">
        <v>1766</v>
      </c>
    </row>
    <row r="630" spans="1:20">
      <c r="A630" s="23" t="s">
        <v>2514</v>
      </c>
      <c r="B630" s="23" t="s">
        <v>2515</v>
      </c>
      <c r="C630" s="23" t="s">
        <v>18</v>
      </c>
      <c r="D630" s="23" t="s">
        <v>2167</v>
      </c>
      <c r="E630" s="23" t="s">
        <v>480</v>
      </c>
      <c r="F630" s="23" t="s">
        <v>2265</v>
      </c>
      <c r="G630" s="23" t="s">
        <v>1766</v>
      </c>
      <c r="H630" s="23" t="s">
        <v>2181</v>
      </c>
      <c r="I630" s="23" t="s">
        <v>2266</v>
      </c>
      <c r="J630" s="23" t="s">
        <v>14</v>
      </c>
      <c r="K630" s="23" t="s">
        <v>2171</v>
      </c>
      <c r="L630" s="23" t="s">
        <v>14</v>
      </c>
      <c r="M630" s="23" t="s">
        <v>1549</v>
      </c>
      <c r="N630" s="23" t="s">
        <v>2173</v>
      </c>
      <c r="O630" s="23" t="s">
        <v>2174</v>
      </c>
      <c r="P630" s="23" t="s">
        <v>2516</v>
      </c>
      <c r="Q630" s="23">
        <v>0</v>
      </c>
      <c r="R630" s="23" t="s">
        <v>1214</v>
      </c>
      <c r="S630" s="23" t="s">
        <v>2517</v>
      </c>
      <c r="T630" s="23" t="s">
        <v>1766</v>
      </c>
    </row>
    <row r="631" spans="1:20">
      <c r="A631" s="23" t="s">
        <v>2742</v>
      </c>
      <c r="B631" s="23" t="s">
        <v>2743</v>
      </c>
      <c r="C631" s="23" t="s">
        <v>19</v>
      </c>
      <c r="D631" s="23" t="s">
        <v>2167</v>
      </c>
      <c r="E631" s="23" t="s">
        <v>480</v>
      </c>
      <c r="F631" s="23" t="s">
        <v>2309</v>
      </c>
      <c r="G631" s="23" t="s">
        <v>1766</v>
      </c>
      <c r="H631" s="23" t="s">
        <v>2152</v>
      </c>
      <c r="I631" s="23" t="s">
        <v>2191</v>
      </c>
      <c r="J631" s="23" t="s">
        <v>14</v>
      </c>
      <c r="K631" s="23" t="s">
        <v>2171</v>
      </c>
      <c r="L631" s="23" t="s">
        <v>14</v>
      </c>
      <c r="M631" s="23" t="s">
        <v>1542</v>
      </c>
      <c r="N631" s="23" t="s">
        <v>2173</v>
      </c>
      <c r="O631" s="23" t="s">
        <v>2174</v>
      </c>
      <c r="P631" s="23" t="s">
        <v>8</v>
      </c>
      <c r="Q631" s="23">
        <v>0</v>
      </c>
      <c r="R631" s="23" t="s">
        <v>1478</v>
      </c>
      <c r="S631" s="23" t="s">
        <v>2744</v>
      </c>
      <c r="T631" s="23" t="s">
        <v>1766</v>
      </c>
    </row>
    <row r="632" spans="1:20">
      <c r="A632" s="23" t="s">
        <v>1429</v>
      </c>
      <c r="B632" s="23" t="s">
        <v>1810</v>
      </c>
      <c r="C632" s="23" t="s">
        <v>20</v>
      </c>
      <c r="D632" s="23" t="s">
        <v>2167</v>
      </c>
      <c r="E632" s="23" t="s">
        <v>1264</v>
      </c>
      <c r="F632" s="23" t="s">
        <v>2168</v>
      </c>
      <c r="G632" s="23" t="s">
        <v>1766</v>
      </c>
      <c r="H632" s="23" t="s">
        <v>2169</v>
      </c>
      <c r="I632" s="23" t="s">
        <v>2170</v>
      </c>
      <c r="J632" s="23" t="s">
        <v>14</v>
      </c>
      <c r="K632" s="23" t="s">
        <v>2171</v>
      </c>
      <c r="L632" s="23" t="s">
        <v>14</v>
      </c>
      <c r="M632" s="23" t="s">
        <v>2172</v>
      </c>
      <c r="N632" s="23" t="s">
        <v>2173</v>
      </c>
      <c r="O632" s="23" t="s">
        <v>2174</v>
      </c>
      <c r="P632" s="23" t="s">
        <v>2175</v>
      </c>
      <c r="Q632" s="23">
        <v>0</v>
      </c>
      <c r="R632" s="23" t="s">
        <v>2228</v>
      </c>
      <c r="S632" s="23" t="s">
        <v>2758</v>
      </c>
      <c r="T632" s="23" t="s">
        <v>1766</v>
      </c>
    </row>
    <row r="633" spans="1:20">
      <c r="A633" s="23" t="s">
        <v>2837</v>
      </c>
      <c r="B633" s="23" t="s">
        <v>2838</v>
      </c>
      <c r="C633" s="23" t="s">
        <v>13</v>
      </c>
      <c r="D633" s="23" t="s">
        <v>2167</v>
      </c>
      <c r="E633" s="23" t="s">
        <v>489</v>
      </c>
      <c r="F633" s="23" t="s">
        <v>2329</v>
      </c>
      <c r="G633" s="23" t="s">
        <v>1766</v>
      </c>
      <c r="H633" s="23" t="s">
        <v>2190</v>
      </c>
      <c r="I633" s="23" t="s">
        <v>2191</v>
      </c>
      <c r="J633" s="23" t="s">
        <v>14</v>
      </c>
      <c r="K633" s="23" t="s">
        <v>2171</v>
      </c>
      <c r="L633" s="23" t="s">
        <v>14</v>
      </c>
      <c r="M633" s="23" t="s">
        <v>1563</v>
      </c>
      <c r="N633" s="23" t="s">
        <v>2193</v>
      </c>
      <c r="O633" s="23" t="s">
        <v>2174</v>
      </c>
      <c r="P633" s="23" t="s">
        <v>11</v>
      </c>
      <c r="Q633" s="23">
        <v>0</v>
      </c>
      <c r="R633" s="23" t="s">
        <v>1091</v>
      </c>
      <c r="S633" s="23" t="s">
        <v>2839</v>
      </c>
      <c r="T633" s="23" t="s">
        <v>1766</v>
      </c>
    </row>
    <row r="634" spans="1:20">
      <c r="A634" s="23" t="s">
        <v>2781</v>
      </c>
      <c r="B634" s="23" t="s">
        <v>2782</v>
      </c>
      <c r="C634" s="23" t="s">
        <v>13</v>
      </c>
      <c r="D634" s="23" t="s">
        <v>2167</v>
      </c>
      <c r="E634" s="23" t="s">
        <v>480</v>
      </c>
      <c r="F634" s="23" t="s">
        <v>2361</v>
      </c>
      <c r="G634" s="23" t="s">
        <v>1766</v>
      </c>
      <c r="H634" s="23" t="s">
        <v>2190</v>
      </c>
      <c r="I634" s="23" t="s">
        <v>2201</v>
      </c>
      <c r="J634" s="23" t="s">
        <v>14</v>
      </c>
      <c r="K634" s="23" t="s">
        <v>2171</v>
      </c>
      <c r="L634" s="23" t="s">
        <v>14</v>
      </c>
      <c r="M634" s="23" t="s">
        <v>1556</v>
      </c>
      <c r="N634" s="23" t="s">
        <v>2173</v>
      </c>
      <c r="O634" s="23" t="s">
        <v>2174</v>
      </c>
      <c r="P634" s="23" t="s">
        <v>1081</v>
      </c>
      <c r="Q634" s="23">
        <v>0</v>
      </c>
      <c r="R634" s="23" t="s">
        <v>1098</v>
      </c>
      <c r="S634" s="23" t="s">
        <v>2783</v>
      </c>
      <c r="T634" s="23" t="s">
        <v>1766</v>
      </c>
    </row>
    <row r="635" spans="1:20">
      <c r="A635" s="23" t="s">
        <v>2929</v>
      </c>
      <c r="B635" s="23" t="s">
        <v>2930</v>
      </c>
      <c r="C635" s="23" t="s">
        <v>18</v>
      </c>
      <c r="D635" s="23" t="s">
        <v>2167</v>
      </c>
      <c r="E635" s="23" t="s">
        <v>480</v>
      </c>
      <c r="F635" s="23" t="s">
        <v>2256</v>
      </c>
      <c r="G635" s="23" t="s">
        <v>1766</v>
      </c>
      <c r="H635" s="23" t="s">
        <v>2152</v>
      </c>
      <c r="I635" s="23" t="s">
        <v>2191</v>
      </c>
      <c r="J635" s="23" t="s">
        <v>14</v>
      </c>
      <c r="K635" s="23" t="s">
        <v>2171</v>
      </c>
      <c r="L635" s="23" t="s">
        <v>14</v>
      </c>
      <c r="M635" s="23" t="s">
        <v>1541</v>
      </c>
      <c r="N635" s="23" t="s">
        <v>2173</v>
      </c>
      <c r="O635" s="23" t="s">
        <v>2174</v>
      </c>
      <c r="P635" s="23" t="s">
        <v>2931</v>
      </c>
      <c r="Q635" s="23">
        <v>0</v>
      </c>
      <c r="R635" s="23" t="s">
        <v>2279</v>
      </c>
      <c r="S635" s="23" t="s">
        <v>2932</v>
      </c>
      <c r="T635" s="23" t="s">
        <v>1766</v>
      </c>
    </row>
    <row r="636" spans="1:20">
      <c r="A636" s="23" t="s">
        <v>1891</v>
      </c>
      <c r="B636" s="23" t="s">
        <v>1892</v>
      </c>
      <c r="C636" s="23" t="s">
        <v>20</v>
      </c>
      <c r="D636" s="23" t="s">
        <v>2167</v>
      </c>
      <c r="E636" s="23" t="s">
        <v>489</v>
      </c>
      <c r="F636" s="23" t="s">
        <v>2189</v>
      </c>
      <c r="G636" s="23" t="s">
        <v>1766</v>
      </c>
      <c r="H636" s="23" t="s">
        <v>2190</v>
      </c>
      <c r="I636" s="23" t="s">
        <v>2191</v>
      </c>
      <c r="J636" s="23" t="s">
        <v>466</v>
      </c>
      <c r="K636" s="23" t="s">
        <v>2171</v>
      </c>
      <c r="L636" s="23" t="s">
        <v>14</v>
      </c>
      <c r="M636" s="23" t="s">
        <v>2232</v>
      </c>
      <c r="N636" s="23" t="s">
        <v>2193</v>
      </c>
      <c r="O636" s="23" t="s">
        <v>2174</v>
      </c>
      <c r="P636" s="23" t="s">
        <v>2519</v>
      </c>
      <c r="Q636" s="23">
        <v>0</v>
      </c>
      <c r="R636" s="23" t="s">
        <v>1475</v>
      </c>
      <c r="S636" s="23" t="s">
        <v>1933</v>
      </c>
      <c r="T636" s="23" t="s">
        <v>1766</v>
      </c>
    </row>
    <row r="637" spans="1:20">
      <c r="A637" s="23" t="s">
        <v>2923</v>
      </c>
      <c r="B637" s="23" t="s">
        <v>2924</v>
      </c>
      <c r="C637" s="23" t="s">
        <v>1834</v>
      </c>
      <c r="D637" s="23" t="s">
        <v>2179</v>
      </c>
      <c r="E637" s="23" t="s">
        <v>487</v>
      </c>
      <c r="F637" s="23" t="s">
        <v>2206</v>
      </c>
      <c r="G637" s="23" t="s">
        <v>1766</v>
      </c>
      <c r="H637" s="23" t="s">
        <v>2181</v>
      </c>
      <c r="I637" s="23" t="s">
        <v>2182</v>
      </c>
      <c r="J637" s="23" t="s">
        <v>466</v>
      </c>
      <c r="K637" s="23" t="s">
        <v>2171</v>
      </c>
      <c r="L637" s="23" t="s">
        <v>14</v>
      </c>
      <c r="M637" s="23" t="s">
        <v>2459</v>
      </c>
      <c r="N637" s="23" t="s">
        <v>2184</v>
      </c>
      <c r="O637" s="23" t="s">
        <v>2174</v>
      </c>
      <c r="P637" s="23" t="s">
        <v>2446</v>
      </c>
      <c r="Q637" s="23">
        <v>0</v>
      </c>
      <c r="R637" s="23" t="s">
        <v>145</v>
      </c>
      <c r="S637" s="23" t="s">
        <v>2925</v>
      </c>
      <c r="T637" s="23" t="s">
        <v>1766</v>
      </c>
    </row>
    <row r="638" spans="1:20">
      <c r="A638" s="23" t="s">
        <v>2700</v>
      </c>
      <c r="B638" s="23" t="s">
        <v>2701</v>
      </c>
      <c r="C638" s="23" t="s">
        <v>20</v>
      </c>
      <c r="D638" s="23" t="s">
        <v>2167</v>
      </c>
      <c r="E638" s="23" t="s">
        <v>480</v>
      </c>
      <c r="F638" s="23" t="s">
        <v>2200</v>
      </c>
      <c r="G638" s="23" t="s">
        <v>1766</v>
      </c>
      <c r="H638" s="23" t="s">
        <v>2190</v>
      </c>
      <c r="I638" s="23" t="s">
        <v>2201</v>
      </c>
      <c r="J638" s="23" t="s">
        <v>14</v>
      </c>
      <c r="K638" s="23" t="s">
        <v>2171</v>
      </c>
      <c r="L638" s="23" t="s">
        <v>14</v>
      </c>
      <c r="M638" s="23" t="s">
        <v>1541</v>
      </c>
      <c r="N638" s="23" t="s">
        <v>2173</v>
      </c>
      <c r="O638" s="23" t="s">
        <v>2174</v>
      </c>
      <c r="P638" s="23" t="s">
        <v>149</v>
      </c>
      <c r="Q638" s="23">
        <v>0</v>
      </c>
      <c r="R638" s="23" t="s">
        <v>1040</v>
      </c>
      <c r="S638" s="23" t="s">
        <v>2702</v>
      </c>
      <c r="T638" s="23" t="s">
        <v>1766</v>
      </c>
    </row>
    <row r="639" spans="1:20">
      <c r="A639" s="23" t="s">
        <v>2419</v>
      </c>
      <c r="B639" s="23" t="s">
        <v>2420</v>
      </c>
      <c r="C639" s="23" t="s">
        <v>13</v>
      </c>
      <c r="D639" s="23" t="s">
        <v>2167</v>
      </c>
      <c r="E639" s="23" t="s">
        <v>489</v>
      </c>
      <c r="F639" s="23" t="s">
        <v>2329</v>
      </c>
      <c r="G639" s="23" t="s">
        <v>1766</v>
      </c>
      <c r="H639" s="23" t="s">
        <v>2190</v>
      </c>
      <c r="I639" s="23" t="s">
        <v>2191</v>
      </c>
      <c r="J639" s="23" t="s">
        <v>466</v>
      </c>
      <c r="K639" s="23" t="s">
        <v>2171</v>
      </c>
      <c r="L639" s="23" t="s">
        <v>14</v>
      </c>
      <c r="M639" s="23" t="s">
        <v>1564</v>
      </c>
      <c r="N639" s="23" t="s">
        <v>2193</v>
      </c>
      <c r="O639" s="23" t="s">
        <v>2174</v>
      </c>
      <c r="P639" s="23" t="s">
        <v>2421</v>
      </c>
      <c r="Q639" s="23">
        <v>0</v>
      </c>
      <c r="R639" s="23" t="s">
        <v>1091</v>
      </c>
      <c r="S639" s="23" t="s">
        <v>2422</v>
      </c>
      <c r="T639" s="23" t="s">
        <v>1766</v>
      </c>
    </row>
    <row r="640" spans="1:20">
      <c r="A640" s="23" t="s">
        <v>2285</v>
      </c>
      <c r="B640" s="23" t="s">
        <v>2286</v>
      </c>
      <c r="C640" s="23" t="s">
        <v>13</v>
      </c>
      <c r="D640" s="23" t="s">
        <v>2167</v>
      </c>
      <c r="E640" s="23" t="s">
        <v>480</v>
      </c>
      <c r="F640" s="23" t="s">
        <v>2200</v>
      </c>
      <c r="G640" s="23" t="s">
        <v>1766</v>
      </c>
      <c r="H640" s="23" t="s">
        <v>2190</v>
      </c>
      <c r="I640" s="23" t="s">
        <v>2201</v>
      </c>
      <c r="J640" s="23" t="s">
        <v>14</v>
      </c>
      <c r="K640" s="23" t="s">
        <v>2171</v>
      </c>
      <c r="L640" s="23" t="s">
        <v>14</v>
      </c>
      <c r="M640" s="23" t="s">
        <v>1541</v>
      </c>
      <c r="N640" s="23" t="s">
        <v>2173</v>
      </c>
      <c r="O640" s="23" t="s">
        <v>2174</v>
      </c>
      <c r="P640" s="23" t="s">
        <v>2287</v>
      </c>
      <c r="Q640" s="23">
        <v>0</v>
      </c>
      <c r="R640" s="23" t="s">
        <v>1038</v>
      </c>
      <c r="S640" s="23" t="s">
        <v>2288</v>
      </c>
      <c r="T640" s="23" t="s">
        <v>1766</v>
      </c>
    </row>
    <row r="641" spans="1:20">
      <c r="A641" s="23" t="s">
        <v>1447</v>
      </c>
      <c r="B641" s="23" t="s">
        <v>1823</v>
      </c>
      <c r="C641" s="23" t="s">
        <v>1821</v>
      </c>
      <c r="D641" s="23" t="s">
        <v>2167</v>
      </c>
      <c r="E641" s="23" t="s">
        <v>480</v>
      </c>
      <c r="F641" s="23" t="s">
        <v>2196</v>
      </c>
      <c r="G641" s="23" t="s">
        <v>1766</v>
      </c>
      <c r="H641" s="23" t="s">
        <v>2169</v>
      </c>
      <c r="I641" s="23" t="s">
        <v>2170</v>
      </c>
      <c r="J641" s="23" t="s">
        <v>14</v>
      </c>
      <c r="K641" s="23" t="s">
        <v>2171</v>
      </c>
      <c r="L641" s="23" t="s">
        <v>14</v>
      </c>
      <c r="M641" s="23" t="s">
        <v>1549</v>
      </c>
      <c r="N641" s="23" t="s">
        <v>2173</v>
      </c>
      <c r="O641" s="23" t="s">
        <v>2174</v>
      </c>
      <c r="P641" s="23" t="s">
        <v>2296</v>
      </c>
      <c r="Q641" s="23">
        <v>0</v>
      </c>
      <c r="R641" s="23" t="s">
        <v>1013</v>
      </c>
      <c r="S641" s="23" t="s">
        <v>2933</v>
      </c>
      <c r="T641" s="23" t="s">
        <v>1766</v>
      </c>
    </row>
    <row r="642" spans="1:20">
      <c r="A642" s="23" t="s">
        <v>2934</v>
      </c>
      <c r="B642" s="23" t="s">
        <v>2935</v>
      </c>
      <c r="C642" s="23" t="s">
        <v>16</v>
      </c>
      <c r="D642" s="23" t="s">
        <v>2167</v>
      </c>
      <c r="E642" s="23" t="s">
        <v>480</v>
      </c>
      <c r="F642" s="23" t="s">
        <v>2470</v>
      </c>
      <c r="G642" s="23" t="s">
        <v>1766</v>
      </c>
      <c r="H642" s="23" t="s">
        <v>2152</v>
      </c>
      <c r="I642" s="23" t="s">
        <v>2266</v>
      </c>
      <c r="J642" s="23" t="s">
        <v>14</v>
      </c>
      <c r="K642" s="23" t="s">
        <v>2171</v>
      </c>
      <c r="L642" s="23" t="s">
        <v>14</v>
      </c>
      <c r="M642" s="23" t="s">
        <v>1546</v>
      </c>
      <c r="N642" s="23" t="s">
        <v>2173</v>
      </c>
      <c r="O642" s="23" t="s">
        <v>2174</v>
      </c>
      <c r="P642" s="23" t="s">
        <v>1081</v>
      </c>
      <c r="Q642" s="23">
        <v>0</v>
      </c>
      <c r="R642" s="23" t="s">
        <v>1079</v>
      </c>
      <c r="S642" s="23" t="s">
        <v>2936</v>
      </c>
      <c r="T642" s="23" t="s">
        <v>1766</v>
      </c>
    </row>
    <row r="643" spans="1:20">
      <c r="A643" s="23" t="s">
        <v>2534</v>
      </c>
      <c r="B643" s="23" t="s">
        <v>2535</v>
      </c>
      <c r="C643" s="23" t="s">
        <v>1834</v>
      </c>
      <c r="D643" s="23" t="s">
        <v>2179</v>
      </c>
      <c r="E643" s="23" t="s">
        <v>492</v>
      </c>
      <c r="F643" s="23" t="s">
        <v>2325</v>
      </c>
      <c r="G643" s="23" t="s">
        <v>1766</v>
      </c>
      <c r="H643" s="23" t="s">
        <v>2222</v>
      </c>
      <c r="I643" s="23" t="s">
        <v>2182</v>
      </c>
      <c r="J643" s="23" t="s">
        <v>14</v>
      </c>
      <c r="K643" s="23" t="s">
        <v>2171</v>
      </c>
      <c r="L643" s="23" t="s">
        <v>14</v>
      </c>
      <c r="M643" s="23" t="s">
        <v>1556</v>
      </c>
      <c r="N643" s="23" t="s">
        <v>2184</v>
      </c>
      <c r="O643" s="23" t="s">
        <v>2174</v>
      </c>
      <c r="P643" s="23" t="s">
        <v>1241</v>
      </c>
      <c r="Q643" s="23">
        <v>0</v>
      </c>
      <c r="R643" s="23" t="s">
        <v>1098</v>
      </c>
      <c r="S643" s="23" t="s">
        <v>2536</v>
      </c>
      <c r="T643" s="23" t="s">
        <v>1766</v>
      </c>
    </row>
    <row r="644" spans="1:20">
      <c r="A644" s="23" t="s">
        <v>2937</v>
      </c>
      <c r="B644" s="23" t="s">
        <v>2938</v>
      </c>
      <c r="C644" s="23" t="s">
        <v>1821</v>
      </c>
      <c r="D644" s="23" t="s">
        <v>2179</v>
      </c>
      <c r="E644" s="23" t="s">
        <v>492</v>
      </c>
      <c r="F644" s="23" t="s">
        <v>2315</v>
      </c>
      <c r="G644" s="23" t="s">
        <v>1766</v>
      </c>
      <c r="H644" s="23" t="s">
        <v>2241</v>
      </c>
      <c r="I644" s="23" t="s">
        <v>2182</v>
      </c>
      <c r="J644" s="23" t="s">
        <v>14</v>
      </c>
      <c r="K644" s="23" t="s">
        <v>2171</v>
      </c>
      <c r="L644" s="23" t="s">
        <v>14</v>
      </c>
      <c r="M644" s="23" t="s">
        <v>1541</v>
      </c>
      <c r="N644" s="23" t="s">
        <v>2184</v>
      </c>
      <c r="O644" s="23" t="s">
        <v>2174</v>
      </c>
      <c r="P644" s="23" t="s">
        <v>1241</v>
      </c>
      <c r="Q644" s="23">
        <v>0</v>
      </c>
      <c r="R644" s="23" t="s">
        <v>1098</v>
      </c>
      <c r="S644" s="23" t="s">
        <v>2939</v>
      </c>
      <c r="T644" s="23" t="s">
        <v>1766</v>
      </c>
    </row>
    <row r="645" spans="1:20">
      <c r="A645" s="23" t="s">
        <v>2719</v>
      </c>
      <c r="B645" s="23" t="s">
        <v>2720</v>
      </c>
      <c r="C645" s="23" t="s">
        <v>20</v>
      </c>
      <c r="D645" s="23" t="s">
        <v>2167</v>
      </c>
      <c r="E645" s="23" t="s">
        <v>489</v>
      </c>
      <c r="F645" s="23" t="s">
        <v>2189</v>
      </c>
      <c r="G645" s="23" t="s">
        <v>1766</v>
      </c>
      <c r="H645" s="23" t="s">
        <v>2190</v>
      </c>
      <c r="I645" s="23" t="s">
        <v>2436</v>
      </c>
      <c r="J645" s="23" t="s">
        <v>466</v>
      </c>
      <c r="K645" s="23" t="s">
        <v>2171</v>
      </c>
      <c r="L645" s="23" t="s">
        <v>14</v>
      </c>
      <c r="M645" s="23" t="s">
        <v>2437</v>
      </c>
      <c r="N645" s="23" t="s">
        <v>2193</v>
      </c>
      <c r="O645" s="23" t="s">
        <v>2174</v>
      </c>
      <c r="P645" s="23" t="s">
        <v>2721</v>
      </c>
      <c r="Q645" s="23">
        <v>0</v>
      </c>
      <c r="R645" s="23" t="s">
        <v>1214</v>
      </c>
      <c r="S645" s="23" t="s">
        <v>2722</v>
      </c>
      <c r="T645" s="23" t="s">
        <v>1766</v>
      </c>
    </row>
    <row r="646" spans="1:20">
      <c r="A646" s="23" t="s">
        <v>2709</v>
      </c>
      <c r="B646" s="23" t="s">
        <v>2710</v>
      </c>
      <c r="C646" s="23" t="s">
        <v>13</v>
      </c>
      <c r="D646" s="23" t="s">
        <v>2167</v>
      </c>
      <c r="E646" s="23" t="s">
        <v>480</v>
      </c>
      <c r="F646" s="23" t="s">
        <v>2361</v>
      </c>
      <c r="G646" s="23" t="s">
        <v>1766</v>
      </c>
      <c r="H646" s="23" t="s">
        <v>2190</v>
      </c>
      <c r="I646" s="23" t="s">
        <v>2201</v>
      </c>
      <c r="J646" s="23" t="s">
        <v>14</v>
      </c>
      <c r="K646" s="23" t="s">
        <v>2171</v>
      </c>
      <c r="L646" s="23" t="s">
        <v>14</v>
      </c>
      <c r="M646" s="23" t="s">
        <v>1543</v>
      </c>
      <c r="N646" s="23" t="s">
        <v>2173</v>
      </c>
      <c r="O646" s="23" t="s">
        <v>2174</v>
      </c>
      <c r="P646" s="23" t="s">
        <v>149</v>
      </c>
      <c r="Q646" s="23">
        <v>0</v>
      </c>
      <c r="R646" s="23" t="s">
        <v>1040</v>
      </c>
      <c r="S646" s="23" t="s">
        <v>2711</v>
      </c>
      <c r="T646" s="23" t="s">
        <v>1766</v>
      </c>
    </row>
    <row r="647" spans="1:20">
      <c r="A647" s="23" t="s">
        <v>1912</v>
      </c>
      <c r="B647" s="23" t="s">
        <v>1913</v>
      </c>
      <c r="C647" s="23" t="s">
        <v>16</v>
      </c>
      <c r="D647" s="23" t="s">
        <v>2167</v>
      </c>
      <c r="E647" s="23" t="s">
        <v>489</v>
      </c>
      <c r="F647" s="23" t="s">
        <v>2379</v>
      </c>
      <c r="G647" s="23" t="s">
        <v>1766</v>
      </c>
      <c r="H647" s="23" t="s">
        <v>2152</v>
      </c>
      <c r="I647" s="23" t="s">
        <v>2436</v>
      </c>
      <c r="J647" s="23" t="s">
        <v>14</v>
      </c>
      <c r="K647" s="23" t="s">
        <v>2171</v>
      </c>
      <c r="L647" s="23" t="s">
        <v>14</v>
      </c>
      <c r="M647" s="23" t="s">
        <v>2651</v>
      </c>
      <c r="N647" s="23" t="s">
        <v>2193</v>
      </c>
      <c r="O647" s="23" t="s">
        <v>2174</v>
      </c>
      <c r="P647" s="23" t="s">
        <v>149</v>
      </c>
      <c r="Q647" s="23">
        <v>0</v>
      </c>
      <c r="R647" s="23" t="s">
        <v>1091</v>
      </c>
      <c r="S647" s="23" t="s">
        <v>2761</v>
      </c>
      <c r="T647" s="23" t="s">
        <v>1766</v>
      </c>
    </row>
    <row r="648" spans="1:20">
      <c r="A648" s="23" t="s">
        <v>1844</v>
      </c>
      <c r="B648" s="23" t="s">
        <v>1845</v>
      </c>
      <c r="C648" s="23" t="s">
        <v>20</v>
      </c>
      <c r="D648" s="23" t="s">
        <v>2167</v>
      </c>
      <c r="E648" s="23" t="s">
        <v>480</v>
      </c>
      <c r="F648" s="23" t="s">
        <v>2351</v>
      </c>
      <c r="G648" s="23" t="s">
        <v>1766</v>
      </c>
      <c r="H648" s="23" t="s">
        <v>2152</v>
      </c>
      <c r="I648" s="23" t="s">
        <v>2201</v>
      </c>
      <c r="J648" s="23" t="s">
        <v>14</v>
      </c>
      <c r="K648" s="23" t="s">
        <v>2171</v>
      </c>
      <c r="L648" s="23" t="s">
        <v>14</v>
      </c>
      <c r="M648" s="23" t="s">
        <v>1555</v>
      </c>
      <c r="N648" s="23" t="s">
        <v>2173</v>
      </c>
      <c r="O648" s="23" t="s">
        <v>2174</v>
      </c>
      <c r="P648" s="23" t="s">
        <v>2175</v>
      </c>
      <c r="Q648" s="23">
        <v>0</v>
      </c>
      <c r="R648" s="23" t="s">
        <v>2401</v>
      </c>
      <c r="S648" s="23" t="s">
        <v>2402</v>
      </c>
      <c r="T648" s="23" t="s">
        <v>1766</v>
      </c>
    </row>
    <row r="649" spans="1:20">
      <c r="A649" s="23" t="s">
        <v>2527</v>
      </c>
      <c r="B649" s="23" t="s">
        <v>2528</v>
      </c>
      <c r="C649" s="23" t="s">
        <v>13</v>
      </c>
      <c r="D649" s="23" t="s">
        <v>2167</v>
      </c>
      <c r="E649" s="23" t="s">
        <v>489</v>
      </c>
      <c r="F649" s="23" t="s">
        <v>2329</v>
      </c>
      <c r="G649" s="23" t="s">
        <v>1766</v>
      </c>
      <c r="H649" s="23" t="s">
        <v>2190</v>
      </c>
      <c r="I649" s="23" t="s">
        <v>2191</v>
      </c>
      <c r="J649" s="23" t="s">
        <v>466</v>
      </c>
      <c r="K649" s="23" t="s">
        <v>2171</v>
      </c>
      <c r="L649" s="23" t="s">
        <v>14</v>
      </c>
      <c r="M649" s="23" t="s">
        <v>1564</v>
      </c>
      <c r="N649" s="23" t="s">
        <v>2193</v>
      </c>
      <c r="O649" s="23" t="s">
        <v>2174</v>
      </c>
      <c r="P649" s="23" t="s">
        <v>2529</v>
      </c>
      <c r="Q649" s="23">
        <v>0</v>
      </c>
      <c r="R649" s="23" t="s">
        <v>1091</v>
      </c>
      <c r="S649" s="23" t="s">
        <v>2530</v>
      </c>
      <c r="T649" s="23" t="s">
        <v>1766</v>
      </c>
    </row>
    <row r="650" spans="1:20">
      <c r="A650" s="23" t="s">
        <v>2908</v>
      </c>
      <c r="B650" s="23" t="s">
        <v>2909</v>
      </c>
      <c r="C650" s="23" t="s">
        <v>13</v>
      </c>
      <c r="D650" s="23" t="s">
        <v>2167</v>
      </c>
      <c r="E650" s="23" t="s">
        <v>480</v>
      </c>
      <c r="F650" s="23" t="s">
        <v>2470</v>
      </c>
      <c r="G650" s="23" t="s">
        <v>1766</v>
      </c>
      <c r="H650" s="23" t="s">
        <v>2152</v>
      </c>
      <c r="I650" s="23" t="s">
        <v>2266</v>
      </c>
      <c r="J650" s="23" t="s">
        <v>14</v>
      </c>
      <c r="K650" s="23" t="s">
        <v>2171</v>
      </c>
      <c r="L650" s="23" t="s">
        <v>14</v>
      </c>
      <c r="M650" s="23" t="s">
        <v>1542</v>
      </c>
      <c r="N650" s="23" t="s">
        <v>2173</v>
      </c>
      <c r="O650" s="23" t="s">
        <v>2174</v>
      </c>
      <c r="P650" s="23" t="s">
        <v>2910</v>
      </c>
      <c r="Q650" s="23">
        <v>0</v>
      </c>
      <c r="R650" s="23" t="s">
        <v>1176</v>
      </c>
      <c r="S650" s="23" t="s">
        <v>2911</v>
      </c>
      <c r="T650" s="23" t="s">
        <v>1766</v>
      </c>
    </row>
    <row r="651" spans="1:20">
      <c r="A651" s="23" t="s">
        <v>2414</v>
      </c>
      <c r="B651" s="23" t="s">
        <v>2415</v>
      </c>
      <c r="C651" s="23" t="s">
        <v>20</v>
      </c>
      <c r="D651" s="23" t="s">
        <v>2167</v>
      </c>
      <c r="E651" s="23" t="s">
        <v>489</v>
      </c>
      <c r="F651" s="23" t="s">
        <v>2416</v>
      </c>
      <c r="G651" s="23" t="s">
        <v>1766</v>
      </c>
      <c r="H651" s="23" t="s">
        <v>2181</v>
      </c>
      <c r="I651" s="23" t="s">
        <v>2266</v>
      </c>
      <c r="J651" s="23" t="s">
        <v>466</v>
      </c>
      <c r="K651" s="23" t="s">
        <v>2171</v>
      </c>
      <c r="L651" s="23" t="s">
        <v>14</v>
      </c>
      <c r="M651" s="23" t="s">
        <v>2599</v>
      </c>
      <c r="N651" s="23" t="s">
        <v>2193</v>
      </c>
      <c r="O651" s="23" t="s">
        <v>2174</v>
      </c>
      <c r="P651" s="23" t="s">
        <v>8</v>
      </c>
      <c r="Q651" s="23">
        <v>0</v>
      </c>
      <c r="R651" s="23" t="s">
        <v>2279</v>
      </c>
      <c r="S651" s="23" t="s">
        <v>2418</v>
      </c>
      <c r="T651" s="23" t="s">
        <v>1766</v>
      </c>
    </row>
    <row r="652" spans="1:20">
      <c r="A652" s="23" t="s">
        <v>2559</v>
      </c>
      <c r="B652" s="23" t="s">
        <v>2560</v>
      </c>
      <c r="C652" s="23" t="s">
        <v>20</v>
      </c>
      <c r="D652" s="23" t="s">
        <v>2167</v>
      </c>
      <c r="E652" s="23" t="s">
        <v>1264</v>
      </c>
      <c r="F652" s="23" t="s">
        <v>2168</v>
      </c>
      <c r="G652" s="23" t="s">
        <v>1766</v>
      </c>
      <c r="H652" s="23" t="s">
        <v>2169</v>
      </c>
      <c r="I652" s="23" t="s">
        <v>2170</v>
      </c>
      <c r="J652" s="23" t="s">
        <v>14</v>
      </c>
      <c r="K652" s="23" t="s">
        <v>2171</v>
      </c>
      <c r="L652" s="23" t="s">
        <v>14</v>
      </c>
      <c r="M652" s="23" t="s">
        <v>2760</v>
      </c>
      <c r="N652" s="23" t="s">
        <v>2173</v>
      </c>
      <c r="O652" s="23" t="s">
        <v>2174</v>
      </c>
      <c r="P652" s="23" t="s">
        <v>2175</v>
      </c>
      <c r="Q652" s="23">
        <v>0</v>
      </c>
      <c r="R652" s="23" t="s">
        <v>2346</v>
      </c>
      <c r="S652" s="23" t="s">
        <v>2561</v>
      </c>
      <c r="T652" s="23" t="s">
        <v>1766</v>
      </c>
    </row>
    <row r="653" spans="1:20">
      <c r="A653" s="23" t="s">
        <v>2940</v>
      </c>
      <c r="B653" s="23" t="s">
        <v>2941</v>
      </c>
      <c r="C653" s="23" t="s">
        <v>1834</v>
      </c>
      <c r="D653" s="23" t="s">
        <v>2179</v>
      </c>
      <c r="E653" s="23" t="s">
        <v>492</v>
      </c>
      <c r="F653" s="23" t="s">
        <v>2180</v>
      </c>
      <c r="G653" s="23" t="s">
        <v>1766</v>
      </c>
      <c r="H653" s="23" t="s">
        <v>2181</v>
      </c>
      <c r="I653" s="23" t="s">
        <v>2182</v>
      </c>
      <c r="J653" s="23" t="s">
        <v>14</v>
      </c>
      <c r="K653" s="23" t="s">
        <v>2171</v>
      </c>
      <c r="L653" s="23" t="s">
        <v>14</v>
      </c>
      <c r="M653" s="23" t="s">
        <v>2183</v>
      </c>
      <c r="N653" s="23" t="s">
        <v>2184</v>
      </c>
      <c r="O653" s="23" t="s">
        <v>2174</v>
      </c>
      <c r="P653" s="23" t="s">
        <v>2926</v>
      </c>
      <c r="Q653" s="23">
        <v>0</v>
      </c>
      <c r="R653" s="23" t="s">
        <v>2185</v>
      </c>
      <c r="S653" s="23" t="s">
        <v>2942</v>
      </c>
      <c r="T653" s="23" t="s">
        <v>1766</v>
      </c>
    </row>
    <row r="654" spans="1:20">
      <c r="A654" s="23" t="s">
        <v>2914</v>
      </c>
      <c r="B654" s="23" t="s">
        <v>2915</v>
      </c>
      <c r="C654" s="23" t="s">
        <v>18</v>
      </c>
      <c r="D654" s="23" t="s">
        <v>2167</v>
      </c>
      <c r="E654" s="23" t="s">
        <v>480</v>
      </c>
      <c r="F654" s="23" t="s">
        <v>2211</v>
      </c>
      <c r="G654" s="23" t="s">
        <v>1766</v>
      </c>
      <c r="H654" s="23" t="s">
        <v>2152</v>
      </c>
      <c r="I654" s="23" t="s">
        <v>2212</v>
      </c>
      <c r="J654" s="23" t="s">
        <v>14</v>
      </c>
      <c r="K654" s="23" t="s">
        <v>2171</v>
      </c>
      <c r="L654" s="23" t="s">
        <v>14</v>
      </c>
      <c r="M654" s="23" t="s">
        <v>1548</v>
      </c>
      <c r="N654" s="23" t="s">
        <v>2173</v>
      </c>
      <c r="O654" s="23" t="s">
        <v>2174</v>
      </c>
      <c r="P654" s="23" t="s">
        <v>149</v>
      </c>
      <c r="Q654" s="23">
        <v>0</v>
      </c>
      <c r="R654" s="23" t="s">
        <v>1070</v>
      </c>
      <c r="S654" s="23" t="s">
        <v>2916</v>
      </c>
      <c r="T654" s="23" t="s">
        <v>1766</v>
      </c>
    </row>
    <row r="655" spans="1:20">
      <c r="A655" s="23" t="s">
        <v>2876</v>
      </c>
      <c r="B655" s="23" t="s">
        <v>2877</v>
      </c>
      <c r="C655" s="23" t="s">
        <v>13</v>
      </c>
      <c r="D655" s="23" t="s">
        <v>2167</v>
      </c>
      <c r="E655" s="23" t="s">
        <v>489</v>
      </c>
      <c r="F655" s="23" t="s">
        <v>2384</v>
      </c>
      <c r="G655" s="23" t="s">
        <v>1766</v>
      </c>
      <c r="H655" s="23" t="s">
        <v>2169</v>
      </c>
      <c r="I655" s="23" t="s">
        <v>2201</v>
      </c>
      <c r="J655" s="23" t="s">
        <v>466</v>
      </c>
      <c r="K655" s="23" t="s">
        <v>2171</v>
      </c>
      <c r="L655" s="23" t="s">
        <v>14</v>
      </c>
      <c r="M655" s="23" t="s">
        <v>2385</v>
      </c>
      <c r="N655" s="23" t="s">
        <v>2193</v>
      </c>
      <c r="O655" s="23" t="s">
        <v>2174</v>
      </c>
      <c r="P655" s="23" t="s">
        <v>149</v>
      </c>
      <c r="Q655" s="23">
        <v>0</v>
      </c>
      <c r="R655" s="23" t="s">
        <v>2386</v>
      </c>
      <c r="S655" s="23" t="s">
        <v>2878</v>
      </c>
      <c r="T655" s="23" t="s">
        <v>1766</v>
      </c>
    </row>
    <row r="656" spans="1:20">
      <c r="A656" s="23" t="s">
        <v>2238</v>
      </c>
      <c r="B656" s="23" t="s">
        <v>2239</v>
      </c>
      <c r="C656" s="23" t="s">
        <v>1834</v>
      </c>
      <c r="D656" s="23" t="s">
        <v>2179</v>
      </c>
      <c r="E656" s="23" t="s">
        <v>492</v>
      </c>
      <c r="F656" s="23" t="s">
        <v>2240</v>
      </c>
      <c r="G656" s="23" t="s">
        <v>1766</v>
      </c>
      <c r="H656" s="23" t="s">
        <v>2241</v>
      </c>
      <c r="I656" s="23" t="s">
        <v>2182</v>
      </c>
      <c r="J656" s="23" t="s">
        <v>14</v>
      </c>
      <c r="K656" s="23" t="s">
        <v>2171</v>
      </c>
      <c r="L656" s="23" t="s">
        <v>14</v>
      </c>
      <c r="M656" s="23" t="s">
        <v>2445</v>
      </c>
      <c r="N656" s="23" t="s">
        <v>2184</v>
      </c>
      <c r="O656" s="23" t="s">
        <v>2174</v>
      </c>
      <c r="P656" s="23" t="s">
        <v>2243</v>
      </c>
      <c r="Q656" s="23">
        <v>0</v>
      </c>
      <c r="R656" s="23" t="s">
        <v>1041</v>
      </c>
      <c r="S656" s="23" t="s">
        <v>2244</v>
      </c>
      <c r="T656" s="23" t="s">
        <v>1766</v>
      </c>
    </row>
    <row r="657" spans="1:20">
      <c r="A657" s="23" t="s">
        <v>2672</v>
      </c>
      <c r="B657" s="23" t="s">
        <v>2673</v>
      </c>
      <c r="C657" s="23" t="s">
        <v>20</v>
      </c>
      <c r="D657" s="23" t="s">
        <v>2167</v>
      </c>
      <c r="E657" s="23" t="s">
        <v>1264</v>
      </c>
      <c r="F657" s="23" t="s">
        <v>2168</v>
      </c>
      <c r="G657" s="23" t="s">
        <v>1766</v>
      </c>
      <c r="H657" s="23" t="s">
        <v>2169</v>
      </c>
      <c r="I657" s="23" t="s">
        <v>2170</v>
      </c>
      <c r="J657" s="23" t="s">
        <v>14</v>
      </c>
      <c r="K657" s="23" t="s">
        <v>2171</v>
      </c>
      <c r="L657" s="23" t="s">
        <v>14</v>
      </c>
      <c r="M657" s="23" t="s">
        <v>2172</v>
      </c>
      <c r="N657" s="23" t="s">
        <v>2173</v>
      </c>
      <c r="O657" s="23" t="s">
        <v>2174</v>
      </c>
      <c r="P657" s="23" t="s">
        <v>2175</v>
      </c>
      <c r="Q657" s="23">
        <v>0</v>
      </c>
      <c r="R657" s="23" t="s">
        <v>2346</v>
      </c>
      <c r="S657" s="23" t="s">
        <v>2674</v>
      </c>
      <c r="T657" s="23" t="s">
        <v>1766</v>
      </c>
    </row>
    <row r="658" spans="1:20">
      <c r="A658" s="23" t="s">
        <v>2637</v>
      </c>
      <c r="B658" s="23" t="s">
        <v>2638</v>
      </c>
      <c r="C658" s="23" t="s">
        <v>13</v>
      </c>
      <c r="D658" s="23" t="s">
        <v>2167</v>
      </c>
      <c r="E658" s="23" t="s">
        <v>1264</v>
      </c>
      <c r="F658" s="23" t="s">
        <v>2496</v>
      </c>
      <c r="G658" s="23" t="s">
        <v>1766</v>
      </c>
      <c r="H658" s="23" t="s">
        <v>2497</v>
      </c>
      <c r="I658" s="23" t="s">
        <v>2498</v>
      </c>
      <c r="J658" s="23" t="s">
        <v>466</v>
      </c>
      <c r="K658" s="23" t="s">
        <v>2171</v>
      </c>
      <c r="L658" s="23" t="s">
        <v>14</v>
      </c>
      <c r="M658" s="23" t="s">
        <v>2499</v>
      </c>
      <c r="N658" s="23" t="s">
        <v>2173</v>
      </c>
      <c r="O658" s="23" t="s">
        <v>2174</v>
      </c>
      <c r="P658" s="23" t="s">
        <v>2500</v>
      </c>
      <c r="Q658" s="23">
        <v>0</v>
      </c>
      <c r="R658" s="23" t="s">
        <v>2501</v>
      </c>
      <c r="S658" s="23" t="s">
        <v>2640</v>
      </c>
      <c r="T658" s="23" t="s">
        <v>1766</v>
      </c>
    </row>
    <row r="659" spans="1:20">
      <c r="A659" s="23" t="s">
        <v>2891</v>
      </c>
      <c r="B659" s="23" t="s">
        <v>2892</v>
      </c>
      <c r="C659" s="23" t="s">
        <v>1834</v>
      </c>
      <c r="D659" s="23" t="s">
        <v>2179</v>
      </c>
      <c r="E659" s="23" t="s">
        <v>492</v>
      </c>
      <c r="F659" s="23" t="s">
        <v>2180</v>
      </c>
      <c r="G659" s="23" t="s">
        <v>1766</v>
      </c>
      <c r="H659" s="23" t="s">
        <v>2181</v>
      </c>
      <c r="I659" s="23" t="s">
        <v>2182</v>
      </c>
      <c r="J659" s="23" t="s">
        <v>14</v>
      </c>
      <c r="K659" s="23" t="s">
        <v>2171</v>
      </c>
      <c r="L659" s="23" t="s">
        <v>14</v>
      </c>
      <c r="M659" s="23" t="s">
        <v>2261</v>
      </c>
      <c r="N659" s="23" t="s">
        <v>2184</v>
      </c>
      <c r="O659" s="23" t="s">
        <v>2174</v>
      </c>
      <c r="P659" s="23" t="s">
        <v>2338</v>
      </c>
      <c r="Q659" s="23">
        <v>0</v>
      </c>
      <c r="R659" s="23" t="s">
        <v>2185</v>
      </c>
      <c r="S659" s="23" t="s">
        <v>2893</v>
      </c>
      <c r="T659" s="23" t="s">
        <v>1766</v>
      </c>
    </row>
    <row r="660" spans="1:20">
      <c r="A660" s="23" t="s">
        <v>2051</v>
      </c>
      <c r="B660" s="23" t="s">
        <v>2052</v>
      </c>
      <c r="C660" s="23" t="s">
        <v>1834</v>
      </c>
      <c r="D660" s="23" t="s">
        <v>2179</v>
      </c>
      <c r="E660" s="23" t="s">
        <v>492</v>
      </c>
      <c r="F660" s="23" t="s">
        <v>2325</v>
      </c>
      <c r="G660" s="23" t="s">
        <v>1766</v>
      </c>
      <c r="H660" s="23" t="s">
        <v>2222</v>
      </c>
      <c r="I660" s="23" t="s">
        <v>2182</v>
      </c>
      <c r="J660" s="23" t="s">
        <v>14</v>
      </c>
      <c r="K660" s="23" t="s">
        <v>2171</v>
      </c>
      <c r="L660" s="23" t="s">
        <v>14</v>
      </c>
      <c r="M660" s="23" t="s">
        <v>1546</v>
      </c>
      <c r="N660" s="23" t="s">
        <v>2184</v>
      </c>
      <c r="O660" s="23" t="s">
        <v>2174</v>
      </c>
      <c r="P660" s="23" t="s">
        <v>1241</v>
      </c>
      <c r="Q660" s="23">
        <v>0</v>
      </c>
      <c r="R660" s="23" t="s">
        <v>1098</v>
      </c>
      <c r="S660" s="23" t="s">
        <v>2473</v>
      </c>
      <c r="T660" s="23" t="s">
        <v>1766</v>
      </c>
    </row>
    <row r="661" spans="1:20">
      <c r="A661" s="23" t="s">
        <v>2778</v>
      </c>
      <c r="B661" s="23" t="s">
        <v>2779</v>
      </c>
      <c r="C661" s="23" t="s">
        <v>17</v>
      </c>
      <c r="D661" s="23" t="s">
        <v>2167</v>
      </c>
      <c r="E661" s="23" t="s">
        <v>2270</v>
      </c>
      <c r="F661" s="23" t="s">
        <v>2271</v>
      </c>
      <c r="G661" s="23" t="s">
        <v>1766</v>
      </c>
      <c r="H661" s="23" t="s">
        <v>2272</v>
      </c>
      <c r="I661" s="23" t="s">
        <v>2170</v>
      </c>
      <c r="J661" s="23" t="s">
        <v>14</v>
      </c>
      <c r="K661" s="23" t="s">
        <v>2171</v>
      </c>
      <c r="L661" s="23" t="s">
        <v>14</v>
      </c>
      <c r="M661" s="23" t="s">
        <v>2489</v>
      </c>
      <c r="N661" s="23" t="s">
        <v>2193</v>
      </c>
      <c r="O661" s="23" t="s">
        <v>2174</v>
      </c>
      <c r="P661" s="23" t="s">
        <v>149</v>
      </c>
      <c r="Q661" s="23">
        <v>0</v>
      </c>
      <c r="R661" s="23" t="s">
        <v>1016</v>
      </c>
      <c r="S661" s="23" t="s">
        <v>2780</v>
      </c>
      <c r="T661" s="23" t="s">
        <v>1766</v>
      </c>
    </row>
    <row r="662" spans="1:20">
      <c r="A662" s="23" t="s">
        <v>2440</v>
      </c>
      <c r="B662" s="23" t="s">
        <v>2441</v>
      </c>
      <c r="C662" s="23" t="s">
        <v>13</v>
      </c>
      <c r="D662" s="23" t="s">
        <v>2167</v>
      </c>
      <c r="E662" s="23" t="s">
        <v>489</v>
      </c>
      <c r="F662" s="23" t="s">
        <v>2329</v>
      </c>
      <c r="G662" s="23" t="s">
        <v>1766</v>
      </c>
      <c r="H662" s="23" t="s">
        <v>2190</v>
      </c>
      <c r="I662" s="23" t="s">
        <v>2191</v>
      </c>
      <c r="J662" s="23" t="s">
        <v>466</v>
      </c>
      <c r="K662" s="23" t="s">
        <v>2171</v>
      </c>
      <c r="L662" s="23" t="s">
        <v>14</v>
      </c>
      <c r="M662" s="23" t="s">
        <v>1563</v>
      </c>
      <c r="N662" s="23" t="s">
        <v>2193</v>
      </c>
      <c r="O662" s="23" t="s">
        <v>2174</v>
      </c>
      <c r="P662" s="23" t="s">
        <v>1081</v>
      </c>
      <c r="Q662" s="23">
        <v>0</v>
      </c>
      <c r="R662" s="23" t="s">
        <v>1091</v>
      </c>
      <c r="S662" s="23" t="s">
        <v>2442</v>
      </c>
      <c r="T662" s="23" t="s">
        <v>1766</v>
      </c>
    </row>
    <row r="663" spans="1:20">
      <c r="A663" s="23" t="s">
        <v>2917</v>
      </c>
      <c r="B663" s="23" t="s">
        <v>2918</v>
      </c>
      <c r="C663" s="23" t="s">
        <v>1834</v>
      </c>
      <c r="D663" s="23" t="s">
        <v>2179</v>
      </c>
      <c r="E663" s="23" t="s">
        <v>492</v>
      </c>
      <c r="F663" s="23" t="s">
        <v>2240</v>
      </c>
      <c r="G663" s="23" t="s">
        <v>1766</v>
      </c>
      <c r="H663" s="23" t="s">
        <v>2241</v>
      </c>
      <c r="I663" s="23" t="s">
        <v>2182</v>
      </c>
      <c r="J663" s="23" t="s">
        <v>14</v>
      </c>
      <c r="K663" s="23" t="s">
        <v>2171</v>
      </c>
      <c r="L663" s="23" t="s">
        <v>14</v>
      </c>
      <c r="M663" s="23" t="s">
        <v>2445</v>
      </c>
      <c r="N663" s="23" t="s">
        <v>2184</v>
      </c>
      <c r="O663" s="23" t="s">
        <v>2174</v>
      </c>
      <c r="P663" s="23" t="s">
        <v>2926</v>
      </c>
      <c r="Q663" s="23">
        <v>0</v>
      </c>
      <c r="R663" s="23" t="s">
        <v>1041</v>
      </c>
      <c r="S663" s="23" t="s">
        <v>2927</v>
      </c>
      <c r="T663" s="23" t="s">
        <v>1766</v>
      </c>
    </row>
    <row r="664" spans="1:20">
      <c r="A664" s="23" t="s">
        <v>2819</v>
      </c>
      <c r="B664" s="23" t="s">
        <v>2820</v>
      </c>
      <c r="C664" s="23" t="s">
        <v>1927</v>
      </c>
      <c r="D664" s="23" t="s">
        <v>2179</v>
      </c>
      <c r="E664" s="23" t="s">
        <v>487</v>
      </c>
      <c r="F664" s="23" t="s">
        <v>2206</v>
      </c>
      <c r="G664" s="23" t="s">
        <v>1766</v>
      </c>
      <c r="H664" s="23" t="s">
        <v>2181</v>
      </c>
      <c r="I664" s="23" t="s">
        <v>2182</v>
      </c>
      <c r="J664" s="23" t="s">
        <v>14</v>
      </c>
      <c r="K664" s="23" t="s">
        <v>2171</v>
      </c>
      <c r="L664" s="23" t="s">
        <v>14</v>
      </c>
      <c r="M664" s="23" t="s">
        <v>2472</v>
      </c>
      <c r="N664" s="23" t="s">
        <v>2184</v>
      </c>
      <c r="O664" s="23" t="s">
        <v>2174</v>
      </c>
      <c r="P664" s="23" t="s">
        <v>2821</v>
      </c>
      <c r="Q664" s="23">
        <v>0</v>
      </c>
      <c r="R664" s="23" t="s">
        <v>23</v>
      </c>
      <c r="S664" s="23" t="s">
        <v>2822</v>
      </c>
      <c r="T664" s="23" t="s">
        <v>1766</v>
      </c>
    </row>
    <row r="665" spans="1:20">
      <c r="A665" s="23" t="s">
        <v>2537</v>
      </c>
      <c r="B665" s="23" t="s">
        <v>2538</v>
      </c>
      <c r="C665" s="23" t="s">
        <v>1927</v>
      </c>
      <c r="D665" s="23" t="s">
        <v>2179</v>
      </c>
      <c r="E665" s="23" t="s">
        <v>492</v>
      </c>
      <c r="F665" s="23" t="s">
        <v>2315</v>
      </c>
      <c r="G665" s="23" t="s">
        <v>1766</v>
      </c>
      <c r="H665" s="23" t="s">
        <v>2241</v>
      </c>
      <c r="I665" s="23" t="s">
        <v>2182</v>
      </c>
      <c r="J665" s="23" t="s">
        <v>14</v>
      </c>
      <c r="K665" s="23" t="s">
        <v>2171</v>
      </c>
      <c r="L665" s="23" t="s">
        <v>14</v>
      </c>
      <c r="M665" s="23" t="s">
        <v>1552</v>
      </c>
      <c r="N665" s="23" t="s">
        <v>2184</v>
      </c>
      <c r="O665" s="23" t="s">
        <v>2174</v>
      </c>
      <c r="P665" s="23" t="s">
        <v>2539</v>
      </c>
      <c r="Q665" s="23">
        <v>0</v>
      </c>
      <c r="R665" s="23" t="s">
        <v>1041</v>
      </c>
      <c r="S665" s="23" t="s">
        <v>2540</v>
      </c>
      <c r="T665" s="23" t="s">
        <v>1766</v>
      </c>
    </row>
    <row r="666" spans="1:20">
      <c r="A666" s="23" t="s">
        <v>2633</v>
      </c>
      <c r="B666" s="23" t="s">
        <v>2634</v>
      </c>
      <c r="C666" s="23" t="s">
        <v>17</v>
      </c>
      <c r="D666" s="23" t="s">
        <v>2167</v>
      </c>
      <c r="E666" s="23" t="s">
        <v>2509</v>
      </c>
      <c r="F666" s="23" t="s">
        <v>2510</v>
      </c>
      <c r="G666" s="23" t="s">
        <v>1766</v>
      </c>
      <c r="H666" s="23" t="s">
        <v>2272</v>
      </c>
      <c r="I666" s="23" t="s">
        <v>2182</v>
      </c>
      <c r="J666" s="23" t="s">
        <v>14</v>
      </c>
      <c r="K666" s="23" t="s">
        <v>2171</v>
      </c>
      <c r="L666" s="23" t="s">
        <v>14</v>
      </c>
      <c r="M666" s="23" t="s">
        <v>2445</v>
      </c>
      <c r="N666" s="23" t="s">
        <v>2396</v>
      </c>
      <c r="O666" s="23" t="s">
        <v>2174</v>
      </c>
      <c r="P666" s="23" t="s">
        <v>2635</v>
      </c>
      <c r="Q666" s="23">
        <v>0</v>
      </c>
      <c r="R666" s="23" t="s">
        <v>1016</v>
      </c>
      <c r="S666" s="23" t="s">
        <v>2636</v>
      </c>
      <c r="T666" s="23" t="s">
        <v>1766</v>
      </c>
    </row>
    <row r="667" spans="1:20">
      <c r="A667" s="23" t="s">
        <v>2771</v>
      </c>
      <c r="B667" s="23" t="s">
        <v>2772</v>
      </c>
      <c r="C667" s="23" t="s">
        <v>18</v>
      </c>
      <c r="D667" s="23" t="s">
        <v>2167</v>
      </c>
      <c r="E667" s="23" t="s">
        <v>480</v>
      </c>
      <c r="F667" s="23" t="s">
        <v>2265</v>
      </c>
      <c r="G667" s="23" t="s">
        <v>1766</v>
      </c>
      <c r="H667" s="23" t="s">
        <v>2181</v>
      </c>
      <c r="I667" s="23" t="s">
        <v>2266</v>
      </c>
      <c r="J667" s="23" t="s">
        <v>14</v>
      </c>
      <c r="K667" s="23" t="s">
        <v>2171</v>
      </c>
      <c r="L667" s="23" t="s">
        <v>14</v>
      </c>
      <c r="M667" s="23" t="s">
        <v>1549</v>
      </c>
      <c r="N667" s="23" t="s">
        <v>2173</v>
      </c>
      <c r="O667" s="23" t="s">
        <v>2174</v>
      </c>
      <c r="P667" s="23" t="s">
        <v>2773</v>
      </c>
      <c r="Q667" s="23">
        <v>0</v>
      </c>
      <c r="R667" s="23" t="s">
        <v>1214</v>
      </c>
      <c r="S667" s="23" t="s">
        <v>2774</v>
      </c>
      <c r="T667" s="23" t="s">
        <v>1766</v>
      </c>
    </row>
    <row r="668" spans="1:20">
      <c r="A668" s="23" t="s">
        <v>2879</v>
      </c>
      <c r="B668" s="23" t="s">
        <v>2880</v>
      </c>
      <c r="C668" s="23" t="s">
        <v>16</v>
      </c>
      <c r="D668" s="23" t="s">
        <v>2167</v>
      </c>
      <c r="E668" s="23" t="s">
        <v>2270</v>
      </c>
      <c r="F668" s="23" t="s">
        <v>2271</v>
      </c>
      <c r="G668" s="23" t="s">
        <v>1766</v>
      </c>
      <c r="H668" s="23" t="s">
        <v>2272</v>
      </c>
      <c r="I668" s="23" t="s">
        <v>2170</v>
      </c>
      <c r="J668" s="23" t="s">
        <v>14</v>
      </c>
      <c r="K668" s="23" t="s">
        <v>2171</v>
      </c>
      <c r="L668" s="23" t="s">
        <v>14</v>
      </c>
      <c r="M668" s="23" t="s">
        <v>2273</v>
      </c>
      <c r="N668" s="23" t="s">
        <v>2193</v>
      </c>
      <c r="O668" s="23" t="s">
        <v>2174</v>
      </c>
      <c r="P668" s="23" t="s">
        <v>2881</v>
      </c>
      <c r="Q668" s="23">
        <v>0</v>
      </c>
      <c r="R668" s="23" t="s">
        <v>1016</v>
      </c>
      <c r="S668" s="23" t="s">
        <v>2882</v>
      </c>
      <c r="T668" s="23" t="s">
        <v>1766</v>
      </c>
    </row>
    <row r="669" spans="1:20">
      <c r="A669" s="23" t="s">
        <v>2514</v>
      </c>
      <c r="B669" s="23" t="s">
        <v>2515</v>
      </c>
      <c r="C669" s="23" t="s">
        <v>18</v>
      </c>
      <c r="D669" s="23" t="s">
        <v>2167</v>
      </c>
      <c r="E669" s="23" t="s">
        <v>480</v>
      </c>
      <c r="F669" s="23" t="s">
        <v>2265</v>
      </c>
      <c r="G669" s="23" t="s">
        <v>1766</v>
      </c>
      <c r="H669" s="23" t="s">
        <v>2181</v>
      </c>
      <c r="I669" s="23" t="s">
        <v>2266</v>
      </c>
      <c r="J669" s="23" t="s">
        <v>14</v>
      </c>
      <c r="K669" s="23" t="s">
        <v>2171</v>
      </c>
      <c r="L669" s="23" t="s">
        <v>14</v>
      </c>
      <c r="M669" s="23" t="s">
        <v>1551</v>
      </c>
      <c r="N669" s="23" t="s">
        <v>2173</v>
      </c>
      <c r="O669" s="23" t="s">
        <v>2174</v>
      </c>
      <c r="P669" s="23" t="s">
        <v>2516</v>
      </c>
      <c r="Q669" s="23">
        <v>0</v>
      </c>
      <c r="R669" s="23" t="s">
        <v>1214</v>
      </c>
      <c r="S669" s="23" t="s">
        <v>2517</v>
      </c>
      <c r="T669" s="23" t="s">
        <v>1766</v>
      </c>
    </row>
    <row r="670" spans="1:20">
      <c r="A670" s="23" t="s">
        <v>1848</v>
      </c>
      <c r="B670" s="23" t="s">
        <v>1849</v>
      </c>
      <c r="C670" s="23" t="s">
        <v>13</v>
      </c>
      <c r="D670" s="23" t="s">
        <v>2167</v>
      </c>
      <c r="E670" s="23" t="s">
        <v>480</v>
      </c>
      <c r="F670" s="23" t="s">
        <v>2351</v>
      </c>
      <c r="G670" s="23" t="s">
        <v>1766</v>
      </c>
      <c r="H670" s="23" t="s">
        <v>2152</v>
      </c>
      <c r="I670" s="23" t="s">
        <v>2201</v>
      </c>
      <c r="J670" s="23" t="s">
        <v>14</v>
      </c>
      <c r="K670" s="23" t="s">
        <v>2171</v>
      </c>
      <c r="L670" s="23" t="s">
        <v>14</v>
      </c>
      <c r="M670" s="23" t="s">
        <v>1550</v>
      </c>
      <c r="N670" s="23" t="s">
        <v>2173</v>
      </c>
      <c r="O670" s="23" t="s">
        <v>2174</v>
      </c>
      <c r="P670" s="23" t="s">
        <v>8</v>
      </c>
      <c r="Q670" s="23">
        <v>0</v>
      </c>
      <c r="R670" s="23" t="s">
        <v>1079</v>
      </c>
      <c r="S670" s="23" t="s">
        <v>2545</v>
      </c>
      <c r="T670" s="23" t="s">
        <v>1766</v>
      </c>
    </row>
    <row r="671" spans="1:20">
      <c r="A671" s="23" t="s">
        <v>2929</v>
      </c>
      <c r="B671" s="23" t="s">
        <v>2930</v>
      </c>
      <c r="C671" s="23" t="s">
        <v>18</v>
      </c>
      <c r="D671" s="23" t="s">
        <v>2167</v>
      </c>
      <c r="E671" s="23" t="s">
        <v>480</v>
      </c>
      <c r="F671" s="23" t="s">
        <v>2256</v>
      </c>
      <c r="G671" s="23" t="s">
        <v>1766</v>
      </c>
      <c r="H671" s="23" t="s">
        <v>2152</v>
      </c>
      <c r="I671" s="23" t="s">
        <v>2191</v>
      </c>
      <c r="J671" s="23" t="s">
        <v>14</v>
      </c>
      <c r="K671" s="23" t="s">
        <v>2171</v>
      </c>
      <c r="L671" s="23" t="s">
        <v>14</v>
      </c>
      <c r="M671" s="23" t="s">
        <v>1552</v>
      </c>
      <c r="N671" s="23" t="s">
        <v>2173</v>
      </c>
      <c r="O671" s="23" t="s">
        <v>2174</v>
      </c>
      <c r="P671" s="23" t="s">
        <v>2931</v>
      </c>
      <c r="Q671" s="23">
        <v>0</v>
      </c>
      <c r="R671" s="23" t="s">
        <v>2279</v>
      </c>
      <c r="S671" s="23" t="s">
        <v>2932</v>
      </c>
      <c r="T671" s="23" t="s">
        <v>1766</v>
      </c>
    </row>
    <row r="672" spans="1:20">
      <c r="A672" s="23" t="s">
        <v>1429</v>
      </c>
      <c r="B672" s="23" t="s">
        <v>1810</v>
      </c>
      <c r="C672" s="23" t="s">
        <v>20</v>
      </c>
      <c r="D672" s="23" t="s">
        <v>2167</v>
      </c>
      <c r="E672" s="23" t="s">
        <v>1264</v>
      </c>
      <c r="F672" s="23" t="s">
        <v>2168</v>
      </c>
      <c r="G672" s="23" t="s">
        <v>1766</v>
      </c>
      <c r="H672" s="23" t="s">
        <v>2169</v>
      </c>
      <c r="I672" s="23" t="s">
        <v>2170</v>
      </c>
      <c r="J672" s="23" t="s">
        <v>14</v>
      </c>
      <c r="K672" s="23" t="s">
        <v>2171</v>
      </c>
      <c r="L672" s="23" t="s">
        <v>14</v>
      </c>
      <c r="M672" s="23" t="s">
        <v>2760</v>
      </c>
      <c r="N672" s="23" t="s">
        <v>2173</v>
      </c>
      <c r="O672" s="23" t="s">
        <v>2174</v>
      </c>
      <c r="P672" s="23" t="s">
        <v>2175</v>
      </c>
      <c r="Q672" s="23">
        <v>0</v>
      </c>
      <c r="R672" s="23" t="s">
        <v>2228</v>
      </c>
      <c r="S672" s="23" t="s">
        <v>2758</v>
      </c>
      <c r="T672" s="23" t="s">
        <v>1766</v>
      </c>
    </row>
    <row r="673" spans="1:20">
      <c r="A673" s="23" t="s">
        <v>2423</v>
      </c>
      <c r="B673" s="23" t="s">
        <v>2424</v>
      </c>
      <c r="C673" s="23" t="s">
        <v>16</v>
      </c>
      <c r="D673" s="23" t="s">
        <v>2167</v>
      </c>
      <c r="E673" s="23" t="s">
        <v>489</v>
      </c>
      <c r="F673" s="23" t="s">
        <v>2379</v>
      </c>
      <c r="G673" s="23" t="s">
        <v>1766</v>
      </c>
      <c r="H673" s="23" t="s">
        <v>2152</v>
      </c>
      <c r="I673" s="23" t="s">
        <v>2436</v>
      </c>
      <c r="J673" s="23" t="s">
        <v>14</v>
      </c>
      <c r="K673" s="23" t="s">
        <v>2171</v>
      </c>
      <c r="L673" s="23" t="s">
        <v>14</v>
      </c>
      <c r="M673" s="23" t="s">
        <v>2651</v>
      </c>
      <c r="N673" s="23" t="s">
        <v>2193</v>
      </c>
      <c r="O673" s="23" t="s">
        <v>2174</v>
      </c>
      <c r="P673" s="23" t="s">
        <v>1081</v>
      </c>
      <c r="Q673" s="23">
        <v>0</v>
      </c>
      <c r="R673" s="23" t="s">
        <v>1477</v>
      </c>
      <c r="S673" s="23" t="s">
        <v>2425</v>
      </c>
      <c r="T673" s="23" t="s">
        <v>1766</v>
      </c>
    </row>
    <row r="674" spans="1:20">
      <c r="A674" s="23" t="s">
        <v>2750</v>
      </c>
      <c r="B674" s="23" t="s">
        <v>2751</v>
      </c>
      <c r="C674" s="23" t="s">
        <v>20</v>
      </c>
      <c r="D674" s="23" t="s">
        <v>2167</v>
      </c>
      <c r="E674" s="23" t="s">
        <v>489</v>
      </c>
      <c r="F674" s="23" t="s">
        <v>2416</v>
      </c>
      <c r="G674" s="23" t="s">
        <v>1766</v>
      </c>
      <c r="H674" s="23" t="s">
        <v>2181</v>
      </c>
      <c r="I674" s="23" t="s">
        <v>2266</v>
      </c>
      <c r="J674" s="23" t="s">
        <v>466</v>
      </c>
      <c r="K674" s="23" t="s">
        <v>2171</v>
      </c>
      <c r="L674" s="23" t="s">
        <v>14</v>
      </c>
      <c r="M674" s="23" t="s">
        <v>2599</v>
      </c>
      <c r="N674" s="23" t="s">
        <v>2193</v>
      </c>
      <c r="O674" s="23" t="s">
        <v>2174</v>
      </c>
      <c r="P674" s="23" t="s">
        <v>2752</v>
      </c>
      <c r="Q674" s="23">
        <v>0</v>
      </c>
      <c r="R674" s="23" t="s">
        <v>2279</v>
      </c>
      <c r="S674" s="23" t="s">
        <v>2753</v>
      </c>
      <c r="T674" s="23" t="s">
        <v>1766</v>
      </c>
    </row>
    <row r="675" spans="1:20">
      <c r="A675" s="23" t="s">
        <v>2762</v>
      </c>
      <c r="B675" s="23" t="s">
        <v>2763</v>
      </c>
      <c r="C675" s="23" t="s">
        <v>1834</v>
      </c>
      <c r="D675" s="23" t="s">
        <v>2179</v>
      </c>
      <c r="E675" s="23" t="s">
        <v>492</v>
      </c>
      <c r="F675" s="23" t="s">
        <v>2240</v>
      </c>
      <c r="G675" s="23" t="s">
        <v>1766</v>
      </c>
      <c r="H675" s="23" t="s">
        <v>2241</v>
      </c>
      <c r="I675" s="23" t="s">
        <v>2182</v>
      </c>
      <c r="J675" s="23" t="s">
        <v>14</v>
      </c>
      <c r="K675" s="23" t="s">
        <v>2171</v>
      </c>
      <c r="L675" s="23" t="s">
        <v>14</v>
      </c>
      <c r="M675" s="23" t="s">
        <v>2511</v>
      </c>
      <c r="N675" s="23" t="s">
        <v>2184</v>
      </c>
      <c r="O675" s="23" t="s">
        <v>2174</v>
      </c>
      <c r="P675" s="23" t="s">
        <v>2764</v>
      </c>
      <c r="Q675" s="23">
        <v>0</v>
      </c>
      <c r="R675" s="23" t="s">
        <v>1041</v>
      </c>
      <c r="S675" s="23" t="s">
        <v>2765</v>
      </c>
      <c r="T675" s="23" t="s">
        <v>1766</v>
      </c>
    </row>
    <row r="676" spans="1:20">
      <c r="A676" s="23" t="s">
        <v>1458</v>
      </c>
      <c r="B676" s="23" t="s">
        <v>1793</v>
      </c>
      <c r="C676" s="23" t="s">
        <v>20</v>
      </c>
      <c r="D676" s="23" t="s">
        <v>2167</v>
      </c>
      <c r="E676" s="23" t="s">
        <v>480</v>
      </c>
      <c r="F676" s="23" t="s">
        <v>2196</v>
      </c>
      <c r="G676" s="23" t="s">
        <v>1766</v>
      </c>
      <c r="H676" s="23" t="s">
        <v>2169</v>
      </c>
      <c r="I676" s="23" t="s">
        <v>2170</v>
      </c>
      <c r="J676" s="23" t="s">
        <v>14</v>
      </c>
      <c r="K676" s="23" t="s">
        <v>2171</v>
      </c>
      <c r="L676" s="23" t="s">
        <v>14</v>
      </c>
      <c r="M676" s="23" t="s">
        <v>1558</v>
      </c>
      <c r="N676" s="23" t="s">
        <v>2173</v>
      </c>
      <c r="O676" s="23" t="s">
        <v>2174</v>
      </c>
      <c r="P676" s="23" t="s">
        <v>8</v>
      </c>
      <c r="Q676" s="23">
        <v>0</v>
      </c>
      <c r="R676" s="23" t="s">
        <v>1214</v>
      </c>
      <c r="S676" s="23" t="s">
        <v>2943</v>
      </c>
      <c r="T676" s="23" t="s">
        <v>1766</v>
      </c>
    </row>
    <row r="677" spans="1:20">
      <c r="A677" s="23" t="s">
        <v>2541</v>
      </c>
      <c r="B677" s="23" t="s">
        <v>2542</v>
      </c>
      <c r="C677" s="23" t="s">
        <v>13</v>
      </c>
      <c r="D677" s="23" t="s">
        <v>2167</v>
      </c>
      <c r="E677" s="23" t="s">
        <v>480</v>
      </c>
      <c r="F677" s="23" t="s">
        <v>2332</v>
      </c>
      <c r="G677" s="23" t="s">
        <v>1766</v>
      </c>
      <c r="H677" s="23" t="s">
        <v>2181</v>
      </c>
      <c r="I677" s="23" t="s">
        <v>2170</v>
      </c>
      <c r="J677" s="23" t="s">
        <v>14</v>
      </c>
      <c r="K677" s="23" t="s">
        <v>2171</v>
      </c>
      <c r="L677" s="23" t="s">
        <v>14</v>
      </c>
      <c r="M677" s="23" t="s">
        <v>1552</v>
      </c>
      <c r="N677" s="23" t="s">
        <v>2173</v>
      </c>
      <c r="O677" s="23" t="s">
        <v>2174</v>
      </c>
      <c r="P677" s="23" t="s">
        <v>2543</v>
      </c>
      <c r="Q677" s="23">
        <v>0</v>
      </c>
      <c r="R677" s="23" t="s">
        <v>1214</v>
      </c>
      <c r="S677" s="23" t="s">
        <v>2544</v>
      </c>
      <c r="T677" s="23" t="s">
        <v>1766</v>
      </c>
    </row>
    <row r="678" spans="1:20">
      <c r="A678" s="23" t="s">
        <v>2204</v>
      </c>
      <c r="B678" s="23" t="s">
        <v>2205</v>
      </c>
      <c r="C678" s="23" t="s">
        <v>1834</v>
      </c>
      <c r="D678" s="23" t="s">
        <v>2179</v>
      </c>
      <c r="E678" s="23" t="s">
        <v>487</v>
      </c>
      <c r="F678" s="23" t="s">
        <v>2206</v>
      </c>
      <c r="G678" s="23" t="s">
        <v>1766</v>
      </c>
      <c r="H678" s="23" t="s">
        <v>2181</v>
      </c>
      <c r="I678" s="23" t="s">
        <v>2182</v>
      </c>
      <c r="J678" s="23" t="s">
        <v>466</v>
      </c>
      <c r="K678" s="23" t="s">
        <v>2171</v>
      </c>
      <c r="L678" s="23" t="s">
        <v>14</v>
      </c>
      <c r="M678" s="23" t="s">
        <v>2459</v>
      </c>
      <c r="N678" s="23" t="s">
        <v>2184</v>
      </c>
      <c r="O678" s="23" t="s">
        <v>2174</v>
      </c>
      <c r="P678" s="23" t="s">
        <v>8</v>
      </c>
      <c r="Q678" s="23">
        <v>0</v>
      </c>
      <c r="R678" s="23" t="s">
        <v>145</v>
      </c>
      <c r="S678" s="23" t="s">
        <v>2208</v>
      </c>
      <c r="T678" s="23" t="s">
        <v>1766</v>
      </c>
    </row>
    <row r="679" spans="1:20">
      <c r="A679" s="23" t="s">
        <v>2364</v>
      </c>
      <c r="B679" s="23" t="s">
        <v>2365</v>
      </c>
      <c r="C679" s="23" t="s">
        <v>1927</v>
      </c>
      <c r="D679" s="23" t="s">
        <v>2179</v>
      </c>
      <c r="E679" s="23" t="s">
        <v>492</v>
      </c>
      <c r="F679" s="23" t="s">
        <v>2315</v>
      </c>
      <c r="G679" s="23" t="s">
        <v>1766</v>
      </c>
      <c r="H679" s="23" t="s">
        <v>2241</v>
      </c>
      <c r="I679" s="23" t="s">
        <v>2182</v>
      </c>
      <c r="J679" s="23" t="s">
        <v>14</v>
      </c>
      <c r="K679" s="23" t="s">
        <v>2171</v>
      </c>
      <c r="L679" s="23" t="s">
        <v>14</v>
      </c>
      <c r="M679" s="23" t="s">
        <v>1541</v>
      </c>
      <c r="N679" s="23" t="s">
        <v>2184</v>
      </c>
      <c r="O679" s="23" t="s">
        <v>2174</v>
      </c>
      <c r="P679" s="23" t="s">
        <v>1241</v>
      </c>
      <c r="Q679" s="23">
        <v>0</v>
      </c>
      <c r="R679" s="23" t="s">
        <v>1098</v>
      </c>
      <c r="S679" s="23" t="s">
        <v>2366</v>
      </c>
      <c r="T679" s="23" t="s">
        <v>1766</v>
      </c>
    </row>
    <row r="680" spans="1:20" s="19" customFormat="1">
      <c r="A680" s="23" t="s">
        <v>2608</v>
      </c>
      <c r="B680" s="23" t="s">
        <v>2609</v>
      </c>
      <c r="C680" s="23" t="s">
        <v>1834</v>
      </c>
      <c r="D680" s="23" t="s">
        <v>2179</v>
      </c>
      <c r="E680" s="23" t="s">
        <v>492</v>
      </c>
      <c r="F680" s="23" t="s">
        <v>2240</v>
      </c>
      <c r="G680" s="23" t="s">
        <v>1766</v>
      </c>
      <c r="H680" s="23" t="s">
        <v>2241</v>
      </c>
      <c r="I680" s="23" t="s">
        <v>2182</v>
      </c>
      <c r="J680" s="23" t="s">
        <v>14</v>
      </c>
      <c r="K680" s="23" t="s">
        <v>2171</v>
      </c>
      <c r="L680" s="23" t="s">
        <v>14</v>
      </c>
      <c r="M680" s="23" t="s">
        <v>2476</v>
      </c>
      <c r="N680" s="23" t="s">
        <v>2184</v>
      </c>
      <c r="O680" s="23" t="s">
        <v>2174</v>
      </c>
      <c r="P680" s="23" t="s">
        <v>2610</v>
      </c>
      <c r="Q680" s="23">
        <v>0</v>
      </c>
      <c r="R680" s="23" t="s">
        <v>1041</v>
      </c>
      <c r="S680" s="23" t="s">
        <v>2611</v>
      </c>
      <c r="T680" s="23" t="s">
        <v>1766</v>
      </c>
    </row>
    <row r="681" spans="1:20" s="19" customFormat="1">
      <c r="A681" s="23" t="s">
        <v>2431</v>
      </c>
      <c r="B681" s="23" t="s">
        <v>2432</v>
      </c>
      <c r="C681" s="23" t="s">
        <v>18</v>
      </c>
      <c r="D681" s="23" t="s">
        <v>2167</v>
      </c>
      <c r="E681" s="23" t="s">
        <v>480</v>
      </c>
      <c r="F681" s="23" t="s">
        <v>2211</v>
      </c>
      <c r="G681" s="23" t="s">
        <v>1766</v>
      </c>
      <c r="H681" s="23" t="s">
        <v>2236</v>
      </c>
      <c r="I681" s="23" t="s">
        <v>2212</v>
      </c>
      <c r="J681" s="23" t="s">
        <v>14</v>
      </c>
      <c r="K681" s="23" t="s">
        <v>2171</v>
      </c>
      <c r="L681" s="23" t="s">
        <v>14</v>
      </c>
      <c r="M681" s="23" t="s">
        <v>1557</v>
      </c>
      <c r="N681" s="23" t="s">
        <v>2173</v>
      </c>
      <c r="O681" s="23" t="s">
        <v>2174</v>
      </c>
      <c r="P681" s="23" t="s">
        <v>149</v>
      </c>
      <c r="Q681" s="23">
        <v>0</v>
      </c>
      <c r="R681" s="23" t="s">
        <v>1070</v>
      </c>
      <c r="S681" s="23" t="s">
        <v>2433</v>
      </c>
      <c r="T681" s="23" t="s">
        <v>1766</v>
      </c>
    </row>
    <row r="682" spans="1:20" s="19" customFormat="1">
      <c r="A682" s="23" t="s">
        <v>2608</v>
      </c>
      <c r="B682" s="23" t="s">
        <v>2609</v>
      </c>
      <c r="C682" s="23" t="s">
        <v>1834</v>
      </c>
      <c r="D682" s="23" t="s">
        <v>2179</v>
      </c>
      <c r="E682" s="23" t="s">
        <v>492</v>
      </c>
      <c r="F682" s="23" t="s">
        <v>2240</v>
      </c>
      <c r="G682" s="23" t="s">
        <v>1766</v>
      </c>
      <c r="H682" s="23" t="s">
        <v>2241</v>
      </c>
      <c r="I682" s="23" t="s">
        <v>2182</v>
      </c>
      <c r="J682" s="23" t="s">
        <v>14</v>
      </c>
      <c r="K682" s="23" t="s">
        <v>2171</v>
      </c>
      <c r="L682" s="23" t="s">
        <v>14</v>
      </c>
      <c r="M682" s="23" t="s">
        <v>2242</v>
      </c>
      <c r="N682" s="23" t="s">
        <v>2184</v>
      </c>
      <c r="O682" s="23" t="s">
        <v>2174</v>
      </c>
      <c r="P682" s="23" t="s">
        <v>2610</v>
      </c>
      <c r="Q682" s="23">
        <v>0</v>
      </c>
      <c r="R682" s="23" t="s">
        <v>1041</v>
      </c>
      <c r="S682" s="23" t="s">
        <v>2611</v>
      </c>
      <c r="T682" s="23" t="s">
        <v>1766</v>
      </c>
    </row>
    <row r="683" spans="1:20" s="19" customFormat="1">
      <c r="A683" s="23" t="s">
        <v>2762</v>
      </c>
      <c r="B683" s="23" t="s">
        <v>2763</v>
      </c>
      <c r="C683" s="23" t="s">
        <v>1834</v>
      </c>
      <c r="D683" s="23" t="s">
        <v>2179</v>
      </c>
      <c r="E683" s="23" t="s">
        <v>492</v>
      </c>
      <c r="F683" s="23" t="s">
        <v>2240</v>
      </c>
      <c r="G683" s="23" t="s">
        <v>1766</v>
      </c>
      <c r="H683" s="23" t="s">
        <v>2241</v>
      </c>
      <c r="I683" s="23" t="s">
        <v>2182</v>
      </c>
      <c r="J683" s="23" t="s">
        <v>14</v>
      </c>
      <c r="K683" s="23" t="s">
        <v>2171</v>
      </c>
      <c r="L683" s="23" t="s">
        <v>14</v>
      </c>
      <c r="M683" s="23" t="s">
        <v>2476</v>
      </c>
      <c r="N683" s="23" t="s">
        <v>2184</v>
      </c>
      <c r="O683" s="23" t="s">
        <v>2174</v>
      </c>
      <c r="P683" s="23" t="s">
        <v>2764</v>
      </c>
      <c r="Q683" s="23">
        <v>0</v>
      </c>
      <c r="R683" s="23" t="s">
        <v>1041</v>
      </c>
      <c r="S683" s="23" t="s">
        <v>2765</v>
      </c>
      <c r="T683" s="23" t="s">
        <v>1766</v>
      </c>
    </row>
    <row r="684" spans="1:20" s="19" customFormat="1">
      <c r="A684" s="23" t="s">
        <v>1902</v>
      </c>
      <c r="B684" s="23" t="s">
        <v>1903</v>
      </c>
      <c r="C684" s="23" t="s">
        <v>13</v>
      </c>
      <c r="D684" s="23" t="s">
        <v>2167</v>
      </c>
      <c r="E684" s="23" t="s">
        <v>480</v>
      </c>
      <c r="F684" s="23" t="s">
        <v>2332</v>
      </c>
      <c r="G684" s="23" t="s">
        <v>1766</v>
      </c>
      <c r="H684" s="23" t="s">
        <v>2181</v>
      </c>
      <c r="I684" s="23" t="s">
        <v>2333</v>
      </c>
      <c r="J684" s="23" t="s">
        <v>14</v>
      </c>
      <c r="K684" s="23" t="s">
        <v>2171</v>
      </c>
      <c r="L684" s="23" t="s">
        <v>14</v>
      </c>
      <c r="M684" s="23" t="s">
        <v>1548</v>
      </c>
      <c r="N684" s="23" t="s">
        <v>2173</v>
      </c>
      <c r="O684" s="23" t="s">
        <v>2174</v>
      </c>
      <c r="P684" s="23" t="s">
        <v>2686</v>
      </c>
      <c r="Q684" s="23">
        <v>0</v>
      </c>
      <c r="R684" s="23" t="s">
        <v>1214</v>
      </c>
      <c r="S684" s="23" t="s">
        <v>2687</v>
      </c>
      <c r="T684" s="23" t="s">
        <v>1766</v>
      </c>
    </row>
    <row r="685" spans="1:20" s="19" customFormat="1">
      <c r="A685" s="23" t="s">
        <v>2204</v>
      </c>
      <c r="B685" s="23" t="s">
        <v>2205</v>
      </c>
      <c r="C685" s="23" t="s">
        <v>1834</v>
      </c>
      <c r="D685" s="23" t="s">
        <v>2179</v>
      </c>
      <c r="E685" s="23" t="s">
        <v>487</v>
      </c>
      <c r="F685" s="23" t="s">
        <v>2206</v>
      </c>
      <c r="G685" s="23" t="s">
        <v>1766</v>
      </c>
      <c r="H685" s="23" t="s">
        <v>2181</v>
      </c>
      <c r="I685" s="23" t="s">
        <v>2182</v>
      </c>
      <c r="J685" s="23" t="s">
        <v>466</v>
      </c>
      <c r="K685" s="23" t="s">
        <v>2171</v>
      </c>
      <c r="L685" s="23" t="s">
        <v>14</v>
      </c>
      <c r="M685" s="23" t="s">
        <v>2803</v>
      </c>
      <c r="N685" s="23" t="s">
        <v>2184</v>
      </c>
      <c r="O685" s="23" t="s">
        <v>2174</v>
      </c>
      <c r="P685" s="23" t="s">
        <v>8</v>
      </c>
      <c r="Q685" s="23">
        <v>0</v>
      </c>
      <c r="R685" s="23" t="s">
        <v>145</v>
      </c>
      <c r="S685" s="23" t="s">
        <v>2208</v>
      </c>
      <c r="T685" s="23" t="s">
        <v>1766</v>
      </c>
    </row>
    <row r="686" spans="1:20" s="19" customFormat="1">
      <c r="A686" s="23" t="s">
        <v>2719</v>
      </c>
      <c r="B686" s="23" t="s">
        <v>2720</v>
      </c>
      <c r="C686" s="23" t="s">
        <v>20</v>
      </c>
      <c r="D686" s="23" t="s">
        <v>2167</v>
      </c>
      <c r="E686" s="23" t="s">
        <v>489</v>
      </c>
      <c r="F686" s="23" t="s">
        <v>2189</v>
      </c>
      <c r="G686" s="23" t="s">
        <v>1766</v>
      </c>
      <c r="H686" s="23" t="s">
        <v>2190</v>
      </c>
      <c r="I686" s="23" t="s">
        <v>2191</v>
      </c>
      <c r="J686" s="23" t="s">
        <v>466</v>
      </c>
      <c r="K686" s="23" t="s">
        <v>2171</v>
      </c>
      <c r="L686" s="23" t="s">
        <v>14</v>
      </c>
      <c r="M686" s="23" t="s">
        <v>2192</v>
      </c>
      <c r="N686" s="23" t="s">
        <v>2193</v>
      </c>
      <c r="O686" s="23" t="s">
        <v>2174</v>
      </c>
      <c r="P686" s="23" t="s">
        <v>2721</v>
      </c>
      <c r="Q686" s="23">
        <v>0</v>
      </c>
      <c r="R686" s="23" t="s">
        <v>1214</v>
      </c>
      <c r="S686" s="23" t="s">
        <v>2722</v>
      </c>
      <c r="T686" s="23" t="s">
        <v>1766</v>
      </c>
    </row>
    <row r="687" spans="1:20" s="19" customFormat="1">
      <c r="A687" s="23" t="s">
        <v>1888</v>
      </c>
      <c r="B687" s="23" t="s">
        <v>1889</v>
      </c>
      <c r="C687" s="23" t="s">
        <v>20</v>
      </c>
      <c r="D687" s="23" t="s">
        <v>2167</v>
      </c>
      <c r="E687" s="23" t="s">
        <v>489</v>
      </c>
      <c r="F687" s="23" t="s">
        <v>2189</v>
      </c>
      <c r="G687" s="23" t="s">
        <v>1766</v>
      </c>
      <c r="H687" s="23" t="s">
        <v>2190</v>
      </c>
      <c r="I687" s="23" t="s">
        <v>2191</v>
      </c>
      <c r="J687" s="23" t="s">
        <v>466</v>
      </c>
      <c r="K687" s="23" t="s">
        <v>2171</v>
      </c>
      <c r="L687" s="23" t="s">
        <v>14</v>
      </c>
      <c r="M687" s="23" t="s">
        <v>2232</v>
      </c>
      <c r="N687" s="23" t="s">
        <v>2193</v>
      </c>
      <c r="O687" s="23" t="s">
        <v>2174</v>
      </c>
      <c r="P687" s="23" t="s">
        <v>2721</v>
      </c>
      <c r="Q687" s="23">
        <v>0</v>
      </c>
      <c r="R687" s="23" t="s">
        <v>1214</v>
      </c>
      <c r="S687" s="23" t="s">
        <v>2798</v>
      </c>
      <c r="T687" s="23" t="s">
        <v>1766</v>
      </c>
    </row>
    <row r="688" spans="1:20" s="19" customFormat="1">
      <c r="A688" s="23" t="s">
        <v>2619</v>
      </c>
      <c r="B688" s="23" t="s">
        <v>2620</v>
      </c>
      <c r="C688" s="23" t="s">
        <v>13</v>
      </c>
      <c r="D688" s="23" t="s">
        <v>2167</v>
      </c>
      <c r="E688" s="23" t="s">
        <v>489</v>
      </c>
      <c r="F688" s="23" t="s">
        <v>2384</v>
      </c>
      <c r="G688" s="23" t="s">
        <v>1766</v>
      </c>
      <c r="H688" s="23" t="s">
        <v>2169</v>
      </c>
      <c r="I688" s="23" t="s">
        <v>2201</v>
      </c>
      <c r="J688" s="23" t="s">
        <v>466</v>
      </c>
      <c r="K688" s="23" t="s">
        <v>2171</v>
      </c>
      <c r="L688" s="23" t="s">
        <v>14</v>
      </c>
      <c r="M688" s="23" t="s">
        <v>2385</v>
      </c>
      <c r="N688" s="23" t="s">
        <v>2193</v>
      </c>
      <c r="O688" s="23" t="s">
        <v>2174</v>
      </c>
      <c r="P688" s="23" t="s">
        <v>149</v>
      </c>
      <c r="Q688" s="23">
        <v>0</v>
      </c>
      <c r="R688" s="23" t="s">
        <v>2386</v>
      </c>
      <c r="S688" s="23" t="s">
        <v>2621</v>
      </c>
      <c r="T688" s="23" t="s">
        <v>1766</v>
      </c>
    </row>
    <row r="689" spans="1:20" s="19" customFormat="1">
      <c r="A689" s="23" t="s">
        <v>2879</v>
      </c>
      <c r="B689" s="23" t="s">
        <v>2880</v>
      </c>
      <c r="C689" s="23" t="s">
        <v>16</v>
      </c>
      <c r="D689" s="23" t="s">
        <v>2167</v>
      </c>
      <c r="E689" s="23" t="s">
        <v>2270</v>
      </c>
      <c r="F689" s="23" t="s">
        <v>2271</v>
      </c>
      <c r="G689" s="23" t="s">
        <v>1766</v>
      </c>
      <c r="H689" s="23" t="s">
        <v>2272</v>
      </c>
      <c r="I689" s="23" t="s">
        <v>2170</v>
      </c>
      <c r="J689" s="23" t="s">
        <v>14</v>
      </c>
      <c r="K689" s="23" t="s">
        <v>2171</v>
      </c>
      <c r="L689" s="23" t="s">
        <v>14</v>
      </c>
      <c r="M689" s="23" t="s">
        <v>2558</v>
      </c>
      <c r="N689" s="23" t="s">
        <v>2193</v>
      </c>
      <c r="O689" s="23" t="s">
        <v>2174</v>
      </c>
      <c r="P689" s="23" t="s">
        <v>2881</v>
      </c>
      <c r="Q689" s="23">
        <v>0</v>
      </c>
      <c r="R689" s="23" t="s">
        <v>1016</v>
      </c>
      <c r="S689" s="23" t="s">
        <v>2882</v>
      </c>
      <c r="T689" s="23" t="s">
        <v>1766</v>
      </c>
    </row>
    <row r="690" spans="1:20" s="19" customFormat="1">
      <c r="A690" s="23" t="s">
        <v>2641</v>
      </c>
      <c r="B690" s="23" t="s">
        <v>2642</v>
      </c>
      <c r="C690" s="23" t="s">
        <v>18</v>
      </c>
      <c r="D690" s="23" t="s">
        <v>2167</v>
      </c>
      <c r="E690" s="23" t="s">
        <v>480</v>
      </c>
      <c r="F690" s="23" t="s">
        <v>2265</v>
      </c>
      <c r="G690" s="23" t="s">
        <v>1766</v>
      </c>
      <c r="H690" s="23" t="s">
        <v>2181</v>
      </c>
      <c r="I690" s="23" t="s">
        <v>2266</v>
      </c>
      <c r="J690" s="23" t="s">
        <v>14</v>
      </c>
      <c r="K690" s="23" t="s">
        <v>2171</v>
      </c>
      <c r="L690" s="23" t="s">
        <v>14</v>
      </c>
      <c r="M690" s="23" t="s">
        <v>1549</v>
      </c>
      <c r="N690" s="23" t="s">
        <v>2173</v>
      </c>
      <c r="O690" s="23" t="s">
        <v>2174</v>
      </c>
      <c r="P690" s="23" t="s">
        <v>2643</v>
      </c>
      <c r="Q690" s="23">
        <v>0</v>
      </c>
      <c r="R690" s="23" t="s">
        <v>1214</v>
      </c>
      <c r="S690" s="23" t="s">
        <v>2644</v>
      </c>
      <c r="T690" s="23" t="s">
        <v>1766</v>
      </c>
    </row>
    <row r="691" spans="1:20" s="19" customFormat="1">
      <c r="A691" s="23" t="s">
        <v>2784</v>
      </c>
      <c r="B691" s="23" t="s">
        <v>2785</v>
      </c>
      <c r="C691" s="23" t="s">
        <v>18</v>
      </c>
      <c r="D691" s="23" t="s">
        <v>2167</v>
      </c>
      <c r="E691" s="23" t="s">
        <v>480</v>
      </c>
      <c r="F691" s="23" t="s">
        <v>2265</v>
      </c>
      <c r="G691" s="23" t="s">
        <v>1766</v>
      </c>
      <c r="H691" s="23" t="s">
        <v>2181</v>
      </c>
      <c r="I691" s="23" t="s">
        <v>2266</v>
      </c>
      <c r="J691" s="23" t="s">
        <v>14</v>
      </c>
      <c r="K691" s="23" t="s">
        <v>2171</v>
      </c>
      <c r="L691" s="23" t="s">
        <v>14</v>
      </c>
      <c r="M691" s="23" t="s">
        <v>1560</v>
      </c>
      <c r="N691" s="23" t="s">
        <v>2173</v>
      </c>
      <c r="O691" s="23" t="s">
        <v>2174</v>
      </c>
      <c r="P691" s="23" t="s">
        <v>946</v>
      </c>
      <c r="Q691" s="23">
        <v>0</v>
      </c>
      <c r="R691" s="23" t="s">
        <v>1214</v>
      </c>
      <c r="S691" s="23" t="s">
        <v>2786</v>
      </c>
      <c r="T691" s="23" t="s">
        <v>1766</v>
      </c>
    </row>
    <row r="692" spans="1:20" s="19" customFormat="1">
      <c r="A692" s="23" t="s">
        <v>2367</v>
      </c>
      <c r="B692" s="23" t="s">
        <v>2368</v>
      </c>
      <c r="C692" s="23" t="s">
        <v>13</v>
      </c>
      <c r="D692" s="23" t="s">
        <v>2167</v>
      </c>
      <c r="E692" s="23" t="s">
        <v>480</v>
      </c>
      <c r="F692" s="23" t="s">
        <v>2361</v>
      </c>
      <c r="G692" s="23" t="s">
        <v>1766</v>
      </c>
      <c r="H692" s="23" t="s">
        <v>2190</v>
      </c>
      <c r="I692" s="23" t="s">
        <v>2201</v>
      </c>
      <c r="J692" s="23" t="s">
        <v>14</v>
      </c>
      <c r="K692" s="23" t="s">
        <v>2171</v>
      </c>
      <c r="L692" s="23" t="s">
        <v>14</v>
      </c>
      <c r="M692" s="23" t="s">
        <v>1546</v>
      </c>
      <c r="N692" s="23" t="s">
        <v>2173</v>
      </c>
      <c r="O692" s="23" t="s">
        <v>2174</v>
      </c>
      <c r="P692" s="23" t="s">
        <v>2310</v>
      </c>
      <c r="Q692" s="23">
        <v>0</v>
      </c>
      <c r="R692" s="23" t="s">
        <v>1040</v>
      </c>
      <c r="S692" s="23" t="s">
        <v>2369</v>
      </c>
      <c r="T692" s="23" t="s">
        <v>1766</v>
      </c>
    </row>
    <row r="693" spans="1:20" s="19" customFormat="1">
      <c r="A693" s="23" t="s">
        <v>2901</v>
      </c>
      <c r="B693" s="23" t="s">
        <v>2902</v>
      </c>
      <c r="C693" s="23" t="s">
        <v>1834</v>
      </c>
      <c r="D693" s="23" t="s">
        <v>2167</v>
      </c>
      <c r="E693" s="23" t="s">
        <v>480</v>
      </c>
      <c r="F693" s="23" t="s">
        <v>2351</v>
      </c>
      <c r="G693" s="23" t="s">
        <v>1766</v>
      </c>
      <c r="H693" s="23" t="s">
        <v>2152</v>
      </c>
      <c r="I693" s="23" t="s">
        <v>2201</v>
      </c>
      <c r="J693" s="23" t="s">
        <v>14</v>
      </c>
      <c r="K693" s="23" t="s">
        <v>2171</v>
      </c>
      <c r="L693" s="23" t="s">
        <v>14</v>
      </c>
      <c r="M693" s="23" t="s">
        <v>1553</v>
      </c>
      <c r="N693" s="23" t="s">
        <v>2173</v>
      </c>
      <c r="O693" s="23" t="s">
        <v>2174</v>
      </c>
      <c r="P693" s="23" t="s">
        <v>2903</v>
      </c>
      <c r="Q693" s="23">
        <v>0</v>
      </c>
      <c r="R693" s="23" t="s">
        <v>1016</v>
      </c>
      <c r="S693" s="23" t="s">
        <v>2904</v>
      </c>
      <c r="T693" s="23" t="s">
        <v>1766</v>
      </c>
    </row>
    <row r="694" spans="1:20" s="19" customFormat="1">
      <c r="A694" s="23" t="s">
        <v>2666</v>
      </c>
      <c r="B694" s="23" t="s">
        <v>2667</v>
      </c>
      <c r="C694" s="23" t="s">
        <v>20</v>
      </c>
      <c r="D694" s="23" t="s">
        <v>2167</v>
      </c>
      <c r="E694" s="23" t="s">
        <v>480</v>
      </c>
      <c r="F694" s="23" t="s">
        <v>2200</v>
      </c>
      <c r="G694" s="23" t="s">
        <v>1766</v>
      </c>
      <c r="H694" s="23" t="s">
        <v>2190</v>
      </c>
      <c r="I694" s="23" t="s">
        <v>2201</v>
      </c>
      <c r="J694" s="23" t="s">
        <v>14</v>
      </c>
      <c r="K694" s="23" t="s">
        <v>2171</v>
      </c>
      <c r="L694" s="23" t="s">
        <v>14</v>
      </c>
      <c r="M694" s="23" t="s">
        <v>1552</v>
      </c>
      <c r="N694" s="23" t="s">
        <v>2173</v>
      </c>
      <c r="O694" s="23" t="s">
        <v>2174</v>
      </c>
      <c r="P694" s="23" t="s">
        <v>11</v>
      </c>
      <c r="Q694" s="23">
        <v>0</v>
      </c>
      <c r="R694" s="23" t="s">
        <v>1040</v>
      </c>
      <c r="S694" s="23" t="s">
        <v>2668</v>
      </c>
      <c r="T694" s="23" t="s">
        <v>1766</v>
      </c>
    </row>
    <row r="695" spans="1:20" s="19" customFormat="1">
      <c r="A695" s="23" t="s">
        <v>2591</v>
      </c>
      <c r="B695" s="23" t="s">
        <v>2592</v>
      </c>
      <c r="C695" s="23" t="s">
        <v>20</v>
      </c>
      <c r="D695" s="23" t="s">
        <v>2167</v>
      </c>
      <c r="E695" s="23" t="s">
        <v>489</v>
      </c>
      <c r="F695" s="23" t="s">
        <v>2416</v>
      </c>
      <c r="G695" s="23" t="s">
        <v>1766</v>
      </c>
      <c r="H695" s="23" t="s">
        <v>2181</v>
      </c>
      <c r="I695" s="23" t="s">
        <v>2266</v>
      </c>
      <c r="J695" s="23" t="s">
        <v>14</v>
      </c>
      <c r="K695" s="23" t="s">
        <v>2171</v>
      </c>
      <c r="L695" s="23" t="s">
        <v>14</v>
      </c>
      <c r="M695" s="23" t="s">
        <v>2599</v>
      </c>
      <c r="N695" s="23" t="s">
        <v>2193</v>
      </c>
      <c r="O695" s="23" t="s">
        <v>2174</v>
      </c>
      <c r="P695" s="23" t="s">
        <v>2594</v>
      </c>
      <c r="Q695" s="23">
        <v>0</v>
      </c>
      <c r="R695" s="23" t="s">
        <v>2279</v>
      </c>
      <c r="S695" s="23" t="s">
        <v>2595</v>
      </c>
      <c r="T695" s="23" t="s">
        <v>1766</v>
      </c>
    </row>
    <row r="696" spans="1:20" s="19" customFormat="1">
      <c r="A696" s="23" t="s">
        <v>2929</v>
      </c>
      <c r="B696" s="23" t="s">
        <v>2930</v>
      </c>
      <c r="C696" s="23" t="s">
        <v>18</v>
      </c>
      <c r="D696" s="23" t="s">
        <v>2167</v>
      </c>
      <c r="E696" s="23" t="s">
        <v>480</v>
      </c>
      <c r="F696" s="23" t="s">
        <v>2256</v>
      </c>
      <c r="G696" s="23" t="s">
        <v>1766</v>
      </c>
      <c r="H696" s="23" t="s">
        <v>2152</v>
      </c>
      <c r="I696" s="23" t="s">
        <v>2191</v>
      </c>
      <c r="J696" s="23" t="s">
        <v>14</v>
      </c>
      <c r="K696" s="23" t="s">
        <v>2171</v>
      </c>
      <c r="L696" s="23" t="s">
        <v>14</v>
      </c>
      <c r="M696" s="23" t="s">
        <v>1548</v>
      </c>
      <c r="N696" s="23" t="s">
        <v>2173</v>
      </c>
      <c r="O696" s="23" t="s">
        <v>2174</v>
      </c>
      <c r="P696" s="23" t="s">
        <v>2931</v>
      </c>
      <c r="Q696" s="23">
        <v>0</v>
      </c>
      <c r="R696" s="23" t="s">
        <v>2279</v>
      </c>
      <c r="S696" s="23" t="s">
        <v>2932</v>
      </c>
      <c r="T696" s="23" t="s">
        <v>1766</v>
      </c>
    </row>
    <row r="697" spans="1:20" s="19" customFormat="1">
      <c r="A697" s="23" t="s">
        <v>2455</v>
      </c>
      <c r="B697" s="23" t="s">
        <v>2456</v>
      </c>
      <c r="C697" s="23" t="s">
        <v>17</v>
      </c>
      <c r="D697" s="23" t="s">
        <v>2167</v>
      </c>
      <c r="E697" s="23" t="s">
        <v>480</v>
      </c>
      <c r="F697" s="23" t="s">
        <v>2256</v>
      </c>
      <c r="G697" s="23" t="s">
        <v>1766</v>
      </c>
      <c r="H697" s="23" t="s">
        <v>2152</v>
      </c>
      <c r="I697" s="23" t="s">
        <v>2191</v>
      </c>
      <c r="J697" s="23" t="s">
        <v>14</v>
      </c>
      <c r="K697" s="23" t="s">
        <v>2171</v>
      </c>
      <c r="L697" s="23" t="s">
        <v>14</v>
      </c>
      <c r="M697" s="23" t="s">
        <v>1541</v>
      </c>
      <c r="N697" s="23" t="s">
        <v>2173</v>
      </c>
      <c r="O697" s="23" t="s">
        <v>2174</v>
      </c>
      <c r="P697" s="23" t="s">
        <v>11</v>
      </c>
      <c r="Q697" s="23">
        <v>0</v>
      </c>
      <c r="R697" s="23" t="s">
        <v>2457</v>
      </c>
      <c r="S697" s="23" t="s">
        <v>2458</v>
      </c>
      <c r="T697" s="23" t="s">
        <v>1766</v>
      </c>
    </row>
    <row r="698" spans="1:20" s="19" customFormat="1">
      <c r="A698" s="23" t="s">
        <v>2503</v>
      </c>
      <c r="B698" s="23" t="s">
        <v>2504</v>
      </c>
      <c r="C698" s="23" t="s">
        <v>16</v>
      </c>
      <c r="D698" s="23" t="s">
        <v>2167</v>
      </c>
      <c r="E698" s="23" t="s">
        <v>489</v>
      </c>
      <c r="F698" s="23" t="s">
        <v>2379</v>
      </c>
      <c r="G698" s="23" t="s">
        <v>1766</v>
      </c>
      <c r="H698" s="23" t="s">
        <v>2152</v>
      </c>
      <c r="I698" s="23" t="s">
        <v>2191</v>
      </c>
      <c r="J698" s="23" t="s">
        <v>14</v>
      </c>
      <c r="K698" s="23" t="s">
        <v>2171</v>
      </c>
      <c r="L698" s="23" t="s">
        <v>14</v>
      </c>
      <c r="M698" s="23" t="s">
        <v>2380</v>
      </c>
      <c r="N698" s="23" t="s">
        <v>2193</v>
      </c>
      <c r="O698" s="23" t="s">
        <v>2174</v>
      </c>
      <c r="P698" s="23" t="s">
        <v>1081</v>
      </c>
      <c r="Q698" s="23">
        <v>0</v>
      </c>
      <c r="R698" s="23" t="s">
        <v>1477</v>
      </c>
      <c r="S698" s="23" t="s">
        <v>2506</v>
      </c>
      <c r="T698" s="23" t="s">
        <v>1766</v>
      </c>
    </row>
    <row r="699" spans="1:20" s="19" customFormat="1">
      <c r="A699" s="23" t="s">
        <v>2263</v>
      </c>
      <c r="B699" s="23" t="s">
        <v>2264</v>
      </c>
      <c r="C699" s="23" t="s">
        <v>18</v>
      </c>
      <c r="D699" s="23" t="s">
        <v>2167</v>
      </c>
      <c r="E699" s="23" t="s">
        <v>480</v>
      </c>
      <c r="F699" s="23" t="s">
        <v>2265</v>
      </c>
      <c r="G699" s="23" t="s">
        <v>1766</v>
      </c>
      <c r="H699" s="23" t="s">
        <v>2181</v>
      </c>
      <c r="I699" s="23" t="s">
        <v>2266</v>
      </c>
      <c r="J699" s="23" t="s">
        <v>14</v>
      </c>
      <c r="K699" s="23" t="s">
        <v>2171</v>
      </c>
      <c r="L699" s="23" t="s">
        <v>14</v>
      </c>
      <c r="M699" s="23" t="s">
        <v>1558</v>
      </c>
      <c r="N699" s="23" t="s">
        <v>2173</v>
      </c>
      <c r="O699" s="23" t="s">
        <v>2174</v>
      </c>
      <c r="P699" s="23" t="s">
        <v>149</v>
      </c>
      <c r="Q699" s="23">
        <v>0</v>
      </c>
      <c r="R699" s="23" t="s">
        <v>1214</v>
      </c>
      <c r="S699" s="23" t="s">
        <v>2267</v>
      </c>
      <c r="T699" s="23" t="s">
        <v>1766</v>
      </c>
    </row>
    <row r="700" spans="1:20" s="19" customFormat="1">
      <c r="A700" s="23" t="s">
        <v>2177</v>
      </c>
      <c r="B700" s="23" t="s">
        <v>2178</v>
      </c>
      <c r="C700" s="23" t="s">
        <v>1834</v>
      </c>
      <c r="D700" s="23" t="s">
        <v>2179</v>
      </c>
      <c r="E700" s="23" t="s">
        <v>492</v>
      </c>
      <c r="F700" s="23" t="s">
        <v>2180</v>
      </c>
      <c r="G700" s="23" t="s">
        <v>1766</v>
      </c>
      <c r="H700" s="23" t="s">
        <v>2181</v>
      </c>
      <c r="I700" s="23" t="s">
        <v>2182</v>
      </c>
      <c r="J700" s="23" t="s">
        <v>14</v>
      </c>
      <c r="K700" s="23" t="s">
        <v>2171</v>
      </c>
      <c r="L700" s="23" t="s">
        <v>14</v>
      </c>
      <c r="M700" s="23" t="s">
        <v>2251</v>
      </c>
      <c r="N700" s="23" t="s">
        <v>2184</v>
      </c>
      <c r="O700" s="23" t="s">
        <v>2174</v>
      </c>
      <c r="P700" s="23" t="s">
        <v>152</v>
      </c>
      <c r="Q700" s="23">
        <v>0</v>
      </c>
      <c r="R700" s="23" t="s">
        <v>2185</v>
      </c>
      <c r="S700" s="23" t="s">
        <v>2186</v>
      </c>
      <c r="T700" s="23" t="s">
        <v>1766</v>
      </c>
    </row>
    <row r="701" spans="1:20" s="19" customFormat="1">
      <c r="A701" s="23" t="s">
        <v>1844</v>
      </c>
      <c r="B701" s="23" t="s">
        <v>1845</v>
      </c>
      <c r="C701" s="23" t="s">
        <v>20</v>
      </c>
      <c r="D701" s="23" t="s">
        <v>2167</v>
      </c>
      <c r="E701" s="23" t="s">
        <v>480</v>
      </c>
      <c r="F701" s="23" t="s">
        <v>2351</v>
      </c>
      <c r="G701" s="23" t="s">
        <v>1766</v>
      </c>
      <c r="H701" s="23" t="s">
        <v>2152</v>
      </c>
      <c r="I701" s="23" t="s">
        <v>2201</v>
      </c>
      <c r="J701" s="23" t="s">
        <v>14</v>
      </c>
      <c r="K701" s="23" t="s">
        <v>2171</v>
      </c>
      <c r="L701" s="23" t="s">
        <v>14</v>
      </c>
      <c r="M701" s="23" t="s">
        <v>1561</v>
      </c>
      <c r="N701" s="23" t="s">
        <v>2173</v>
      </c>
      <c r="O701" s="23" t="s">
        <v>2174</v>
      </c>
      <c r="P701" s="23" t="s">
        <v>2175</v>
      </c>
      <c r="Q701" s="23">
        <v>0</v>
      </c>
      <c r="R701" s="23" t="s">
        <v>2401</v>
      </c>
      <c r="S701" s="23" t="s">
        <v>2402</v>
      </c>
      <c r="T701" s="23" t="s">
        <v>1766</v>
      </c>
    </row>
    <row r="702" spans="1:20" s="19" customFormat="1">
      <c r="A702" s="23" t="s">
        <v>2373</v>
      </c>
      <c r="B702" s="23" t="s">
        <v>2374</v>
      </c>
      <c r="C702" s="23" t="s">
        <v>16</v>
      </c>
      <c r="D702" s="23" t="s">
        <v>2167</v>
      </c>
      <c r="E702" s="23" t="s">
        <v>2270</v>
      </c>
      <c r="F702" s="23" t="s">
        <v>2271</v>
      </c>
      <c r="G702" s="23" t="s">
        <v>1766</v>
      </c>
      <c r="H702" s="23" t="s">
        <v>2272</v>
      </c>
      <c r="I702" s="23" t="s">
        <v>2170</v>
      </c>
      <c r="J702" s="23" t="s">
        <v>14</v>
      </c>
      <c r="K702" s="23" t="s">
        <v>2171</v>
      </c>
      <c r="L702" s="23" t="s">
        <v>14</v>
      </c>
      <c r="M702" s="23" t="s">
        <v>2558</v>
      </c>
      <c r="N702" s="23" t="s">
        <v>2193</v>
      </c>
      <c r="O702" s="23" t="s">
        <v>2174</v>
      </c>
      <c r="P702" s="23" t="s">
        <v>2375</v>
      </c>
      <c r="Q702" s="23">
        <v>0</v>
      </c>
      <c r="R702" s="23" t="s">
        <v>1016</v>
      </c>
      <c r="S702" s="23" t="s">
        <v>2376</v>
      </c>
      <c r="T702" s="23" t="s">
        <v>1766</v>
      </c>
    </row>
    <row r="703" spans="1:20" s="19" customFormat="1">
      <c r="A703" s="23" t="s">
        <v>2804</v>
      </c>
      <c r="B703" s="23" t="s">
        <v>2805</v>
      </c>
      <c r="C703" s="23" t="s">
        <v>17</v>
      </c>
      <c r="D703" s="23" t="s">
        <v>2167</v>
      </c>
      <c r="E703" s="23" t="s">
        <v>2509</v>
      </c>
      <c r="F703" s="23" t="s">
        <v>2510</v>
      </c>
      <c r="G703" s="23" t="s">
        <v>1766</v>
      </c>
      <c r="H703" s="23" t="s">
        <v>2272</v>
      </c>
      <c r="I703" s="23" t="s">
        <v>2182</v>
      </c>
      <c r="J703" s="23" t="s">
        <v>14</v>
      </c>
      <c r="K703" s="23" t="s">
        <v>2171</v>
      </c>
      <c r="L703" s="23" t="s">
        <v>14</v>
      </c>
      <c r="M703" s="23" t="s">
        <v>2445</v>
      </c>
      <c r="N703" s="23" t="s">
        <v>2396</v>
      </c>
      <c r="O703" s="23" t="s">
        <v>2174</v>
      </c>
      <c r="P703" s="23" t="s">
        <v>2806</v>
      </c>
      <c r="Q703" s="23">
        <v>0</v>
      </c>
      <c r="R703" s="23" t="s">
        <v>1016</v>
      </c>
      <c r="S703" s="23" t="s">
        <v>2807</v>
      </c>
      <c r="T703" s="23" t="s">
        <v>1766</v>
      </c>
    </row>
    <row r="704" spans="1:20" s="19" customFormat="1">
      <c r="A704" s="23" t="s">
        <v>2859</v>
      </c>
      <c r="B704" s="23" t="s">
        <v>2860</v>
      </c>
      <c r="C704" s="23" t="s">
        <v>20</v>
      </c>
      <c r="D704" s="23" t="s">
        <v>2167</v>
      </c>
      <c r="E704" s="23" t="s">
        <v>1264</v>
      </c>
      <c r="F704" s="23" t="s">
        <v>2168</v>
      </c>
      <c r="G704" s="23" t="s">
        <v>1766</v>
      </c>
      <c r="H704" s="23" t="s">
        <v>2169</v>
      </c>
      <c r="I704" s="23" t="s">
        <v>2170</v>
      </c>
      <c r="J704" s="23" t="s">
        <v>14</v>
      </c>
      <c r="K704" s="23" t="s">
        <v>2171</v>
      </c>
      <c r="L704" s="23" t="s">
        <v>14</v>
      </c>
      <c r="M704" s="23" t="s">
        <v>2172</v>
      </c>
      <c r="N704" s="23" t="s">
        <v>2173</v>
      </c>
      <c r="O704" s="23" t="s">
        <v>2174</v>
      </c>
      <c r="P704" s="23" t="s">
        <v>2175</v>
      </c>
      <c r="Q704" s="23">
        <v>0</v>
      </c>
      <c r="R704" s="23" t="s">
        <v>2346</v>
      </c>
      <c r="S704" s="23" t="s">
        <v>2861</v>
      </c>
      <c r="T704" s="23" t="s">
        <v>1766</v>
      </c>
    </row>
    <row r="705" spans="1:20" s="19" customFormat="1">
      <c r="A705" s="23" t="s">
        <v>2898</v>
      </c>
      <c r="B705" s="23" t="s">
        <v>2899</v>
      </c>
      <c r="C705" s="23" t="s">
        <v>13</v>
      </c>
      <c r="D705" s="23" t="s">
        <v>2167</v>
      </c>
      <c r="E705" s="23" t="s">
        <v>489</v>
      </c>
      <c r="F705" s="23" t="s">
        <v>2416</v>
      </c>
      <c r="G705" s="23" t="s">
        <v>1766</v>
      </c>
      <c r="H705" s="23" t="s">
        <v>2181</v>
      </c>
      <c r="I705" s="23" t="s">
        <v>2266</v>
      </c>
      <c r="J705" s="23" t="s">
        <v>14</v>
      </c>
      <c r="K705" s="23" t="s">
        <v>2171</v>
      </c>
      <c r="L705" s="23" t="s">
        <v>14</v>
      </c>
      <c r="M705" s="23" t="s">
        <v>2593</v>
      </c>
      <c r="N705" s="23" t="s">
        <v>2193</v>
      </c>
      <c r="O705" s="23" t="s">
        <v>2174</v>
      </c>
      <c r="P705" s="23" t="s">
        <v>2175</v>
      </c>
      <c r="Q705" s="23">
        <v>0</v>
      </c>
      <c r="R705" s="23" t="s">
        <v>2532</v>
      </c>
      <c r="S705" s="23" t="s">
        <v>2900</v>
      </c>
      <c r="T705" s="23" t="s">
        <v>1766</v>
      </c>
    </row>
    <row r="706" spans="1:20" s="19" customFormat="1">
      <c r="A706" s="23" t="s">
        <v>2771</v>
      </c>
      <c r="B706" s="23" t="s">
        <v>2772</v>
      </c>
      <c r="C706" s="23" t="s">
        <v>18</v>
      </c>
      <c r="D706" s="23" t="s">
        <v>2167</v>
      </c>
      <c r="E706" s="23" t="s">
        <v>480</v>
      </c>
      <c r="F706" s="23" t="s">
        <v>2265</v>
      </c>
      <c r="G706" s="23" t="s">
        <v>1766</v>
      </c>
      <c r="H706" s="23" t="s">
        <v>2181</v>
      </c>
      <c r="I706" s="23" t="s">
        <v>2266</v>
      </c>
      <c r="J706" s="23" t="s">
        <v>14</v>
      </c>
      <c r="K706" s="23" t="s">
        <v>2171</v>
      </c>
      <c r="L706" s="23" t="s">
        <v>14</v>
      </c>
      <c r="M706" s="23" t="s">
        <v>1551</v>
      </c>
      <c r="N706" s="23" t="s">
        <v>2173</v>
      </c>
      <c r="O706" s="23" t="s">
        <v>2174</v>
      </c>
      <c r="P706" s="23" t="s">
        <v>2773</v>
      </c>
      <c r="Q706" s="23">
        <v>0</v>
      </c>
      <c r="R706" s="23" t="s">
        <v>1214</v>
      </c>
      <c r="S706" s="23" t="s">
        <v>2774</v>
      </c>
      <c r="T706" s="23" t="s">
        <v>1766</v>
      </c>
    </row>
    <row r="707" spans="1:20" s="19" customFormat="1">
      <c r="A707" s="23" t="s">
        <v>2443</v>
      </c>
      <c r="B707" s="23" t="s">
        <v>2444</v>
      </c>
      <c r="C707" s="23" t="s">
        <v>1834</v>
      </c>
      <c r="D707" s="23" t="s">
        <v>2179</v>
      </c>
      <c r="E707" s="23" t="s">
        <v>492</v>
      </c>
      <c r="F707" s="23" t="s">
        <v>2240</v>
      </c>
      <c r="G707" s="23" t="s">
        <v>1766</v>
      </c>
      <c r="H707" s="23" t="s">
        <v>2241</v>
      </c>
      <c r="I707" s="23" t="s">
        <v>2182</v>
      </c>
      <c r="J707" s="23" t="s">
        <v>14</v>
      </c>
      <c r="K707" s="23" t="s">
        <v>2171</v>
      </c>
      <c r="L707" s="23" t="s">
        <v>14</v>
      </c>
      <c r="M707" s="23" t="s">
        <v>2476</v>
      </c>
      <c r="N707" s="23" t="s">
        <v>2184</v>
      </c>
      <c r="O707" s="23" t="s">
        <v>2174</v>
      </c>
      <c r="P707" s="23" t="s">
        <v>2446</v>
      </c>
      <c r="Q707" s="23">
        <v>0</v>
      </c>
      <c r="R707" s="23" t="s">
        <v>1041</v>
      </c>
      <c r="S707" s="23" t="s">
        <v>2447</v>
      </c>
      <c r="T707" s="23" t="s">
        <v>1766</v>
      </c>
    </row>
    <row r="708" spans="1:20" s="19" customFormat="1">
      <c r="A708" s="23" t="s">
        <v>1458</v>
      </c>
      <c r="B708" s="23" t="s">
        <v>1793</v>
      </c>
      <c r="C708" s="23" t="s">
        <v>20</v>
      </c>
      <c r="D708" s="23" t="s">
        <v>2167</v>
      </c>
      <c r="E708" s="23" t="s">
        <v>489</v>
      </c>
      <c r="F708" s="23" t="s">
        <v>2189</v>
      </c>
      <c r="G708" s="23" t="s">
        <v>1766</v>
      </c>
      <c r="H708" s="23" t="s">
        <v>2190</v>
      </c>
      <c r="I708" s="23" t="s">
        <v>2191</v>
      </c>
      <c r="J708" s="23" t="s">
        <v>14</v>
      </c>
      <c r="K708" s="23" t="s">
        <v>2171</v>
      </c>
      <c r="L708" s="23" t="s">
        <v>14</v>
      </c>
      <c r="M708" s="23" t="s">
        <v>2232</v>
      </c>
      <c r="N708" s="23" t="s">
        <v>2193</v>
      </c>
      <c r="O708" s="23" t="s">
        <v>2174</v>
      </c>
      <c r="P708" s="23" t="s">
        <v>8</v>
      </c>
      <c r="Q708" s="23">
        <v>0</v>
      </c>
      <c r="R708" s="23" t="s">
        <v>1475</v>
      </c>
      <c r="S708" s="23" t="s">
        <v>1936</v>
      </c>
      <c r="T708" s="23" t="s">
        <v>1766</v>
      </c>
    </row>
    <row r="709" spans="1:20" s="19" customFormat="1">
      <c r="A709" s="23" t="s">
        <v>2944</v>
      </c>
      <c r="B709" s="23" t="s">
        <v>2945</v>
      </c>
      <c r="C709" s="23" t="s">
        <v>1927</v>
      </c>
      <c r="D709" s="23" t="s">
        <v>2179</v>
      </c>
      <c r="E709" s="23" t="s">
        <v>487</v>
      </c>
      <c r="F709" s="23" t="s">
        <v>2221</v>
      </c>
      <c r="G709" s="23" t="s">
        <v>1766</v>
      </c>
      <c r="H709" s="23" t="s">
        <v>2222</v>
      </c>
      <c r="I709" s="23" t="s">
        <v>2182</v>
      </c>
      <c r="J709" s="23" t="s">
        <v>14</v>
      </c>
      <c r="K709" s="23" t="s">
        <v>2171</v>
      </c>
      <c r="L709" s="23" t="s">
        <v>14</v>
      </c>
      <c r="M709" s="23" t="s">
        <v>2493</v>
      </c>
      <c r="N709" s="23" t="s">
        <v>2184</v>
      </c>
      <c r="O709" s="23" t="s">
        <v>2174</v>
      </c>
      <c r="P709" s="23" t="s">
        <v>1039</v>
      </c>
      <c r="Q709" s="23">
        <v>0</v>
      </c>
      <c r="R709" s="23" t="s">
        <v>1038</v>
      </c>
      <c r="S709" s="23" t="s">
        <v>2946</v>
      </c>
      <c r="T709" s="23" t="s">
        <v>1766</v>
      </c>
    </row>
    <row r="710" spans="1:20" s="19" customFormat="1">
      <c r="A710" s="23" t="s">
        <v>1858</v>
      </c>
      <c r="B710" s="23" t="s">
        <v>1859</v>
      </c>
      <c r="C710" s="23" t="s">
        <v>20</v>
      </c>
      <c r="D710" s="23" t="s">
        <v>2167</v>
      </c>
      <c r="E710" s="23" t="s">
        <v>489</v>
      </c>
      <c r="F710" s="23" t="s">
        <v>2416</v>
      </c>
      <c r="G710" s="23" t="s">
        <v>1766</v>
      </c>
      <c r="H710" s="23" t="s">
        <v>2181</v>
      </c>
      <c r="I710" s="23" t="s">
        <v>2266</v>
      </c>
      <c r="J710" s="23" t="s">
        <v>14</v>
      </c>
      <c r="K710" s="23" t="s">
        <v>2171</v>
      </c>
      <c r="L710" s="23" t="s">
        <v>14</v>
      </c>
      <c r="M710" s="23" t="s">
        <v>2593</v>
      </c>
      <c r="N710" s="23" t="s">
        <v>2193</v>
      </c>
      <c r="O710" s="23" t="s">
        <v>2174</v>
      </c>
      <c r="P710" s="23" t="s">
        <v>2175</v>
      </c>
      <c r="Q710" s="23">
        <v>0</v>
      </c>
      <c r="R710" s="23" t="s">
        <v>2401</v>
      </c>
      <c r="S710" s="23" t="s">
        <v>2626</v>
      </c>
      <c r="T710" s="23" t="s">
        <v>1766</v>
      </c>
    </row>
    <row r="711" spans="1:20" s="19" customFormat="1">
      <c r="A711" s="23" t="s">
        <v>2520</v>
      </c>
      <c r="B711" s="23" t="s">
        <v>2521</v>
      </c>
      <c r="C711" s="23" t="s">
        <v>1834</v>
      </c>
      <c r="D711" s="23" t="s">
        <v>2179</v>
      </c>
      <c r="E711" s="23" t="s">
        <v>492</v>
      </c>
      <c r="F711" s="23" t="s">
        <v>2240</v>
      </c>
      <c r="G711" s="23" t="s">
        <v>1766</v>
      </c>
      <c r="H711" s="23" t="s">
        <v>2241</v>
      </c>
      <c r="I711" s="23" t="s">
        <v>2182</v>
      </c>
      <c r="J711" s="23" t="s">
        <v>14</v>
      </c>
      <c r="K711" s="23" t="s">
        <v>2171</v>
      </c>
      <c r="L711" s="23" t="s">
        <v>14</v>
      </c>
      <c r="M711" s="23" t="s">
        <v>2445</v>
      </c>
      <c r="N711" s="23" t="s">
        <v>2184</v>
      </c>
      <c r="O711" s="23" t="s">
        <v>2174</v>
      </c>
      <c r="P711" s="23" t="s">
        <v>8</v>
      </c>
      <c r="Q711" s="23">
        <v>0</v>
      </c>
      <c r="R711" s="23" t="s">
        <v>1041</v>
      </c>
      <c r="S711" s="23" t="s">
        <v>2522</v>
      </c>
      <c r="T711" s="23" t="s">
        <v>1766</v>
      </c>
    </row>
    <row r="712" spans="1:20" s="19" customFormat="1">
      <c r="A712" s="23" t="s">
        <v>2276</v>
      </c>
      <c r="B712" s="23" t="s">
        <v>2277</v>
      </c>
      <c r="C712" s="23" t="s">
        <v>18</v>
      </c>
      <c r="D712" s="23" t="s">
        <v>2167</v>
      </c>
      <c r="E712" s="23" t="s">
        <v>480</v>
      </c>
      <c r="F712" s="23" t="s">
        <v>2256</v>
      </c>
      <c r="G712" s="23" t="s">
        <v>1766</v>
      </c>
      <c r="H712" s="23" t="s">
        <v>2152</v>
      </c>
      <c r="I712" s="23" t="s">
        <v>2191</v>
      </c>
      <c r="J712" s="23" t="s">
        <v>14</v>
      </c>
      <c r="K712" s="23" t="s">
        <v>2171</v>
      </c>
      <c r="L712" s="23" t="s">
        <v>14</v>
      </c>
      <c r="M712" s="23" t="s">
        <v>1541</v>
      </c>
      <c r="N712" s="23" t="s">
        <v>2173</v>
      </c>
      <c r="O712" s="23" t="s">
        <v>2174</v>
      </c>
      <c r="P712" s="23" t="s">
        <v>2278</v>
      </c>
      <c r="Q712" s="23">
        <v>0</v>
      </c>
      <c r="R712" s="23" t="s">
        <v>2279</v>
      </c>
      <c r="S712" s="23" t="s">
        <v>2280</v>
      </c>
      <c r="T712" s="23" t="s">
        <v>1766</v>
      </c>
    </row>
    <row r="713" spans="1:20" s="19" customFormat="1">
      <c r="A713" s="23" t="s">
        <v>2937</v>
      </c>
      <c r="B713" s="23" t="s">
        <v>2938</v>
      </c>
      <c r="C713" s="23" t="s">
        <v>1821</v>
      </c>
      <c r="D713" s="23" t="s">
        <v>2179</v>
      </c>
      <c r="E713" s="23" t="s">
        <v>492</v>
      </c>
      <c r="F713" s="23" t="s">
        <v>2315</v>
      </c>
      <c r="G713" s="23" t="s">
        <v>1766</v>
      </c>
      <c r="H713" s="23" t="s">
        <v>2241</v>
      </c>
      <c r="I713" s="23" t="s">
        <v>2182</v>
      </c>
      <c r="J713" s="23" t="s">
        <v>14</v>
      </c>
      <c r="K713" s="23" t="s">
        <v>2171</v>
      </c>
      <c r="L713" s="23" t="s">
        <v>14</v>
      </c>
      <c r="M713" s="23" t="s">
        <v>1557</v>
      </c>
      <c r="N713" s="23" t="s">
        <v>2184</v>
      </c>
      <c r="O713" s="23" t="s">
        <v>2174</v>
      </c>
      <c r="P713" s="23" t="s">
        <v>1241</v>
      </c>
      <c r="Q713" s="23">
        <v>0</v>
      </c>
      <c r="R713" s="23" t="s">
        <v>1098</v>
      </c>
      <c r="S713" s="23" t="s">
        <v>2939</v>
      </c>
      <c r="T713" s="23" t="s">
        <v>1766</v>
      </c>
    </row>
    <row r="714" spans="1:20" s="19" customFormat="1">
      <c r="A714" s="23" t="s">
        <v>2905</v>
      </c>
      <c r="B714" s="23" t="s">
        <v>2906</v>
      </c>
      <c r="C714" s="23" t="s">
        <v>1927</v>
      </c>
      <c r="D714" s="23" t="s">
        <v>2179</v>
      </c>
      <c r="E714" s="23" t="s">
        <v>492</v>
      </c>
      <c r="F714" s="23" t="s">
        <v>2315</v>
      </c>
      <c r="G714" s="23" t="s">
        <v>1766</v>
      </c>
      <c r="H714" s="23" t="s">
        <v>2241</v>
      </c>
      <c r="I714" s="23" t="s">
        <v>2182</v>
      </c>
      <c r="J714" s="23" t="s">
        <v>14</v>
      </c>
      <c r="K714" s="23" t="s">
        <v>2171</v>
      </c>
      <c r="L714" s="23" t="s">
        <v>14</v>
      </c>
      <c r="M714" s="23" t="s">
        <v>1552</v>
      </c>
      <c r="N714" s="23" t="s">
        <v>2184</v>
      </c>
      <c r="O714" s="23" t="s">
        <v>2174</v>
      </c>
      <c r="P714" s="23" t="s">
        <v>2342</v>
      </c>
      <c r="Q714" s="23">
        <v>0</v>
      </c>
      <c r="R714" s="23" t="s">
        <v>1041</v>
      </c>
      <c r="S714" s="23" t="s">
        <v>2907</v>
      </c>
      <c r="T714" s="23" t="s">
        <v>1766</v>
      </c>
    </row>
    <row r="715" spans="1:20" s="19" customFormat="1">
      <c r="A715" s="23" t="s">
        <v>2249</v>
      </c>
      <c r="B715" s="23" t="s">
        <v>2250</v>
      </c>
      <c r="C715" s="23" t="s">
        <v>1834</v>
      </c>
      <c r="D715" s="23" t="s">
        <v>2179</v>
      </c>
      <c r="E715" s="23" t="s">
        <v>492</v>
      </c>
      <c r="F715" s="23" t="s">
        <v>2180</v>
      </c>
      <c r="G715" s="23" t="s">
        <v>1766</v>
      </c>
      <c r="H715" s="23" t="s">
        <v>2181</v>
      </c>
      <c r="I715" s="23" t="s">
        <v>2182</v>
      </c>
      <c r="J715" s="23" t="s">
        <v>14</v>
      </c>
      <c r="K715" s="23" t="s">
        <v>2171</v>
      </c>
      <c r="L715" s="23" t="s">
        <v>14</v>
      </c>
      <c r="M715" s="23" t="s">
        <v>2261</v>
      </c>
      <c r="N715" s="23" t="s">
        <v>2184</v>
      </c>
      <c r="O715" s="23" t="s">
        <v>2174</v>
      </c>
      <c r="P715" s="23" t="s">
        <v>1078</v>
      </c>
      <c r="Q715" s="23">
        <v>0</v>
      </c>
      <c r="R715" s="23" t="s">
        <v>1038</v>
      </c>
      <c r="S715" s="23" t="s">
        <v>2252</v>
      </c>
      <c r="T715" s="23" t="s">
        <v>1766</v>
      </c>
    </row>
    <row r="716" spans="1:20" s="19" customFormat="1">
      <c r="A716" s="23" t="s">
        <v>2883</v>
      </c>
      <c r="B716" s="23" t="s">
        <v>2884</v>
      </c>
      <c r="C716" s="23" t="s">
        <v>20</v>
      </c>
      <c r="D716" s="23" t="s">
        <v>2167</v>
      </c>
      <c r="E716" s="23" t="s">
        <v>489</v>
      </c>
      <c r="F716" s="23" t="s">
        <v>2189</v>
      </c>
      <c r="G716" s="23" t="s">
        <v>1766</v>
      </c>
      <c r="H716" s="23" t="s">
        <v>2190</v>
      </c>
      <c r="I716" s="23" t="s">
        <v>2191</v>
      </c>
      <c r="J716" s="23" t="s">
        <v>14</v>
      </c>
      <c r="K716" s="23" t="s">
        <v>2171</v>
      </c>
      <c r="L716" s="23" t="s">
        <v>14</v>
      </c>
      <c r="M716" s="23" t="s">
        <v>2232</v>
      </c>
      <c r="N716" s="23" t="s">
        <v>2193</v>
      </c>
      <c r="O716" s="23" t="s">
        <v>2174</v>
      </c>
      <c r="P716" s="23" t="s">
        <v>1081</v>
      </c>
      <c r="Q716" s="23">
        <v>0</v>
      </c>
      <c r="R716" s="23" t="s">
        <v>1098</v>
      </c>
      <c r="S716" s="23" t="s">
        <v>2885</v>
      </c>
      <c r="T716" s="23" t="s">
        <v>1766</v>
      </c>
    </row>
    <row r="717" spans="1:20" s="19" customFormat="1">
      <c r="A717" s="23" t="s">
        <v>1865</v>
      </c>
      <c r="B717" s="23" t="s">
        <v>1866</v>
      </c>
      <c r="C717" s="23" t="s">
        <v>20</v>
      </c>
      <c r="D717" s="23" t="s">
        <v>2167</v>
      </c>
      <c r="E717" s="23" t="s">
        <v>489</v>
      </c>
      <c r="F717" s="23" t="s">
        <v>2416</v>
      </c>
      <c r="G717" s="23" t="s">
        <v>1766</v>
      </c>
      <c r="H717" s="23" t="s">
        <v>2181</v>
      </c>
      <c r="I717" s="23" t="s">
        <v>2266</v>
      </c>
      <c r="J717" s="23" t="s">
        <v>14</v>
      </c>
      <c r="K717" s="23" t="s">
        <v>2171</v>
      </c>
      <c r="L717" s="23" t="s">
        <v>14</v>
      </c>
      <c r="M717" s="23" t="s">
        <v>2593</v>
      </c>
      <c r="N717" s="23" t="s">
        <v>2193</v>
      </c>
      <c r="O717" s="23" t="s">
        <v>2174</v>
      </c>
      <c r="P717" s="23" t="s">
        <v>2175</v>
      </c>
      <c r="Q717" s="23">
        <v>0</v>
      </c>
      <c r="R717" s="23" t="s">
        <v>2532</v>
      </c>
      <c r="S717" s="23" t="s">
        <v>2533</v>
      </c>
      <c r="T717" s="23" t="s">
        <v>1766</v>
      </c>
    </row>
    <row r="718" spans="1:20" s="19" customFormat="1">
      <c r="A718" s="23" t="s">
        <v>2327</v>
      </c>
      <c r="B718" s="23" t="s">
        <v>2328</v>
      </c>
      <c r="C718" s="23" t="s">
        <v>13</v>
      </c>
      <c r="D718" s="23" t="s">
        <v>2167</v>
      </c>
      <c r="E718" s="23" t="s">
        <v>489</v>
      </c>
      <c r="F718" s="23" t="s">
        <v>2329</v>
      </c>
      <c r="G718" s="23" t="s">
        <v>1766</v>
      </c>
      <c r="H718" s="23" t="s">
        <v>2190</v>
      </c>
      <c r="I718" s="23" t="s">
        <v>2191</v>
      </c>
      <c r="J718" s="23" t="s">
        <v>466</v>
      </c>
      <c r="K718" s="23" t="s">
        <v>2171</v>
      </c>
      <c r="L718" s="23" t="s">
        <v>14</v>
      </c>
      <c r="M718" s="23" t="s">
        <v>1547</v>
      </c>
      <c r="N718" s="23" t="s">
        <v>2193</v>
      </c>
      <c r="O718" s="23" t="s">
        <v>2174</v>
      </c>
      <c r="P718" s="23" t="s">
        <v>2330</v>
      </c>
      <c r="Q718" s="23">
        <v>0</v>
      </c>
      <c r="R718" s="23" t="s">
        <v>1091</v>
      </c>
      <c r="S718" s="23" t="s">
        <v>2331</v>
      </c>
      <c r="T718" s="23" t="s">
        <v>1766</v>
      </c>
    </row>
    <row r="719" spans="1:20" s="19" customFormat="1">
      <c r="A719" s="23" t="s">
        <v>1449</v>
      </c>
      <c r="B719" s="23" t="s">
        <v>1825</v>
      </c>
      <c r="C719" s="23" t="s">
        <v>13</v>
      </c>
      <c r="D719" s="23" t="s">
        <v>2167</v>
      </c>
      <c r="E719" s="23" t="s">
        <v>480</v>
      </c>
      <c r="F719" s="23" t="s">
        <v>2196</v>
      </c>
      <c r="G719" s="23" t="s">
        <v>1766</v>
      </c>
      <c r="H719" s="23" t="s">
        <v>2169</v>
      </c>
      <c r="I719" s="23" t="s">
        <v>2170</v>
      </c>
      <c r="J719" s="23" t="s">
        <v>14</v>
      </c>
      <c r="K719" s="23" t="s">
        <v>2171</v>
      </c>
      <c r="L719" s="23" t="s">
        <v>14</v>
      </c>
      <c r="M719" s="23" t="s">
        <v>1549</v>
      </c>
      <c r="N719" s="23" t="s">
        <v>2173</v>
      </c>
      <c r="O719" s="23" t="s">
        <v>2174</v>
      </c>
      <c r="P719" s="23" t="s">
        <v>149</v>
      </c>
      <c r="Q719" s="23">
        <v>0</v>
      </c>
      <c r="R719" s="23" t="s">
        <v>2501</v>
      </c>
      <c r="S719" s="23" t="s">
        <v>2855</v>
      </c>
      <c r="T719" s="23" t="s">
        <v>1766</v>
      </c>
    </row>
    <row r="720" spans="1:20" s="19" customFormat="1">
      <c r="A720" s="23" t="s">
        <v>2652</v>
      </c>
      <c r="B720" s="23" t="s">
        <v>2653</v>
      </c>
      <c r="C720" s="23" t="s">
        <v>16</v>
      </c>
      <c r="D720" s="23" t="s">
        <v>2167</v>
      </c>
      <c r="E720" s="23" t="s">
        <v>489</v>
      </c>
      <c r="F720" s="23" t="s">
        <v>2305</v>
      </c>
      <c r="G720" s="23" t="s">
        <v>1766</v>
      </c>
      <c r="H720" s="23" t="s">
        <v>2152</v>
      </c>
      <c r="I720" s="23" t="s">
        <v>2266</v>
      </c>
      <c r="J720" s="23" t="s">
        <v>14</v>
      </c>
      <c r="K720" s="23" t="s">
        <v>2171</v>
      </c>
      <c r="L720" s="23" t="s">
        <v>14</v>
      </c>
      <c r="M720" s="23" t="s">
        <v>2323</v>
      </c>
      <c r="N720" s="23" t="s">
        <v>2193</v>
      </c>
      <c r="O720" s="23" t="s">
        <v>2174</v>
      </c>
      <c r="P720" s="23" t="s">
        <v>8</v>
      </c>
      <c r="Q720" s="23">
        <v>0</v>
      </c>
      <c r="R720" s="23" t="s">
        <v>147</v>
      </c>
      <c r="S720" s="23" t="s">
        <v>2654</v>
      </c>
      <c r="T720" s="23" t="s">
        <v>1766</v>
      </c>
    </row>
    <row r="721" spans="1:20" s="19" customFormat="1">
      <c r="A721" s="23" t="s">
        <v>2321</v>
      </c>
      <c r="B721" s="23" t="s">
        <v>2322</v>
      </c>
      <c r="C721" s="23" t="s">
        <v>20</v>
      </c>
      <c r="D721" s="23" t="s">
        <v>2167</v>
      </c>
      <c r="E721" s="23" t="s">
        <v>489</v>
      </c>
      <c r="F721" s="23" t="s">
        <v>2189</v>
      </c>
      <c r="G721" s="23" t="s">
        <v>1766</v>
      </c>
      <c r="H721" s="23" t="s">
        <v>2190</v>
      </c>
      <c r="I721" s="23" t="s">
        <v>2191</v>
      </c>
      <c r="J721" s="23" t="s">
        <v>466</v>
      </c>
      <c r="K721" s="23" t="s">
        <v>2171</v>
      </c>
      <c r="L721" s="23" t="s">
        <v>14</v>
      </c>
      <c r="M721" s="23" t="s">
        <v>2232</v>
      </c>
      <c r="N721" s="23" t="s">
        <v>2193</v>
      </c>
      <c r="O721" s="23" t="s">
        <v>2174</v>
      </c>
      <c r="P721" s="23" t="s">
        <v>149</v>
      </c>
      <c r="Q721" s="23">
        <v>0</v>
      </c>
      <c r="R721" s="23" t="s">
        <v>1214</v>
      </c>
      <c r="S721" s="23" t="s">
        <v>2324</v>
      </c>
      <c r="T721" s="23" t="s">
        <v>1766</v>
      </c>
    </row>
    <row r="722" spans="1:20" s="19" customFormat="1">
      <c r="A722" s="23" t="s">
        <v>2115</v>
      </c>
      <c r="B722" s="23" t="s">
        <v>2116</v>
      </c>
      <c r="C722" s="23" t="s">
        <v>13</v>
      </c>
      <c r="D722" s="23" t="s">
        <v>2167</v>
      </c>
      <c r="E722" s="23" t="s">
        <v>480</v>
      </c>
      <c r="F722" s="23" t="s">
        <v>2450</v>
      </c>
      <c r="G722" s="23" t="s">
        <v>1766</v>
      </c>
      <c r="H722" s="23" t="s">
        <v>2451</v>
      </c>
      <c r="I722" s="23" t="s">
        <v>2170</v>
      </c>
      <c r="J722" s="23" t="s">
        <v>14</v>
      </c>
      <c r="K722" s="23" t="s">
        <v>2171</v>
      </c>
      <c r="L722" s="23" t="s">
        <v>14</v>
      </c>
      <c r="M722" s="23" t="s">
        <v>1545</v>
      </c>
      <c r="N722" s="23" t="s">
        <v>2173</v>
      </c>
      <c r="O722" s="23" t="s">
        <v>2174</v>
      </c>
      <c r="P722" s="23" t="s">
        <v>149</v>
      </c>
      <c r="Q722" s="23">
        <v>0</v>
      </c>
      <c r="R722" s="23" t="s">
        <v>1468</v>
      </c>
      <c r="S722" s="23" t="s">
        <v>2114</v>
      </c>
      <c r="T722" s="23" t="s">
        <v>1766</v>
      </c>
    </row>
    <row r="723" spans="1:20" s="19" customFormat="1">
      <c r="A723" s="23" t="s">
        <v>2452</v>
      </c>
      <c r="B723" s="23" t="s">
        <v>2453</v>
      </c>
      <c r="C723" s="23" t="s">
        <v>16</v>
      </c>
      <c r="D723" s="23" t="s">
        <v>2167</v>
      </c>
      <c r="E723" s="23" t="s">
        <v>489</v>
      </c>
      <c r="F723" s="23" t="s">
        <v>2305</v>
      </c>
      <c r="G723" s="23" t="s">
        <v>1766</v>
      </c>
      <c r="H723" s="23" t="s">
        <v>2152</v>
      </c>
      <c r="I723" s="23" t="s">
        <v>2266</v>
      </c>
      <c r="J723" s="23" t="s">
        <v>466</v>
      </c>
      <c r="K723" s="23" t="s">
        <v>2171</v>
      </c>
      <c r="L723" s="23" t="s">
        <v>14</v>
      </c>
      <c r="M723" s="23" t="s">
        <v>2323</v>
      </c>
      <c r="N723" s="23" t="s">
        <v>2193</v>
      </c>
      <c r="O723" s="23" t="s">
        <v>2174</v>
      </c>
      <c r="P723" s="23" t="s">
        <v>11</v>
      </c>
      <c r="Q723" s="23">
        <v>0</v>
      </c>
      <c r="R723" s="23" t="s">
        <v>147</v>
      </c>
      <c r="S723" s="23" t="s">
        <v>2454</v>
      </c>
      <c r="T723" s="23" t="s">
        <v>1766</v>
      </c>
    </row>
    <row r="724" spans="1:20" s="19" customFormat="1">
      <c r="A724" s="23" t="s">
        <v>2627</v>
      </c>
      <c r="B724" s="23" t="s">
        <v>2628</v>
      </c>
      <c r="C724" s="23" t="s">
        <v>13</v>
      </c>
      <c r="D724" s="23" t="s">
        <v>2167</v>
      </c>
      <c r="E724" s="23" t="s">
        <v>480</v>
      </c>
      <c r="F724" s="23" t="s">
        <v>2361</v>
      </c>
      <c r="G724" s="23" t="s">
        <v>1766</v>
      </c>
      <c r="H724" s="23" t="s">
        <v>2190</v>
      </c>
      <c r="I724" s="23" t="s">
        <v>2201</v>
      </c>
      <c r="J724" s="23" t="s">
        <v>14</v>
      </c>
      <c r="K724" s="23" t="s">
        <v>2171</v>
      </c>
      <c r="L724" s="23" t="s">
        <v>14</v>
      </c>
      <c r="M724" s="23" t="s">
        <v>1556</v>
      </c>
      <c r="N724" s="23" t="s">
        <v>2173</v>
      </c>
      <c r="O724" s="23" t="s">
        <v>2174</v>
      </c>
      <c r="P724" s="23" t="s">
        <v>2629</v>
      </c>
      <c r="Q724" s="23">
        <v>0</v>
      </c>
      <c r="R724" s="23" t="s">
        <v>1040</v>
      </c>
      <c r="S724" s="23" t="s">
        <v>2630</v>
      </c>
      <c r="T724" s="23" t="s">
        <v>1766</v>
      </c>
    </row>
    <row r="725" spans="1:20" s="19" customFormat="1">
      <c r="A725" s="23" t="s">
        <v>2703</v>
      </c>
      <c r="B725" s="23" t="s">
        <v>2704</v>
      </c>
      <c r="C725" s="23" t="s">
        <v>16</v>
      </c>
      <c r="D725" s="23" t="s">
        <v>2167</v>
      </c>
      <c r="E725" s="23" t="s">
        <v>480</v>
      </c>
      <c r="F725" s="23" t="s">
        <v>2211</v>
      </c>
      <c r="G725" s="23" t="s">
        <v>1766</v>
      </c>
      <c r="H725" s="23" t="s">
        <v>2236</v>
      </c>
      <c r="I725" s="23" t="s">
        <v>2212</v>
      </c>
      <c r="J725" s="23" t="s">
        <v>14</v>
      </c>
      <c r="K725" s="23" t="s">
        <v>2171</v>
      </c>
      <c r="L725" s="23" t="s">
        <v>14</v>
      </c>
      <c r="M725" s="23" t="s">
        <v>1557</v>
      </c>
      <c r="N725" s="23" t="s">
        <v>2173</v>
      </c>
      <c r="O725" s="23" t="s">
        <v>2174</v>
      </c>
      <c r="P725" s="23" t="s">
        <v>148</v>
      </c>
      <c r="Q725" s="23">
        <v>0</v>
      </c>
      <c r="R725" s="23" t="s">
        <v>1070</v>
      </c>
      <c r="S725" s="23" t="s">
        <v>2705</v>
      </c>
      <c r="T725" s="23" t="s">
        <v>1766</v>
      </c>
    </row>
    <row r="726" spans="1:20" s="19" customFormat="1">
      <c r="A726" s="23" t="s">
        <v>2245</v>
      </c>
      <c r="B726" s="23" t="s">
        <v>2246</v>
      </c>
      <c r="C726" s="23" t="s">
        <v>18</v>
      </c>
      <c r="D726" s="23" t="s">
        <v>2167</v>
      </c>
      <c r="E726" s="23" t="s">
        <v>480</v>
      </c>
      <c r="F726" s="23" t="s">
        <v>2211</v>
      </c>
      <c r="G726" s="23" t="s">
        <v>1766</v>
      </c>
      <c r="H726" s="23" t="s">
        <v>2152</v>
      </c>
      <c r="I726" s="23" t="s">
        <v>2212</v>
      </c>
      <c r="J726" s="23" t="s">
        <v>14</v>
      </c>
      <c r="K726" s="23" t="s">
        <v>2171</v>
      </c>
      <c r="L726" s="23" t="s">
        <v>14</v>
      </c>
      <c r="M726" s="23" t="s">
        <v>1548</v>
      </c>
      <c r="N726" s="23" t="s">
        <v>2173</v>
      </c>
      <c r="O726" s="23" t="s">
        <v>2174</v>
      </c>
      <c r="P726" s="23" t="s">
        <v>2247</v>
      </c>
      <c r="Q726" s="23">
        <v>0</v>
      </c>
      <c r="R726" s="23" t="s">
        <v>1070</v>
      </c>
      <c r="S726" s="23" t="s">
        <v>2248</v>
      </c>
      <c r="T726" s="23" t="s">
        <v>1766</v>
      </c>
    </row>
    <row r="727" spans="1:20" s="19" customFormat="1">
      <c r="A727" s="23" t="s">
        <v>2414</v>
      </c>
      <c r="B727" s="23" t="s">
        <v>2415</v>
      </c>
      <c r="C727" s="23" t="s">
        <v>20</v>
      </c>
      <c r="D727" s="23" t="s">
        <v>2167</v>
      </c>
      <c r="E727" s="23" t="s">
        <v>489</v>
      </c>
      <c r="F727" s="23" t="s">
        <v>2416</v>
      </c>
      <c r="G727" s="23" t="s">
        <v>1766</v>
      </c>
      <c r="H727" s="23" t="s">
        <v>2181</v>
      </c>
      <c r="I727" s="23" t="s">
        <v>2266</v>
      </c>
      <c r="J727" s="23" t="s">
        <v>466</v>
      </c>
      <c r="K727" s="23" t="s">
        <v>2171</v>
      </c>
      <c r="L727" s="23" t="s">
        <v>14</v>
      </c>
      <c r="M727" s="23" t="s">
        <v>2531</v>
      </c>
      <c r="N727" s="23" t="s">
        <v>2193</v>
      </c>
      <c r="O727" s="23" t="s">
        <v>2174</v>
      </c>
      <c r="P727" s="23" t="s">
        <v>8</v>
      </c>
      <c r="Q727" s="23">
        <v>0</v>
      </c>
      <c r="R727" s="23" t="s">
        <v>2279</v>
      </c>
      <c r="S727" s="23" t="s">
        <v>2418</v>
      </c>
      <c r="T727" s="23" t="s">
        <v>1766</v>
      </c>
    </row>
    <row r="728" spans="1:20" s="19" customFormat="1">
      <c r="A728" s="23" t="s">
        <v>2730</v>
      </c>
      <c r="B728" s="23" t="s">
        <v>2731</v>
      </c>
      <c r="C728" s="23" t="s">
        <v>20</v>
      </c>
      <c r="D728" s="23" t="s">
        <v>14</v>
      </c>
      <c r="E728" s="23" t="s">
        <v>2732</v>
      </c>
      <c r="F728" s="23" t="s">
        <v>2733</v>
      </c>
      <c r="G728" s="23" t="s">
        <v>1766</v>
      </c>
      <c r="H728" s="23" t="s">
        <v>2222</v>
      </c>
      <c r="I728" s="23" t="s">
        <v>2182</v>
      </c>
      <c r="J728" s="23" t="s">
        <v>14</v>
      </c>
      <c r="K728" s="23" t="s">
        <v>2171</v>
      </c>
      <c r="L728" s="23" t="s">
        <v>14</v>
      </c>
      <c r="M728" s="23" t="s">
        <v>1559</v>
      </c>
      <c r="N728" s="23" t="s">
        <v>2396</v>
      </c>
      <c r="O728" s="23" t="s">
        <v>2174</v>
      </c>
      <c r="P728" s="23" t="s">
        <v>8</v>
      </c>
      <c r="Q728" s="23">
        <v>0</v>
      </c>
      <c r="R728" s="23" t="s">
        <v>1471</v>
      </c>
      <c r="S728" s="23" t="s">
        <v>2734</v>
      </c>
      <c r="T728" s="23" t="s">
        <v>1766</v>
      </c>
    </row>
    <row r="729" spans="1:20" s="19" customFormat="1">
      <c r="A729" s="23" t="s">
        <v>2905</v>
      </c>
      <c r="B729" s="23" t="s">
        <v>2906</v>
      </c>
      <c r="C729" s="23" t="s">
        <v>1927</v>
      </c>
      <c r="D729" s="23" t="s">
        <v>2179</v>
      </c>
      <c r="E729" s="23" t="s">
        <v>492</v>
      </c>
      <c r="F729" s="23" t="s">
        <v>2315</v>
      </c>
      <c r="G729" s="23" t="s">
        <v>1766</v>
      </c>
      <c r="H729" s="23" t="s">
        <v>2241</v>
      </c>
      <c r="I729" s="23" t="s">
        <v>2182</v>
      </c>
      <c r="J729" s="23" t="s">
        <v>14</v>
      </c>
      <c r="K729" s="23" t="s">
        <v>2171</v>
      </c>
      <c r="L729" s="23" t="s">
        <v>14</v>
      </c>
      <c r="M729" s="23" t="s">
        <v>1557</v>
      </c>
      <c r="N729" s="23" t="s">
        <v>2184</v>
      </c>
      <c r="O729" s="23" t="s">
        <v>2174</v>
      </c>
      <c r="P729" s="23" t="s">
        <v>2342</v>
      </c>
      <c r="Q729" s="23">
        <v>0</v>
      </c>
      <c r="R729" s="23" t="s">
        <v>1041</v>
      </c>
      <c r="S729" s="23" t="s">
        <v>2907</v>
      </c>
      <c r="T729" s="23" t="s">
        <v>1766</v>
      </c>
    </row>
    <row r="730" spans="1:20" s="19" customFormat="1">
      <c r="A730" s="23" t="s">
        <v>2377</v>
      </c>
      <c r="B730" s="23" t="s">
        <v>2378</v>
      </c>
      <c r="C730" s="23" t="s">
        <v>16</v>
      </c>
      <c r="D730" s="23" t="s">
        <v>2167</v>
      </c>
      <c r="E730" s="23" t="s">
        <v>489</v>
      </c>
      <c r="F730" s="23" t="s">
        <v>2379</v>
      </c>
      <c r="G730" s="23" t="s">
        <v>1766</v>
      </c>
      <c r="H730" s="23" t="s">
        <v>2152</v>
      </c>
      <c r="I730" s="23" t="s">
        <v>2191</v>
      </c>
      <c r="J730" s="23" t="s">
        <v>14</v>
      </c>
      <c r="K730" s="23" t="s">
        <v>2171</v>
      </c>
      <c r="L730" s="23" t="s">
        <v>14</v>
      </c>
      <c r="M730" s="23" t="s">
        <v>2505</v>
      </c>
      <c r="N730" s="23" t="s">
        <v>2193</v>
      </c>
      <c r="O730" s="23" t="s">
        <v>2174</v>
      </c>
      <c r="P730" s="23" t="s">
        <v>1081</v>
      </c>
      <c r="Q730" s="23">
        <v>0</v>
      </c>
      <c r="R730" s="23" t="s">
        <v>1477</v>
      </c>
      <c r="S730" s="23" t="s">
        <v>2381</v>
      </c>
      <c r="T730" s="23" t="s">
        <v>1766</v>
      </c>
    </row>
    <row r="731" spans="1:20" s="19" customFormat="1">
      <c r="A731" s="23" t="s">
        <v>2321</v>
      </c>
      <c r="B731" s="23" t="s">
        <v>2322</v>
      </c>
      <c r="C731" s="23" t="s">
        <v>20</v>
      </c>
      <c r="D731" s="23" t="s">
        <v>2167</v>
      </c>
      <c r="E731" s="23" t="s">
        <v>489</v>
      </c>
      <c r="F731" s="23" t="s">
        <v>2189</v>
      </c>
      <c r="G731" s="23" t="s">
        <v>1766</v>
      </c>
      <c r="H731" s="23" t="s">
        <v>2190</v>
      </c>
      <c r="I731" s="23" t="s">
        <v>2191</v>
      </c>
      <c r="J731" s="23" t="s">
        <v>466</v>
      </c>
      <c r="K731" s="23" t="s">
        <v>2171</v>
      </c>
      <c r="L731" s="23" t="s">
        <v>14</v>
      </c>
      <c r="M731" s="23" t="s">
        <v>2192</v>
      </c>
      <c r="N731" s="23" t="s">
        <v>2193</v>
      </c>
      <c r="O731" s="23" t="s">
        <v>2174</v>
      </c>
      <c r="P731" s="23" t="s">
        <v>149</v>
      </c>
      <c r="Q731" s="23">
        <v>0</v>
      </c>
      <c r="R731" s="23" t="s">
        <v>1214</v>
      </c>
      <c r="S731" s="23" t="s">
        <v>2324</v>
      </c>
      <c r="T731" s="23" t="s">
        <v>1766</v>
      </c>
    </row>
    <row r="732" spans="1:20" s="19" customFormat="1">
      <c r="A732" s="23" t="s">
        <v>1941</v>
      </c>
      <c r="B732" s="23" t="s">
        <v>1942</v>
      </c>
      <c r="C732" s="23" t="s">
        <v>20</v>
      </c>
      <c r="D732" s="23" t="s">
        <v>2167</v>
      </c>
      <c r="E732" s="23" t="s">
        <v>1264</v>
      </c>
      <c r="F732" s="23" t="s">
        <v>2168</v>
      </c>
      <c r="G732" s="23" t="s">
        <v>1766</v>
      </c>
      <c r="H732" s="23" t="s">
        <v>2169</v>
      </c>
      <c r="I732" s="23" t="s">
        <v>2170</v>
      </c>
      <c r="J732" s="23" t="s">
        <v>14</v>
      </c>
      <c r="K732" s="23" t="s">
        <v>2171</v>
      </c>
      <c r="L732" s="23" t="s">
        <v>14</v>
      </c>
      <c r="M732" s="23" t="s">
        <v>2172</v>
      </c>
      <c r="N732" s="23" t="s">
        <v>2173</v>
      </c>
      <c r="O732" s="23" t="s">
        <v>2174</v>
      </c>
      <c r="P732" s="23" t="s">
        <v>2175</v>
      </c>
      <c r="Q732" s="23">
        <v>0</v>
      </c>
      <c r="R732" s="23" t="s">
        <v>467</v>
      </c>
      <c r="S732" s="23" t="s">
        <v>2449</v>
      </c>
      <c r="T732" s="23" t="s">
        <v>1766</v>
      </c>
    </row>
    <row r="733" spans="1:20" s="19" customFormat="1">
      <c r="A733" s="23" t="s">
        <v>2778</v>
      </c>
      <c r="B733" s="23" t="s">
        <v>2779</v>
      </c>
      <c r="C733" s="23" t="s">
        <v>17</v>
      </c>
      <c r="D733" s="23" t="s">
        <v>2167</v>
      </c>
      <c r="E733" s="23" t="s">
        <v>2270</v>
      </c>
      <c r="F733" s="23" t="s">
        <v>2271</v>
      </c>
      <c r="G733" s="23" t="s">
        <v>1766</v>
      </c>
      <c r="H733" s="23" t="s">
        <v>2272</v>
      </c>
      <c r="I733" s="23" t="s">
        <v>2170</v>
      </c>
      <c r="J733" s="23" t="s">
        <v>14</v>
      </c>
      <c r="K733" s="23" t="s">
        <v>2171</v>
      </c>
      <c r="L733" s="23" t="s">
        <v>14</v>
      </c>
      <c r="M733" s="23" t="s">
        <v>2558</v>
      </c>
      <c r="N733" s="23" t="s">
        <v>2193</v>
      </c>
      <c r="O733" s="23" t="s">
        <v>2174</v>
      </c>
      <c r="P733" s="23" t="s">
        <v>149</v>
      </c>
      <c r="Q733" s="23">
        <v>0</v>
      </c>
      <c r="R733" s="23" t="s">
        <v>1016</v>
      </c>
      <c r="S733" s="23" t="s">
        <v>2780</v>
      </c>
      <c r="T733" s="23" t="s">
        <v>1766</v>
      </c>
    </row>
    <row r="734" spans="1:20" s="19" customFormat="1">
      <c r="A734" s="23" t="s">
        <v>2716</v>
      </c>
      <c r="B734" s="23" t="s">
        <v>2717</v>
      </c>
      <c r="C734" s="23" t="s">
        <v>18</v>
      </c>
      <c r="D734" s="23" t="s">
        <v>2167</v>
      </c>
      <c r="E734" s="23" t="s">
        <v>2393</v>
      </c>
      <c r="F734" s="23" t="s">
        <v>2394</v>
      </c>
      <c r="G734" s="23" t="s">
        <v>1766</v>
      </c>
      <c r="H734" s="23" t="s">
        <v>2152</v>
      </c>
      <c r="I734" s="23" t="s">
        <v>2182</v>
      </c>
      <c r="J734" s="23" t="s">
        <v>466</v>
      </c>
      <c r="K734" s="23" t="s">
        <v>2171</v>
      </c>
      <c r="L734" s="23" t="s">
        <v>14</v>
      </c>
      <c r="M734" s="23" t="s">
        <v>2395</v>
      </c>
      <c r="N734" s="23" t="s">
        <v>2396</v>
      </c>
      <c r="O734" s="23" t="s">
        <v>2174</v>
      </c>
      <c r="P734" s="23" t="s">
        <v>149</v>
      </c>
      <c r="Q734" s="23">
        <v>0</v>
      </c>
      <c r="R734" s="23" t="s">
        <v>1565</v>
      </c>
      <c r="S734" s="23" t="s">
        <v>2718</v>
      </c>
      <c r="T734" s="23" t="s">
        <v>1766</v>
      </c>
    </row>
    <row r="735" spans="1:20" s="19" customFormat="1">
      <c r="A735" s="23" t="s">
        <v>2596</v>
      </c>
      <c r="B735" s="23" t="s">
        <v>2597</v>
      </c>
      <c r="C735" s="23" t="s">
        <v>1834</v>
      </c>
      <c r="D735" s="23" t="s">
        <v>2179</v>
      </c>
      <c r="E735" s="23" t="s">
        <v>487</v>
      </c>
      <c r="F735" s="23" t="s">
        <v>2206</v>
      </c>
      <c r="G735" s="23" t="s">
        <v>1766</v>
      </c>
      <c r="H735" s="23" t="s">
        <v>2181</v>
      </c>
      <c r="I735" s="23" t="s">
        <v>2182</v>
      </c>
      <c r="J735" s="23" t="s">
        <v>466</v>
      </c>
      <c r="K735" s="23" t="s">
        <v>2171</v>
      </c>
      <c r="L735" s="23" t="s">
        <v>14</v>
      </c>
      <c r="M735" s="23" t="s">
        <v>2207</v>
      </c>
      <c r="N735" s="23" t="s">
        <v>2184</v>
      </c>
      <c r="O735" s="23" t="s">
        <v>2174</v>
      </c>
      <c r="P735" s="23" t="s">
        <v>8</v>
      </c>
      <c r="Q735" s="23">
        <v>0</v>
      </c>
      <c r="R735" s="23" t="s">
        <v>145</v>
      </c>
      <c r="S735" s="23" t="s">
        <v>2598</v>
      </c>
      <c r="T735" s="23" t="s">
        <v>1766</v>
      </c>
    </row>
    <row r="736" spans="1:20" s="19" customFormat="1">
      <c r="A736" s="23" t="s">
        <v>2581</v>
      </c>
      <c r="B736" s="23" t="s">
        <v>2582</v>
      </c>
      <c r="C736" s="23" t="s">
        <v>1834</v>
      </c>
      <c r="D736" s="23" t="s">
        <v>2179</v>
      </c>
      <c r="E736" s="23" t="s">
        <v>492</v>
      </c>
      <c r="F736" s="23" t="s">
        <v>2180</v>
      </c>
      <c r="G736" s="23" t="s">
        <v>1766</v>
      </c>
      <c r="H736" s="23" t="s">
        <v>2181</v>
      </c>
      <c r="I736" s="23" t="s">
        <v>2182</v>
      </c>
      <c r="J736" s="23" t="s">
        <v>14</v>
      </c>
      <c r="K736" s="23" t="s">
        <v>2171</v>
      </c>
      <c r="L736" s="23" t="s">
        <v>14</v>
      </c>
      <c r="M736" s="23" t="s">
        <v>2261</v>
      </c>
      <c r="N736" s="23" t="s">
        <v>2184</v>
      </c>
      <c r="O736" s="23" t="s">
        <v>2174</v>
      </c>
      <c r="P736" s="23" t="s">
        <v>2583</v>
      </c>
      <c r="Q736" s="23">
        <v>0</v>
      </c>
      <c r="R736" s="23" t="s">
        <v>2584</v>
      </c>
      <c r="S736" s="23" t="s">
        <v>2585</v>
      </c>
      <c r="T736" s="23" t="s">
        <v>1766</v>
      </c>
    </row>
    <row r="737" spans="1:20" s="19" customFormat="1">
      <c r="A737" s="23" t="s">
        <v>2377</v>
      </c>
      <c r="B737" s="23" t="s">
        <v>2378</v>
      </c>
      <c r="C737" s="23" t="s">
        <v>16</v>
      </c>
      <c r="D737" s="23" t="s">
        <v>2167</v>
      </c>
      <c r="E737" s="23" t="s">
        <v>489</v>
      </c>
      <c r="F737" s="23" t="s">
        <v>2379</v>
      </c>
      <c r="G737" s="23" t="s">
        <v>1766</v>
      </c>
      <c r="H737" s="23" t="s">
        <v>2152</v>
      </c>
      <c r="I737" s="23" t="s">
        <v>2191</v>
      </c>
      <c r="J737" s="23" t="s">
        <v>14</v>
      </c>
      <c r="K737" s="23" t="s">
        <v>2171</v>
      </c>
      <c r="L737" s="23" t="s">
        <v>14</v>
      </c>
      <c r="M737" s="23" t="s">
        <v>2405</v>
      </c>
      <c r="N737" s="23" t="s">
        <v>2193</v>
      </c>
      <c r="O737" s="23" t="s">
        <v>2174</v>
      </c>
      <c r="P737" s="23" t="s">
        <v>1081</v>
      </c>
      <c r="Q737" s="23">
        <v>0</v>
      </c>
      <c r="R737" s="23" t="s">
        <v>1477</v>
      </c>
      <c r="S737" s="23" t="s">
        <v>2381</v>
      </c>
      <c r="T737" s="23" t="s">
        <v>1766</v>
      </c>
    </row>
    <row r="738" spans="1:20" s="19" customFormat="1">
      <c r="A738" s="23" t="s">
        <v>2647</v>
      </c>
      <c r="B738" s="23" t="s">
        <v>2648</v>
      </c>
      <c r="C738" s="23" t="s">
        <v>13</v>
      </c>
      <c r="D738" s="23" t="s">
        <v>2167</v>
      </c>
      <c r="E738" s="23" t="s">
        <v>480</v>
      </c>
      <c r="F738" s="23" t="s">
        <v>2332</v>
      </c>
      <c r="G738" s="23" t="s">
        <v>1766</v>
      </c>
      <c r="H738" s="23" t="s">
        <v>2181</v>
      </c>
      <c r="I738" s="23" t="s">
        <v>2170</v>
      </c>
      <c r="J738" s="23" t="s">
        <v>14</v>
      </c>
      <c r="K738" s="23" t="s">
        <v>2171</v>
      </c>
      <c r="L738" s="23" t="s">
        <v>14</v>
      </c>
      <c r="M738" s="23" t="s">
        <v>1557</v>
      </c>
      <c r="N738" s="23" t="s">
        <v>2173</v>
      </c>
      <c r="O738" s="23" t="s">
        <v>2174</v>
      </c>
      <c r="P738" s="23" t="s">
        <v>2649</v>
      </c>
      <c r="Q738" s="23">
        <v>0</v>
      </c>
      <c r="R738" s="23" t="s">
        <v>1214</v>
      </c>
      <c r="S738" s="23" t="s">
        <v>2650</v>
      </c>
      <c r="T738" s="23" t="s">
        <v>1766</v>
      </c>
    </row>
    <row r="739" spans="1:20" s="19" customFormat="1">
      <c r="A739" s="23" t="s">
        <v>1872</v>
      </c>
      <c r="B739" s="23" t="s">
        <v>1873</v>
      </c>
      <c r="C739" s="23" t="s">
        <v>18</v>
      </c>
      <c r="D739" s="23" t="s">
        <v>2167</v>
      </c>
      <c r="E739" s="23" t="s">
        <v>480</v>
      </c>
      <c r="F739" s="23" t="s">
        <v>2211</v>
      </c>
      <c r="G739" s="23" t="s">
        <v>1766</v>
      </c>
      <c r="H739" s="23" t="s">
        <v>2152</v>
      </c>
      <c r="I739" s="23" t="s">
        <v>2212</v>
      </c>
      <c r="J739" s="23" t="s">
        <v>14</v>
      </c>
      <c r="K739" s="23" t="s">
        <v>2171</v>
      </c>
      <c r="L739" s="23" t="s">
        <v>14</v>
      </c>
      <c r="M739" s="23" t="s">
        <v>1541</v>
      </c>
      <c r="N739" s="23" t="s">
        <v>2173</v>
      </c>
      <c r="O739" s="23" t="s">
        <v>2174</v>
      </c>
      <c r="P739" s="23" t="s">
        <v>1081</v>
      </c>
      <c r="Q739" s="23">
        <v>0</v>
      </c>
      <c r="R739" s="23" t="s">
        <v>1079</v>
      </c>
      <c r="S739" s="23" t="s">
        <v>2312</v>
      </c>
      <c r="T739" s="23" t="s">
        <v>1766</v>
      </c>
    </row>
    <row r="740" spans="1:20" s="19" customFormat="1">
      <c r="A740" s="23" t="s">
        <v>2876</v>
      </c>
      <c r="B740" s="23" t="s">
        <v>2877</v>
      </c>
      <c r="C740" s="23" t="s">
        <v>13</v>
      </c>
      <c r="D740" s="23" t="s">
        <v>2167</v>
      </c>
      <c r="E740" s="23" t="s">
        <v>489</v>
      </c>
      <c r="F740" s="23" t="s">
        <v>2384</v>
      </c>
      <c r="G740" s="23" t="s">
        <v>1766</v>
      </c>
      <c r="H740" s="23" t="s">
        <v>2169</v>
      </c>
      <c r="I740" s="23" t="s">
        <v>2201</v>
      </c>
      <c r="J740" s="23" t="s">
        <v>466</v>
      </c>
      <c r="K740" s="23" t="s">
        <v>2171</v>
      </c>
      <c r="L740" s="23" t="s">
        <v>14</v>
      </c>
      <c r="M740" s="23" t="s">
        <v>2645</v>
      </c>
      <c r="N740" s="23" t="s">
        <v>2193</v>
      </c>
      <c r="O740" s="23" t="s">
        <v>2174</v>
      </c>
      <c r="P740" s="23" t="s">
        <v>149</v>
      </c>
      <c r="Q740" s="23">
        <v>0</v>
      </c>
      <c r="R740" s="23" t="s">
        <v>2386</v>
      </c>
      <c r="S740" s="23" t="s">
        <v>2878</v>
      </c>
      <c r="T740" s="23" t="s">
        <v>1766</v>
      </c>
    </row>
    <row r="741" spans="1:20" s="19" customFormat="1">
      <c r="A741" s="23" t="s">
        <v>2870</v>
      </c>
      <c r="B741" s="23" t="s">
        <v>2871</v>
      </c>
      <c r="C741" s="23" t="s">
        <v>20</v>
      </c>
      <c r="D741" s="23" t="s">
        <v>2167</v>
      </c>
      <c r="E741" s="23" t="s">
        <v>489</v>
      </c>
      <c r="F741" s="23" t="s">
        <v>2189</v>
      </c>
      <c r="G741" s="23" t="s">
        <v>1766</v>
      </c>
      <c r="H741" s="23" t="s">
        <v>2190</v>
      </c>
      <c r="I741" s="23" t="s">
        <v>2191</v>
      </c>
      <c r="J741" s="23" t="s">
        <v>14</v>
      </c>
      <c r="K741" s="23" t="s">
        <v>2171</v>
      </c>
      <c r="L741" s="23" t="s">
        <v>14</v>
      </c>
      <c r="M741" s="23" t="s">
        <v>2323</v>
      </c>
      <c r="N741" s="23" t="s">
        <v>2193</v>
      </c>
      <c r="O741" s="23" t="s">
        <v>2174</v>
      </c>
      <c r="P741" s="23" t="s">
        <v>8</v>
      </c>
      <c r="Q741" s="23">
        <v>0</v>
      </c>
      <c r="R741" s="23" t="s">
        <v>1214</v>
      </c>
      <c r="S741" s="23" t="s">
        <v>2872</v>
      </c>
      <c r="T741" s="23" t="s">
        <v>1766</v>
      </c>
    </row>
    <row r="742" spans="1:20" s="19" customFormat="1">
      <c r="A742" s="23" t="s">
        <v>2407</v>
      </c>
      <c r="B742" s="23" t="s">
        <v>2408</v>
      </c>
      <c r="C742" s="23" t="s">
        <v>13</v>
      </c>
      <c r="D742" s="23" t="s">
        <v>2167</v>
      </c>
      <c r="E742" s="23" t="s">
        <v>489</v>
      </c>
      <c r="F742" s="23" t="s">
        <v>2329</v>
      </c>
      <c r="G742" s="23" t="s">
        <v>1766</v>
      </c>
      <c r="H742" s="23" t="s">
        <v>2190</v>
      </c>
      <c r="I742" s="23" t="s">
        <v>2191</v>
      </c>
      <c r="J742" s="23" t="s">
        <v>466</v>
      </c>
      <c r="K742" s="23" t="s">
        <v>2171</v>
      </c>
      <c r="L742" s="23" t="s">
        <v>14</v>
      </c>
      <c r="M742" s="23" t="s">
        <v>1562</v>
      </c>
      <c r="N742" s="23" t="s">
        <v>2193</v>
      </c>
      <c r="O742" s="23" t="s">
        <v>2174</v>
      </c>
      <c r="P742" s="23" t="s">
        <v>8</v>
      </c>
      <c r="Q742" s="23">
        <v>0</v>
      </c>
      <c r="R742" s="23" t="s">
        <v>1091</v>
      </c>
      <c r="S742" s="23" t="s">
        <v>2409</v>
      </c>
      <c r="T742" s="23" t="s">
        <v>1766</v>
      </c>
    </row>
    <row r="743" spans="1:20" s="19" customFormat="1">
      <c r="A743" s="23" t="s">
        <v>2480</v>
      </c>
      <c r="B743" s="23" t="s">
        <v>2481</v>
      </c>
      <c r="C743" s="23" t="s">
        <v>22</v>
      </c>
      <c r="D743" s="23" t="s">
        <v>2482</v>
      </c>
      <c r="E743" s="23" t="s">
        <v>2483</v>
      </c>
      <c r="F743" s="23" t="s">
        <v>2484</v>
      </c>
      <c r="G743" s="23" t="s">
        <v>1766</v>
      </c>
      <c r="H743" s="23" t="s">
        <v>2169</v>
      </c>
      <c r="I743" s="23" t="s">
        <v>14</v>
      </c>
      <c r="J743" s="23" t="s">
        <v>14</v>
      </c>
      <c r="K743" s="23" t="s">
        <v>2171</v>
      </c>
      <c r="L743" s="23" t="s">
        <v>14</v>
      </c>
      <c r="M743" s="23" t="s">
        <v>2183</v>
      </c>
      <c r="N743" s="23" t="s">
        <v>2184</v>
      </c>
      <c r="O743" s="23" t="s">
        <v>2184</v>
      </c>
      <c r="P743" s="23" t="s">
        <v>8</v>
      </c>
      <c r="Q743" s="23">
        <v>0</v>
      </c>
      <c r="R743" s="23" t="s">
        <v>2485</v>
      </c>
      <c r="S743" s="23" t="s">
        <v>2486</v>
      </c>
      <c r="T743" s="23" t="s">
        <v>1766</v>
      </c>
    </row>
    <row r="744" spans="1:20" s="19" customFormat="1">
      <c r="A744" s="23" t="s">
        <v>2225</v>
      </c>
      <c r="B744" s="23" t="s">
        <v>2226</v>
      </c>
      <c r="C744" s="23" t="s">
        <v>20</v>
      </c>
      <c r="D744" s="23" t="s">
        <v>2167</v>
      </c>
      <c r="E744" s="23" t="s">
        <v>1264</v>
      </c>
      <c r="F744" s="23" t="s">
        <v>2168</v>
      </c>
      <c r="G744" s="23" t="s">
        <v>1766</v>
      </c>
      <c r="H744" s="23" t="s">
        <v>2169</v>
      </c>
      <c r="I744" s="23" t="s">
        <v>2170</v>
      </c>
      <c r="J744" s="23" t="s">
        <v>14</v>
      </c>
      <c r="K744" s="23" t="s">
        <v>2171</v>
      </c>
      <c r="L744" s="23" t="s">
        <v>14</v>
      </c>
      <c r="M744" s="23" t="s">
        <v>2760</v>
      </c>
      <c r="N744" s="23" t="s">
        <v>2173</v>
      </c>
      <c r="O744" s="23" t="s">
        <v>2174</v>
      </c>
      <c r="P744" s="23" t="s">
        <v>2175</v>
      </c>
      <c r="Q744" s="23">
        <v>0</v>
      </c>
      <c r="R744" s="23" t="s">
        <v>2228</v>
      </c>
      <c r="S744" s="23" t="s">
        <v>2229</v>
      </c>
      <c r="T744" s="23" t="s">
        <v>1766</v>
      </c>
    </row>
    <row r="745" spans="1:20" s="19" customFormat="1">
      <c r="A745" s="23" t="s">
        <v>2716</v>
      </c>
      <c r="B745" s="23" t="s">
        <v>2717</v>
      </c>
      <c r="C745" s="23" t="s">
        <v>18</v>
      </c>
      <c r="D745" s="23" t="s">
        <v>2167</v>
      </c>
      <c r="E745" s="23" t="s">
        <v>2393</v>
      </c>
      <c r="F745" s="23" t="s">
        <v>2394</v>
      </c>
      <c r="G745" s="23" t="s">
        <v>1766</v>
      </c>
      <c r="H745" s="23" t="s">
        <v>2152</v>
      </c>
      <c r="I745" s="23" t="s">
        <v>2182</v>
      </c>
      <c r="J745" s="23" t="s">
        <v>466</v>
      </c>
      <c r="K745" s="23" t="s">
        <v>2171</v>
      </c>
      <c r="L745" s="23" t="s">
        <v>14</v>
      </c>
      <c r="M745" s="23" t="s">
        <v>2499</v>
      </c>
      <c r="N745" s="23" t="s">
        <v>2396</v>
      </c>
      <c r="O745" s="23" t="s">
        <v>2174</v>
      </c>
      <c r="P745" s="23" t="s">
        <v>149</v>
      </c>
      <c r="Q745" s="23">
        <v>0</v>
      </c>
      <c r="R745" s="23" t="s">
        <v>1565</v>
      </c>
      <c r="S745" s="23" t="s">
        <v>2718</v>
      </c>
      <c r="T745" s="23" t="s">
        <v>1766</v>
      </c>
    </row>
    <row r="746" spans="1:20" s="19" customFormat="1">
      <c r="A746" s="23" t="s">
        <v>2830</v>
      </c>
      <c r="B746" s="23" t="s">
        <v>2831</v>
      </c>
      <c r="C746" s="23" t="s">
        <v>14</v>
      </c>
      <c r="D746" s="23" t="s">
        <v>2179</v>
      </c>
      <c r="E746" s="23" t="s">
        <v>487</v>
      </c>
      <c r="F746" s="23" t="s">
        <v>2221</v>
      </c>
      <c r="G746" s="23" t="s">
        <v>1766</v>
      </c>
      <c r="H746" s="23" t="s">
        <v>2222</v>
      </c>
      <c r="I746" s="23" t="s">
        <v>2182</v>
      </c>
      <c r="J746" s="23" t="s">
        <v>14</v>
      </c>
      <c r="K746" s="23" t="s">
        <v>2171</v>
      </c>
      <c r="L746" s="23" t="s">
        <v>14</v>
      </c>
      <c r="M746" s="23" t="s">
        <v>2493</v>
      </c>
      <c r="N746" s="23" t="s">
        <v>2184</v>
      </c>
      <c r="O746" s="23" t="s">
        <v>2174</v>
      </c>
      <c r="P746" s="23" t="s">
        <v>1241</v>
      </c>
      <c r="Q746" s="23">
        <v>0</v>
      </c>
      <c r="R746" s="23" t="s">
        <v>1477</v>
      </c>
      <c r="S746" s="23" t="s">
        <v>2832</v>
      </c>
      <c r="T746" s="23" t="s">
        <v>1766</v>
      </c>
    </row>
    <row r="747" spans="1:20" s="19" customFormat="1">
      <c r="A747" s="23" t="s">
        <v>1797</v>
      </c>
      <c r="B747" s="23" t="s">
        <v>1798</v>
      </c>
      <c r="C747" s="23" t="s">
        <v>17</v>
      </c>
      <c r="D747" s="23" t="s">
        <v>2167</v>
      </c>
      <c r="E747" s="23" t="s">
        <v>480</v>
      </c>
      <c r="F747" s="23" t="s">
        <v>2309</v>
      </c>
      <c r="G747" s="23" t="s">
        <v>1766</v>
      </c>
      <c r="H747" s="23" t="s">
        <v>2152</v>
      </c>
      <c r="I747" s="23" t="s">
        <v>2191</v>
      </c>
      <c r="J747" s="23" t="s">
        <v>14</v>
      </c>
      <c r="K747" s="23" t="s">
        <v>2171</v>
      </c>
      <c r="L747" s="23" t="s">
        <v>14</v>
      </c>
      <c r="M747" s="23" t="s">
        <v>1546</v>
      </c>
      <c r="N747" s="23" t="s">
        <v>2173</v>
      </c>
      <c r="O747" s="23" t="s">
        <v>2174</v>
      </c>
      <c r="P747" s="23" t="s">
        <v>2624</v>
      </c>
      <c r="Q747" s="23">
        <v>0</v>
      </c>
      <c r="R747" s="23" t="s">
        <v>1476</v>
      </c>
      <c r="S747" s="23" t="s">
        <v>1796</v>
      </c>
      <c r="T747" s="23" t="s">
        <v>1766</v>
      </c>
    </row>
    <row r="748" spans="1:20" s="19" customFormat="1">
      <c r="A748" s="23" t="s">
        <v>2068</v>
      </c>
      <c r="B748" s="23" t="s">
        <v>2069</v>
      </c>
      <c r="C748" s="23" t="s">
        <v>1927</v>
      </c>
      <c r="D748" s="23" t="s">
        <v>2179</v>
      </c>
      <c r="E748" s="23" t="s">
        <v>492</v>
      </c>
      <c r="F748" s="23" t="s">
        <v>2325</v>
      </c>
      <c r="G748" s="23" t="s">
        <v>1766</v>
      </c>
      <c r="H748" s="23" t="s">
        <v>2222</v>
      </c>
      <c r="I748" s="23" t="s">
        <v>2182</v>
      </c>
      <c r="J748" s="23" t="s">
        <v>14</v>
      </c>
      <c r="K748" s="23" t="s">
        <v>2171</v>
      </c>
      <c r="L748" s="23" t="s">
        <v>14</v>
      </c>
      <c r="M748" s="23" t="s">
        <v>1542</v>
      </c>
      <c r="N748" s="23" t="s">
        <v>2184</v>
      </c>
      <c r="O748" s="23" t="s">
        <v>2174</v>
      </c>
      <c r="P748" s="23" t="s">
        <v>1241</v>
      </c>
      <c r="Q748" s="23">
        <v>0</v>
      </c>
      <c r="R748" s="23" t="s">
        <v>1115</v>
      </c>
      <c r="S748" s="23" t="s">
        <v>2553</v>
      </c>
      <c r="T748" s="23" t="s">
        <v>1766</v>
      </c>
    </row>
    <row r="749" spans="1:20" s="19" customFormat="1">
      <c r="A749" s="23" t="s">
        <v>2898</v>
      </c>
      <c r="B749" s="23" t="s">
        <v>2899</v>
      </c>
      <c r="C749" s="23" t="s">
        <v>13</v>
      </c>
      <c r="D749" s="23" t="s">
        <v>2167</v>
      </c>
      <c r="E749" s="23" t="s">
        <v>489</v>
      </c>
      <c r="F749" s="23" t="s">
        <v>2416</v>
      </c>
      <c r="G749" s="23" t="s">
        <v>1766</v>
      </c>
      <c r="H749" s="23" t="s">
        <v>2181</v>
      </c>
      <c r="I749" s="23" t="s">
        <v>2266</v>
      </c>
      <c r="J749" s="23" t="s">
        <v>14</v>
      </c>
      <c r="K749" s="23" t="s">
        <v>2171</v>
      </c>
      <c r="L749" s="23" t="s">
        <v>14</v>
      </c>
      <c r="M749" s="23" t="s">
        <v>2417</v>
      </c>
      <c r="N749" s="23" t="s">
        <v>2193</v>
      </c>
      <c r="O749" s="23" t="s">
        <v>2174</v>
      </c>
      <c r="P749" s="23" t="s">
        <v>2175</v>
      </c>
      <c r="Q749" s="23">
        <v>0</v>
      </c>
      <c r="R749" s="23" t="s">
        <v>2532</v>
      </c>
      <c r="S749" s="23" t="s">
        <v>2900</v>
      </c>
      <c r="T749" s="23" t="s">
        <v>1766</v>
      </c>
    </row>
    <row r="750" spans="1:20" s="19" customFormat="1">
      <c r="A750" s="23" t="s">
        <v>2578</v>
      </c>
      <c r="B750" s="23" t="s">
        <v>2579</v>
      </c>
      <c r="C750" s="23" t="s">
        <v>18</v>
      </c>
      <c r="D750" s="23" t="s">
        <v>2167</v>
      </c>
      <c r="E750" s="23" t="s">
        <v>480</v>
      </c>
      <c r="F750" s="23" t="s">
        <v>2265</v>
      </c>
      <c r="G750" s="23" t="s">
        <v>1766</v>
      </c>
      <c r="H750" s="23" t="s">
        <v>2181</v>
      </c>
      <c r="I750" s="23" t="s">
        <v>2266</v>
      </c>
      <c r="J750" s="23" t="s">
        <v>14</v>
      </c>
      <c r="K750" s="23" t="s">
        <v>2171</v>
      </c>
      <c r="L750" s="23" t="s">
        <v>14</v>
      </c>
      <c r="M750" s="23" t="s">
        <v>1549</v>
      </c>
      <c r="N750" s="23" t="s">
        <v>2173</v>
      </c>
      <c r="O750" s="23" t="s">
        <v>2174</v>
      </c>
      <c r="P750" s="23" t="s">
        <v>149</v>
      </c>
      <c r="Q750" s="23">
        <v>0</v>
      </c>
      <c r="R750" s="23" t="s">
        <v>1214</v>
      </c>
      <c r="S750" s="23" t="s">
        <v>2580</v>
      </c>
      <c r="T750" s="23" t="s">
        <v>1766</v>
      </c>
    </row>
    <row r="751" spans="1:20" s="19" customFormat="1">
      <c r="A751" s="23" t="s">
        <v>2768</v>
      </c>
      <c r="B751" s="23" t="s">
        <v>2769</v>
      </c>
      <c r="C751" s="23" t="s">
        <v>18</v>
      </c>
      <c r="D751" s="23" t="s">
        <v>2167</v>
      </c>
      <c r="E751" s="23" t="s">
        <v>489</v>
      </c>
      <c r="F751" s="23" t="s">
        <v>2329</v>
      </c>
      <c r="G751" s="23" t="s">
        <v>1766</v>
      </c>
      <c r="H751" s="23" t="s">
        <v>2190</v>
      </c>
      <c r="I751" s="23" t="s">
        <v>2191</v>
      </c>
      <c r="J751" s="23" t="s">
        <v>466</v>
      </c>
      <c r="K751" s="23" t="s">
        <v>2171</v>
      </c>
      <c r="L751" s="23" t="s">
        <v>14</v>
      </c>
      <c r="M751" s="23" t="s">
        <v>1562</v>
      </c>
      <c r="N751" s="23" t="s">
        <v>2193</v>
      </c>
      <c r="O751" s="23" t="s">
        <v>2174</v>
      </c>
      <c r="P751" s="23" t="s">
        <v>946</v>
      </c>
      <c r="Q751" s="23">
        <v>0</v>
      </c>
      <c r="R751" s="23" t="s">
        <v>1091</v>
      </c>
      <c r="S751" s="23" t="s">
        <v>2770</v>
      </c>
      <c r="T751" s="23" t="s">
        <v>1766</v>
      </c>
    </row>
    <row r="752" spans="1:20" s="19" customFormat="1">
      <c r="A752" s="23" t="s">
        <v>2249</v>
      </c>
      <c r="B752" s="23" t="s">
        <v>2250</v>
      </c>
      <c r="C752" s="23" t="s">
        <v>1834</v>
      </c>
      <c r="D752" s="23" t="s">
        <v>2179</v>
      </c>
      <c r="E752" s="23" t="s">
        <v>492</v>
      </c>
      <c r="F752" s="23" t="s">
        <v>2180</v>
      </c>
      <c r="G752" s="23" t="s">
        <v>1766</v>
      </c>
      <c r="H752" s="23" t="s">
        <v>2181</v>
      </c>
      <c r="I752" s="23" t="s">
        <v>2182</v>
      </c>
      <c r="J752" s="23" t="s">
        <v>14</v>
      </c>
      <c r="K752" s="23" t="s">
        <v>2171</v>
      </c>
      <c r="L752" s="23" t="s">
        <v>14</v>
      </c>
      <c r="M752" s="23" t="s">
        <v>2183</v>
      </c>
      <c r="N752" s="23" t="s">
        <v>2184</v>
      </c>
      <c r="O752" s="23" t="s">
        <v>2174</v>
      </c>
      <c r="P752" s="23" t="s">
        <v>1078</v>
      </c>
      <c r="Q752" s="23">
        <v>0</v>
      </c>
      <c r="R752" s="23" t="s">
        <v>1038</v>
      </c>
      <c r="S752" s="23" t="s">
        <v>2252</v>
      </c>
      <c r="T752" s="23" t="s">
        <v>1766</v>
      </c>
    </row>
    <row r="753" spans="1:20" s="19" customFormat="1">
      <c r="A753" s="23" t="s">
        <v>2480</v>
      </c>
      <c r="B753" s="23" t="s">
        <v>2481</v>
      </c>
      <c r="C753" s="23" t="s">
        <v>22</v>
      </c>
      <c r="D753" s="23" t="s">
        <v>2482</v>
      </c>
      <c r="E753" s="23" t="s">
        <v>2483</v>
      </c>
      <c r="F753" s="23" t="s">
        <v>2484</v>
      </c>
      <c r="G753" s="23" t="s">
        <v>1766</v>
      </c>
      <c r="H753" s="23" t="s">
        <v>2169</v>
      </c>
      <c r="I753" s="23" t="s">
        <v>14</v>
      </c>
      <c r="J753" s="23" t="s">
        <v>14</v>
      </c>
      <c r="K753" s="23" t="s">
        <v>2171</v>
      </c>
      <c r="L753" s="23" t="s">
        <v>14</v>
      </c>
      <c r="M753" s="23" t="s">
        <v>2511</v>
      </c>
      <c r="N753" s="23" t="s">
        <v>2184</v>
      </c>
      <c r="O753" s="23" t="s">
        <v>2184</v>
      </c>
      <c r="P753" s="23" t="s">
        <v>8</v>
      </c>
      <c r="Q753" s="23">
        <v>0</v>
      </c>
      <c r="R753" s="23" t="s">
        <v>2485</v>
      </c>
      <c r="S753" s="23" t="s">
        <v>2486</v>
      </c>
      <c r="T753" s="23" t="s">
        <v>1766</v>
      </c>
    </row>
    <row r="754" spans="1:20" s="19" customFormat="1">
      <c r="A754" s="23" t="s">
        <v>2263</v>
      </c>
      <c r="B754" s="23" t="s">
        <v>2264</v>
      </c>
      <c r="C754" s="23" t="s">
        <v>18</v>
      </c>
      <c r="D754" s="23" t="s">
        <v>2167</v>
      </c>
      <c r="E754" s="23" t="s">
        <v>480</v>
      </c>
      <c r="F754" s="23" t="s">
        <v>2265</v>
      </c>
      <c r="G754" s="23" t="s">
        <v>1766</v>
      </c>
      <c r="H754" s="23" t="s">
        <v>2181</v>
      </c>
      <c r="I754" s="23" t="s">
        <v>2266</v>
      </c>
      <c r="J754" s="23" t="s">
        <v>14</v>
      </c>
      <c r="K754" s="23" t="s">
        <v>2171</v>
      </c>
      <c r="L754" s="23" t="s">
        <v>14</v>
      </c>
      <c r="M754" s="23" t="s">
        <v>1560</v>
      </c>
      <c r="N754" s="23" t="s">
        <v>2173</v>
      </c>
      <c r="O754" s="23" t="s">
        <v>2174</v>
      </c>
      <c r="P754" s="23" t="s">
        <v>149</v>
      </c>
      <c r="Q754" s="23">
        <v>0</v>
      </c>
      <c r="R754" s="23" t="s">
        <v>1214</v>
      </c>
      <c r="S754" s="23" t="s">
        <v>2267</v>
      </c>
      <c r="T754" s="23" t="s">
        <v>1766</v>
      </c>
    </row>
    <row r="755" spans="1:20" s="19" customFormat="1">
      <c r="A755" s="23" t="s">
        <v>2873</v>
      </c>
      <c r="B755" s="23" t="s">
        <v>2874</v>
      </c>
      <c r="C755" s="23" t="s">
        <v>20</v>
      </c>
      <c r="D755" s="23" t="s">
        <v>2167</v>
      </c>
      <c r="E755" s="23" t="s">
        <v>480</v>
      </c>
      <c r="F755" s="23" t="s">
        <v>2295</v>
      </c>
      <c r="G755" s="23" t="s">
        <v>1766</v>
      </c>
      <c r="H755" s="23" t="s">
        <v>2169</v>
      </c>
      <c r="I755" s="23" t="s">
        <v>2170</v>
      </c>
      <c r="J755" s="23" t="s">
        <v>14</v>
      </c>
      <c r="K755" s="23" t="s">
        <v>2171</v>
      </c>
      <c r="L755" s="23" t="s">
        <v>14</v>
      </c>
      <c r="M755" s="23" t="s">
        <v>1560</v>
      </c>
      <c r="N755" s="23" t="s">
        <v>2173</v>
      </c>
      <c r="O755" s="23" t="s">
        <v>2174</v>
      </c>
      <c r="P755" s="23" t="s">
        <v>1081</v>
      </c>
      <c r="Q755" s="23">
        <v>0</v>
      </c>
      <c r="R755" s="23" t="s">
        <v>1083</v>
      </c>
      <c r="S755" s="23" t="s">
        <v>2875</v>
      </c>
      <c r="T755" s="23" t="s">
        <v>1766</v>
      </c>
    </row>
    <row r="756" spans="1:20" s="19" customFormat="1">
      <c r="A756" s="23" t="s">
        <v>2627</v>
      </c>
      <c r="B756" s="23" t="s">
        <v>2628</v>
      </c>
      <c r="C756" s="23" t="s">
        <v>13</v>
      </c>
      <c r="D756" s="23" t="s">
        <v>2167</v>
      </c>
      <c r="E756" s="23" t="s">
        <v>480</v>
      </c>
      <c r="F756" s="23" t="s">
        <v>2361</v>
      </c>
      <c r="G756" s="23" t="s">
        <v>1766</v>
      </c>
      <c r="H756" s="23" t="s">
        <v>2190</v>
      </c>
      <c r="I756" s="23" t="s">
        <v>2201</v>
      </c>
      <c r="J756" s="23" t="s">
        <v>14</v>
      </c>
      <c r="K756" s="23" t="s">
        <v>2171</v>
      </c>
      <c r="L756" s="23" t="s">
        <v>14</v>
      </c>
      <c r="M756" s="23" t="s">
        <v>1542</v>
      </c>
      <c r="N756" s="23" t="s">
        <v>2173</v>
      </c>
      <c r="O756" s="23" t="s">
        <v>2174</v>
      </c>
      <c r="P756" s="23" t="s">
        <v>2629</v>
      </c>
      <c r="Q756" s="23">
        <v>0</v>
      </c>
      <c r="R756" s="23" t="s">
        <v>1040</v>
      </c>
      <c r="S756" s="23" t="s">
        <v>2630</v>
      </c>
      <c r="T756" s="23" t="s">
        <v>1766</v>
      </c>
    </row>
    <row r="757" spans="1:20" s="19" customFormat="1">
      <c r="A757" s="23" t="s">
        <v>2745</v>
      </c>
      <c r="B757" s="23" t="s">
        <v>2746</v>
      </c>
      <c r="C757" s="23" t="s">
        <v>16</v>
      </c>
      <c r="D757" s="23" t="s">
        <v>2167</v>
      </c>
      <c r="E757" s="23" t="s">
        <v>2270</v>
      </c>
      <c r="F757" s="23" t="s">
        <v>2271</v>
      </c>
      <c r="G757" s="23" t="s">
        <v>1766</v>
      </c>
      <c r="H757" s="23" t="s">
        <v>2272</v>
      </c>
      <c r="I757" s="23" t="s">
        <v>2170</v>
      </c>
      <c r="J757" s="23" t="s">
        <v>14</v>
      </c>
      <c r="K757" s="23" t="s">
        <v>2171</v>
      </c>
      <c r="L757" s="23" t="s">
        <v>14</v>
      </c>
      <c r="M757" s="23" t="s">
        <v>2273</v>
      </c>
      <c r="N757" s="23" t="s">
        <v>2193</v>
      </c>
      <c r="O757" s="23" t="s">
        <v>2174</v>
      </c>
      <c r="P757" s="23" t="s">
        <v>2747</v>
      </c>
      <c r="Q757" s="23">
        <v>0</v>
      </c>
      <c r="R757" s="23" t="s">
        <v>1016</v>
      </c>
      <c r="S757" s="23" t="s">
        <v>2748</v>
      </c>
      <c r="T757" s="23" t="s">
        <v>1766</v>
      </c>
    </row>
    <row r="758" spans="1:20" s="19" customFormat="1">
      <c r="A758" s="23" t="s">
        <v>2870</v>
      </c>
      <c r="B758" s="23" t="s">
        <v>2871</v>
      </c>
      <c r="C758" s="23" t="s">
        <v>20</v>
      </c>
      <c r="D758" s="23" t="s">
        <v>2167</v>
      </c>
      <c r="E758" s="23" t="s">
        <v>489</v>
      </c>
      <c r="F758" s="23" t="s">
        <v>2189</v>
      </c>
      <c r="G758" s="23" t="s">
        <v>1766</v>
      </c>
      <c r="H758" s="23" t="s">
        <v>2190</v>
      </c>
      <c r="I758" s="23" t="s">
        <v>2191</v>
      </c>
      <c r="J758" s="23" t="s">
        <v>14</v>
      </c>
      <c r="K758" s="23" t="s">
        <v>2171</v>
      </c>
      <c r="L758" s="23" t="s">
        <v>14</v>
      </c>
      <c r="M758" s="23" t="s">
        <v>2232</v>
      </c>
      <c r="N758" s="23" t="s">
        <v>2193</v>
      </c>
      <c r="O758" s="23" t="s">
        <v>2174</v>
      </c>
      <c r="P758" s="23" t="s">
        <v>8</v>
      </c>
      <c r="Q758" s="23">
        <v>0</v>
      </c>
      <c r="R758" s="23" t="s">
        <v>1214</v>
      </c>
      <c r="S758" s="23" t="s">
        <v>2872</v>
      </c>
      <c r="T758" s="23" t="s">
        <v>1766</v>
      </c>
    </row>
    <row r="759" spans="1:20" s="19" customFormat="1">
      <c r="A759" s="23" t="s">
        <v>2487</v>
      </c>
      <c r="B759" s="23" t="s">
        <v>2488</v>
      </c>
      <c r="C759" s="23" t="s">
        <v>16</v>
      </c>
      <c r="D759" s="23" t="s">
        <v>2167</v>
      </c>
      <c r="E759" s="23" t="s">
        <v>2270</v>
      </c>
      <c r="F759" s="23" t="s">
        <v>2271</v>
      </c>
      <c r="G759" s="23" t="s">
        <v>1766</v>
      </c>
      <c r="H759" s="23" t="s">
        <v>2272</v>
      </c>
      <c r="I759" s="23" t="s">
        <v>2170</v>
      </c>
      <c r="J759" s="23" t="s">
        <v>14</v>
      </c>
      <c r="K759" s="23" t="s">
        <v>2171</v>
      </c>
      <c r="L759" s="23" t="s">
        <v>14</v>
      </c>
      <c r="M759" s="23" t="s">
        <v>2273</v>
      </c>
      <c r="N759" s="23" t="s">
        <v>2193</v>
      </c>
      <c r="O759" s="23" t="s">
        <v>2174</v>
      </c>
      <c r="P759" s="23" t="s">
        <v>149</v>
      </c>
      <c r="Q759" s="23">
        <v>0</v>
      </c>
      <c r="R759" s="23" t="s">
        <v>1016</v>
      </c>
      <c r="S759" s="23" t="s">
        <v>2490</v>
      </c>
      <c r="T759" s="23" t="s">
        <v>1766</v>
      </c>
    </row>
    <row r="760" spans="1:20" s="19" customFormat="1">
      <c r="A760" s="23" t="s">
        <v>1445</v>
      </c>
      <c r="B760" s="23" t="s">
        <v>1822</v>
      </c>
      <c r="C760" s="23" t="s">
        <v>20</v>
      </c>
      <c r="D760" s="23" t="s">
        <v>2167</v>
      </c>
      <c r="E760" s="23" t="s">
        <v>480</v>
      </c>
      <c r="F760" s="23" t="s">
        <v>2196</v>
      </c>
      <c r="G760" s="23" t="s">
        <v>1766</v>
      </c>
      <c r="H760" s="23" t="s">
        <v>2169</v>
      </c>
      <c r="I760" s="23" t="s">
        <v>2170</v>
      </c>
      <c r="J760" s="23" t="s">
        <v>14</v>
      </c>
      <c r="K760" s="23" t="s">
        <v>2171</v>
      </c>
      <c r="L760" s="23" t="s">
        <v>14</v>
      </c>
      <c r="M760" s="23" t="s">
        <v>1549</v>
      </c>
      <c r="N760" s="23" t="s">
        <v>2173</v>
      </c>
      <c r="O760" s="23" t="s">
        <v>2174</v>
      </c>
      <c r="P760" s="23" t="s">
        <v>2175</v>
      </c>
      <c r="Q760" s="23">
        <v>0</v>
      </c>
      <c r="R760" s="23" t="s">
        <v>467</v>
      </c>
      <c r="S760" s="23" t="s">
        <v>2572</v>
      </c>
      <c r="T760" s="23" t="s">
        <v>1766</v>
      </c>
    </row>
    <row r="761" spans="1:20" s="19" customFormat="1">
      <c r="A761" s="23" t="s">
        <v>2313</v>
      </c>
      <c r="B761" s="23" t="s">
        <v>2314</v>
      </c>
      <c r="C761" s="23" t="s">
        <v>1927</v>
      </c>
      <c r="D761" s="23" t="s">
        <v>2179</v>
      </c>
      <c r="E761" s="23" t="s">
        <v>492</v>
      </c>
      <c r="F761" s="23" t="s">
        <v>2315</v>
      </c>
      <c r="G761" s="23" t="s">
        <v>1766</v>
      </c>
      <c r="H761" s="23" t="s">
        <v>2241</v>
      </c>
      <c r="I761" s="23" t="s">
        <v>2182</v>
      </c>
      <c r="J761" s="23" t="s">
        <v>14</v>
      </c>
      <c r="K761" s="23" t="s">
        <v>2171</v>
      </c>
      <c r="L761" s="23" t="s">
        <v>14</v>
      </c>
      <c r="M761" s="23" t="s">
        <v>1548</v>
      </c>
      <c r="N761" s="23" t="s">
        <v>2184</v>
      </c>
      <c r="O761" s="23" t="s">
        <v>2174</v>
      </c>
      <c r="P761" s="23" t="s">
        <v>1241</v>
      </c>
      <c r="Q761" s="23">
        <v>0</v>
      </c>
      <c r="R761" s="23" t="s">
        <v>1098</v>
      </c>
      <c r="S761" s="23" t="s">
        <v>2316</v>
      </c>
      <c r="T761" s="23" t="s">
        <v>1766</v>
      </c>
    </row>
    <row r="762" spans="1:20" s="19" customFormat="1">
      <c r="A762" s="23" t="s">
        <v>2562</v>
      </c>
      <c r="B762" s="23" t="s">
        <v>2563</v>
      </c>
      <c r="C762" s="23" t="s">
        <v>20</v>
      </c>
      <c r="D762" s="23" t="s">
        <v>2167</v>
      </c>
      <c r="E762" s="23" t="s">
        <v>489</v>
      </c>
      <c r="F762" s="23" t="s">
        <v>2384</v>
      </c>
      <c r="G762" s="23" t="s">
        <v>1766</v>
      </c>
      <c r="H762" s="23" t="s">
        <v>2169</v>
      </c>
      <c r="I762" s="23" t="s">
        <v>2201</v>
      </c>
      <c r="J762" s="23" t="s">
        <v>466</v>
      </c>
      <c r="K762" s="23" t="s">
        <v>2171</v>
      </c>
      <c r="L762" s="23" t="s">
        <v>14</v>
      </c>
      <c r="M762" s="23" t="s">
        <v>2577</v>
      </c>
      <c r="N762" s="23" t="s">
        <v>2193</v>
      </c>
      <c r="O762" s="23" t="s">
        <v>2174</v>
      </c>
      <c r="P762" s="23" t="s">
        <v>149</v>
      </c>
      <c r="Q762" s="23">
        <v>0</v>
      </c>
      <c r="R762" s="23" t="s">
        <v>2386</v>
      </c>
      <c r="S762" s="23" t="s">
        <v>2564</v>
      </c>
      <c r="T762" s="23" t="s">
        <v>1766</v>
      </c>
    </row>
    <row r="763" spans="1:20" s="19" customFormat="1">
      <c r="A763" s="23" t="s">
        <v>2604</v>
      </c>
      <c r="B763" s="23" t="s">
        <v>2605</v>
      </c>
      <c r="C763" s="23" t="s">
        <v>13</v>
      </c>
      <c r="D763" s="23" t="s">
        <v>2167</v>
      </c>
      <c r="E763" s="23" t="s">
        <v>480</v>
      </c>
      <c r="F763" s="23" t="s">
        <v>2332</v>
      </c>
      <c r="G763" s="23" t="s">
        <v>1766</v>
      </c>
      <c r="H763" s="23" t="s">
        <v>2181</v>
      </c>
      <c r="I763" s="23" t="s">
        <v>2170</v>
      </c>
      <c r="J763" s="23" t="s">
        <v>14</v>
      </c>
      <c r="K763" s="23" t="s">
        <v>2171</v>
      </c>
      <c r="L763" s="23" t="s">
        <v>14</v>
      </c>
      <c r="M763" s="23" t="s">
        <v>1552</v>
      </c>
      <c r="N763" s="23" t="s">
        <v>2173</v>
      </c>
      <c r="O763" s="23" t="s">
        <v>2174</v>
      </c>
      <c r="P763" s="23" t="s">
        <v>2606</v>
      </c>
      <c r="Q763" s="23">
        <v>0</v>
      </c>
      <c r="R763" s="23" t="s">
        <v>1214</v>
      </c>
      <c r="S763" s="23" t="s">
        <v>2607</v>
      </c>
      <c r="T763" s="23" t="s">
        <v>1766</v>
      </c>
    </row>
    <row r="764" spans="1:20" s="19" customFormat="1">
      <c r="A764" s="23" t="s">
        <v>1868</v>
      </c>
      <c r="B764" s="23" t="s">
        <v>1869</v>
      </c>
      <c r="C764" s="23" t="s">
        <v>20</v>
      </c>
      <c r="D764" s="23" t="s">
        <v>2167</v>
      </c>
      <c r="E764" s="23" t="s">
        <v>489</v>
      </c>
      <c r="F764" s="23" t="s">
        <v>2416</v>
      </c>
      <c r="G764" s="23" t="s">
        <v>1766</v>
      </c>
      <c r="H764" s="23" t="s">
        <v>2181</v>
      </c>
      <c r="I764" s="23" t="s">
        <v>2266</v>
      </c>
      <c r="J764" s="23" t="s">
        <v>466</v>
      </c>
      <c r="K764" s="23" t="s">
        <v>2171</v>
      </c>
      <c r="L764" s="23" t="s">
        <v>14</v>
      </c>
      <c r="M764" s="23" t="s">
        <v>2439</v>
      </c>
      <c r="N764" s="23" t="s">
        <v>2193</v>
      </c>
      <c r="O764" s="23" t="s">
        <v>2174</v>
      </c>
      <c r="P764" s="23" t="s">
        <v>8</v>
      </c>
      <c r="Q764" s="23">
        <v>0</v>
      </c>
      <c r="R764" s="23" t="s">
        <v>1098</v>
      </c>
      <c r="S764" s="23" t="s">
        <v>2603</v>
      </c>
      <c r="T764" s="23" t="s">
        <v>1766</v>
      </c>
    </row>
    <row r="765" spans="1:20" s="19" customFormat="1">
      <c r="A765" s="23" t="s">
        <v>1458</v>
      </c>
      <c r="B765" s="23" t="s">
        <v>1793</v>
      </c>
      <c r="C765" s="23" t="s">
        <v>20</v>
      </c>
      <c r="D765" s="23" t="s">
        <v>2167</v>
      </c>
      <c r="E765" s="23" t="s">
        <v>480</v>
      </c>
      <c r="F765" s="23" t="s">
        <v>2196</v>
      </c>
      <c r="G765" s="23" t="s">
        <v>1766</v>
      </c>
      <c r="H765" s="23" t="s">
        <v>2169</v>
      </c>
      <c r="I765" s="23" t="s">
        <v>2170</v>
      </c>
      <c r="J765" s="23" t="s">
        <v>14</v>
      </c>
      <c r="K765" s="23" t="s">
        <v>2171</v>
      </c>
      <c r="L765" s="23" t="s">
        <v>14</v>
      </c>
      <c r="M765" s="23" t="s">
        <v>1549</v>
      </c>
      <c r="N765" s="23" t="s">
        <v>2173</v>
      </c>
      <c r="O765" s="23" t="s">
        <v>2174</v>
      </c>
      <c r="P765" s="23" t="s">
        <v>8</v>
      </c>
      <c r="Q765" s="23">
        <v>0</v>
      </c>
      <c r="R765" s="23" t="s">
        <v>1214</v>
      </c>
      <c r="S765" s="23" t="s">
        <v>2943</v>
      </c>
      <c r="T765" s="23" t="s">
        <v>1766</v>
      </c>
    </row>
    <row r="766" spans="1:20" s="19" customFormat="1">
      <c r="A766" s="23" t="s">
        <v>2119</v>
      </c>
      <c r="B766" s="23" t="s">
        <v>2120</v>
      </c>
      <c r="C766" s="23" t="s">
        <v>18</v>
      </c>
      <c r="D766" s="23" t="s">
        <v>2167</v>
      </c>
      <c r="E766" s="23" t="s">
        <v>480</v>
      </c>
      <c r="F766" s="23" t="s">
        <v>2450</v>
      </c>
      <c r="G766" s="23" t="s">
        <v>1766</v>
      </c>
      <c r="H766" s="23" t="s">
        <v>2451</v>
      </c>
      <c r="I766" s="23" t="s">
        <v>2170</v>
      </c>
      <c r="J766" s="23" t="s">
        <v>14</v>
      </c>
      <c r="K766" s="23" t="s">
        <v>2171</v>
      </c>
      <c r="L766" s="23" t="s">
        <v>14</v>
      </c>
      <c r="M766" s="23" t="s">
        <v>1545</v>
      </c>
      <c r="N766" s="23" t="s">
        <v>2173</v>
      </c>
      <c r="O766" s="23" t="s">
        <v>2174</v>
      </c>
      <c r="P766" s="23" t="s">
        <v>2631</v>
      </c>
      <c r="Q766" s="23">
        <v>0</v>
      </c>
      <c r="R766" s="23" t="s">
        <v>1468</v>
      </c>
      <c r="S766" s="23" t="s">
        <v>2118</v>
      </c>
      <c r="T766" s="23" t="s">
        <v>1766</v>
      </c>
    </row>
    <row r="767" spans="1:20" s="19" customFormat="1">
      <c r="A767" s="23" t="s">
        <v>2468</v>
      </c>
      <c r="B767" s="23" t="s">
        <v>2469</v>
      </c>
      <c r="C767" s="23" t="s">
        <v>18</v>
      </c>
      <c r="D767" s="23" t="s">
        <v>2167</v>
      </c>
      <c r="E767" s="23" t="s">
        <v>480</v>
      </c>
      <c r="F767" s="23" t="s">
        <v>2470</v>
      </c>
      <c r="G767" s="23" t="s">
        <v>1766</v>
      </c>
      <c r="H767" s="23" t="s">
        <v>2152</v>
      </c>
      <c r="I767" s="23" t="s">
        <v>2266</v>
      </c>
      <c r="J767" s="23" t="s">
        <v>14</v>
      </c>
      <c r="K767" s="23" t="s">
        <v>2171</v>
      </c>
      <c r="L767" s="23" t="s">
        <v>14</v>
      </c>
      <c r="M767" s="23" t="s">
        <v>1556</v>
      </c>
      <c r="N767" s="23" t="s">
        <v>2173</v>
      </c>
      <c r="O767" s="23" t="s">
        <v>2174</v>
      </c>
      <c r="P767" s="23" t="s">
        <v>149</v>
      </c>
      <c r="Q767" s="23">
        <v>0</v>
      </c>
      <c r="R767" s="23" t="s">
        <v>1176</v>
      </c>
      <c r="S767" s="23" t="s">
        <v>2471</v>
      </c>
      <c r="T767" s="23" t="s">
        <v>1766</v>
      </c>
    </row>
    <row r="768" spans="1:20" s="19" customFormat="1">
      <c r="A768" s="23" t="s">
        <v>2340</v>
      </c>
      <c r="B768" s="23" t="s">
        <v>2341</v>
      </c>
      <c r="C768" s="23" t="s">
        <v>1927</v>
      </c>
      <c r="D768" s="23" t="s">
        <v>2179</v>
      </c>
      <c r="E768" s="23" t="s">
        <v>492</v>
      </c>
      <c r="F768" s="23" t="s">
        <v>2315</v>
      </c>
      <c r="G768" s="23" t="s">
        <v>1766</v>
      </c>
      <c r="H768" s="23" t="s">
        <v>2241</v>
      </c>
      <c r="I768" s="23" t="s">
        <v>2182</v>
      </c>
      <c r="J768" s="23" t="s">
        <v>14</v>
      </c>
      <c r="K768" s="23" t="s">
        <v>2171</v>
      </c>
      <c r="L768" s="23" t="s">
        <v>14</v>
      </c>
      <c r="M768" s="23" t="s">
        <v>1557</v>
      </c>
      <c r="N768" s="23" t="s">
        <v>2184</v>
      </c>
      <c r="O768" s="23" t="s">
        <v>2174</v>
      </c>
      <c r="P768" s="23" t="s">
        <v>2342</v>
      </c>
      <c r="Q768" s="23">
        <v>0</v>
      </c>
      <c r="R768" s="23" t="s">
        <v>1071</v>
      </c>
      <c r="S768" s="23" t="s">
        <v>2343</v>
      </c>
      <c r="T768" s="23" t="s">
        <v>1766</v>
      </c>
    </row>
    <row r="769" spans="1:20" s="19" customFormat="1">
      <c r="A769" s="23" t="s">
        <v>2068</v>
      </c>
      <c r="B769" s="23" t="s">
        <v>2069</v>
      </c>
      <c r="C769" s="23" t="s">
        <v>1927</v>
      </c>
      <c r="D769" s="23" t="s">
        <v>2179</v>
      </c>
      <c r="E769" s="23" t="s">
        <v>492</v>
      </c>
      <c r="F769" s="23" t="s">
        <v>2325</v>
      </c>
      <c r="G769" s="23" t="s">
        <v>1766</v>
      </c>
      <c r="H769" s="23" t="s">
        <v>2222</v>
      </c>
      <c r="I769" s="23" t="s">
        <v>2182</v>
      </c>
      <c r="J769" s="23" t="s">
        <v>14</v>
      </c>
      <c r="K769" s="23" t="s">
        <v>2171</v>
      </c>
      <c r="L769" s="23" t="s">
        <v>14</v>
      </c>
      <c r="M769" s="23" t="s">
        <v>1546</v>
      </c>
      <c r="N769" s="23" t="s">
        <v>2184</v>
      </c>
      <c r="O769" s="23" t="s">
        <v>2174</v>
      </c>
      <c r="P769" s="23" t="s">
        <v>1241</v>
      </c>
      <c r="Q769" s="23">
        <v>0</v>
      </c>
      <c r="R769" s="23" t="s">
        <v>1115</v>
      </c>
      <c r="S769" s="23" t="s">
        <v>2553</v>
      </c>
      <c r="T769" s="23" t="s">
        <v>1766</v>
      </c>
    </row>
    <row r="770" spans="1:20" s="19" customFormat="1">
      <c r="A770" s="23" t="s">
        <v>1865</v>
      </c>
      <c r="B770" s="23" t="s">
        <v>1866</v>
      </c>
      <c r="C770" s="23" t="s">
        <v>20</v>
      </c>
      <c r="D770" s="23" t="s">
        <v>2167</v>
      </c>
      <c r="E770" s="23" t="s">
        <v>489</v>
      </c>
      <c r="F770" s="23" t="s">
        <v>2416</v>
      </c>
      <c r="G770" s="23" t="s">
        <v>1766</v>
      </c>
      <c r="H770" s="23" t="s">
        <v>2181</v>
      </c>
      <c r="I770" s="23" t="s">
        <v>2266</v>
      </c>
      <c r="J770" s="23" t="s">
        <v>14</v>
      </c>
      <c r="K770" s="23" t="s">
        <v>2171</v>
      </c>
      <c r="L770" s="23" t="s">
        <v>14</v>
      </c>
      <c r="M770" s="23" t="s">
        <v>2599</v>
      </c>
      <c r="N770" s="23" t="s">
        <v>2193</v>
      </c>
      <c r="O770" s="23" t="s">
        <v>2174</v>
      </c>
      <c r="P770" s="23" t="s">
        <v>2175</v>
      </c>
      <c r="Q770" s="23">
        <v>0</v>
      </c>
      <c r="R770" s="23" t="s">
        <v>2532</v>
      </c>
      <c r="S770" s="23" t="s">
        <v>2533</v>
      </c>
      <c r="T770" s="23" t="s">
        <v>1766</v>
      </c>
    </row>
    <row r="771" spans="1:20" s="19" customFormat="1">
      <c r="A771" s="23" t="s">
        <v>2914</v>
      </c>
      <c r="B771" s="23" t="s">
        <v>2915</v>
      </c>
      <c r="C771" s="23" t="s">
        <v>18</v>
      </c>
      <c r="D771" s="23" t="s">
        <v>2167</v>
      </c>
      <c r="E771" s="23" t="s">
        <v>480</v>
      </c>
      <c r="F771" s="23" t="s">
        <v>2211</v>
      </c>
      <c r="G771" s="23" t="s">
        <v>1766</v>
      </c>
      <c r="H771" s="23" t="s">
        <v>2152</v>
      </c>
      <c r="I771" s="23" t="s">
        <v>2212</v>
      </c>
      <c r="J771" s="23" t="s">
        <v>14</v>
      </c>
      <c r="K771" s="23" t="s">
        <v>2171</v>
      </c>
      <c r="L771" s="23" t="s">
        <v>14</v>
      </c>
      <c r="M771" s="23" t="s">
        <v>1541</v>
      </c>
      <c r="N771" s="23" t="s">
        <v>2173</v>
      </c>
      <c r="O771" s="23" t="s">
        <v>2174</v>
      </c>
      <c r="P771" s="23" t="s">
        <v>149</v>
      </c>
      <c r="Q771" s="23">
        <v>0</v>
      </c>
      <c r="R771" s="23" t="s">
        <v>1070</v>
      </c>
      <c r="S771" s="23" t="s">
        <v>2916</v>
      </c>
      <c r="T771" s="23" t="s">
        <v>1766</v>
      </c>
    </row>
    <row r="772" spans="1:20" s="19" customFormat="1">
      <c r="A772" s="23" t="s">
        <v>1780</v>
      </c>
      <c r="B772" s="23" t="s">
        <v>1781</v>
      </c>
      <c r="C772" s="23" t="s">
        <v>17</v>
      </c>
      <c r="D772" s="23" t="s">
        <v>2167</v>
      </c>
      <c r="E772" s="23" t="s">
        <v>480</v>
      </c>
      <c r="F772" s="23" t="s">
        <v>2470</v>
      </c>
      <c r="G772" s="23" t="s">
        <v>1766</v>
      </c>
      <c r="H772" s="23" t="s">
        <v>2152</v>
      </c>
      <c r="I772" s="23" t="s">
        <v>2266</v>
      </c>
      <c r="J772" s="23" t="s">
        <v>14</v>
      </c>
      <c r="K772" s="23" t="s">
        <v>2171</v>
      </c>
      <c r="L772" s="23" t="s">
        <v>14</v>
      </c>
      <c r="M772" s="23" t="s">
        <v>1556</v>
      </c>
      <c r="N772" s="23" t="s">
        <v>2173</v>
      </c>
      <c r="O772" s="23" t="s">
        <v>2174</v>
      </c>
      <c r="P772" s="23" t="s">
        <v>1081</v>
      </c>
      <c r="Q772" s="23">
        <v>0</v>
      </c>
      <c r="R772" s="23" t="s">
        <v>1476</v>
      </c>
      <c r="S772" s="23" t="s">
        <v>1779</v>
      </c>
      <c r="T772" s="23" t="s">
        <v>1766</v>
      </c>
    </row>
    <row r="773" spans="1:20" s="19" customFormat="1">
      <c r="A773" s="23" t="s">
        <v>2586</v>
      </c>
      <c r="B773" s="23" t="s">
        <v>2587</v>
      </c>
      <c r="C773" s="23" t="s">
        <v>1834</v>
      </c>
      <c r="D773" s="23" t="s">
        <v>2179</v>
      </c>
      <c r="E773" s="23" t="s">
        <v>492</v>
      </c>
      <c r="F773" s="23" t="s">
        <v>2240</v>
      </c>
      <c r="G773" s="23" t="s">
        <v>1766</v>
      </c>
      <c r="H773" s="23" t="s">
        <v>2241</v>
      </c>
      <c r="I773" s="23" t="s">
        <v>2182</v>
      </c>
      <c r="J773" s="23" t="s">
        <v>14</v>
      </c>
      <c r="K773" s="23" t="s">
        <v>2171</v>
      </c>
      <c r="L773" s="23" t="s">
        <v>14</v>
      </c>
      <c r="M773" s="23" t="s">
        <v>2242</v>
      </c>
      <c r="N773" s="23" t="s">
        <v>2184</v>
      </c>
      <c r="O773" s="23" t="s">
        <v>2174</v>
      </c>
      <c r="P773" s="23" t="s">
        <v>1078</v>
      </c>
      <c r="Q773" s="23">
        <v>0</v>
      </c>
      <c r="R773" s="23" t="s">
        <v>2588</v>
      </c>
      <c r="S773" s="23" t="s">
        <v>2589</v>
      </c>
      <c r="T773" s="23" t="s">
        <v>1766</v>
      </c>
    </row>
    <row r="774" spans="1:20" s="19" customFormat="1">
      <c r="A774" s="23" t="s">
        <v>2578</v>
      </c>
      <c r="B774" s="23" t="s">
        <v>2579</v>
      </c>
      <c r="C774" s="23" t="s">
        <v>18</v>
      </c>
      <c r="D774" s="23" t="s">
        <v>2167</v>
      </c>
      <c r="E774" s="23" t="s">
        <v>480</v>
      </c>
      <c r="F774" s="23" t="s">
        <v>2265</v>
      </c>
      <c r="G774" s="23" t="s">
        <v>1766</v>
      </c>
      <c r="H774" s="23" t="s">
        <v>2181</v>
      </c>
      <c r="I774" s="23" t="s">
        <v>2266</v>
      </c>
      <c r="J774" s="23" t="s">
        <v>14</v>
      </c>
      <c r="K774" s="23" t="s">
        <v>2171</v>
      </c>
      <c r="L774" s="23" t="s">
        <v>14</v>
      </c>
      <c r="M774" s="23" t="s">
        <v>1551</v>
      </c>
      <c r="N774" s="23" t="s">
        <v>2173</v>
      </c>
      <c r="O774" s="23" t="s">
        <v>2174</v>
      </c>
      <c r="P774" s="23" t="s">
        <v>149</v>
      </c>
      <c r="Q774" s="23">
        <v>0</v>
      </c>
      <c r="R774" s="23" t="s">
        <v>1214</v>
      </c>
      <c r="S774" s="23" t="s">
        <v>2580</v>
      </c>
      <c r="T774" s="23" t="s">
        <v>1766</v>
      </c>
    </row>
    <row r="775" spans="1:20" s="19" customFormat="1">
      <c r="A775" s="23" t="s">
        <v>2689</v>
      </c>
      <c r="B775" s="23" t="s">
        <v>2690</v>
      </c>
      <c r="C775" s="23" t="s">
        <v>20</v>
      </c>
      <c r="D775" s="23" t="s">
        <v>2167</v>
      </c>
      <c r="E775" s="23" t="s">
        <v>480</v>
      </c>
      <c r="F775" s="23" t="s">
        <v>2200</v>
      </c>
      <c r="G775" s="23" t="s">
        <v>1766</v>
      </c>
      <c r="H775" s="23" t="s">
        <v>2190</v>
      </c>
      <c r="I775" s="23" t="s">
        <v>2201</v>
      </c>
      <c r="J775" s="23" t="s">
        <v>14</v>
      </c>
      <c r="K775" s="23" t="s">
        <v>2171</v>
      </c>
      <c r="L775" s="23" t="s">
        <v>14</v>
      </c>
      <c r="M775" s="23" t="s">
        <v>1552</v>
      </c>
      <c r="N775" s="23" t="s">
        <v>2173</v>
      </c>
      <c r="O775" s="23" t="s">
        <v>2174</v>
      </c>
      <c r="P775" s="23" t="s">
        <v>8</v>
      </c>
      <c r="Q775" s="23">
        <v>0</v>
      </c>
      <c r="R775" s="23" t="s">
        <v>2691</v>
      </c>
      <c r="S775" s="23" t="s">
        <v>2692</v>
      </c>
      <c r="T775" s="23" t="s">
        <v>1766</v>
      </c>
    </row>
    <row r="776" spans="1:20" s="19" customFormat="1">
      <c r="A776" s="23" t="s">
        <v>2612</v>
      </c>
      <c r="B776" s="23" t="s">
        <v>2613</v>
      </c>
      <c r="C776" s="23" t="s">
        <v>18</v>
      </c>
      <c r="D776" s="23" t="s">
        <v>2167</v>
      </c>
      <c r="E776" s="23" t="s">
        <v>480</v>
      </c>
      <c r="F776" s="23" t="s">
        <v>2211</v>
      </c>
      <c r="G776" s="23" t="s">
        <v>1766</v>
      </c>
      <c r="H776" s="23" t="s">
        <v>2236</v>
      </c>
      <c r="I776" s="23" t="s">
        <v>2212</v>
      </c>
      <c r="J776" s="23" t="s">
        <v>14</v>
      </c>
      <c r="K776" s="23" t="s">
        <v>2171</v>
      </c>
      <c r="L776" s="23" t="s">
        <v>14</v>
      </c>
      <c r="M776" s="23" t="s">
        <v>1557</v>
      </c>
      <c r="N776" s="23" t="s">
        <v>2173</v>
      </c>
      <c r="O776" s="23" t="s">
        <v>2174</v>
      </c>
      <c r="P776" s="23" t="s">
        <v>2614</v>
      </c>
      <c r="Q776" s="23">
        <v>0</v>
      </c>
      <c r="R776" s="23" t="s">
        <v>1070</v>
      </c>
      <c r="S776" s="23" t="s">
        <v>2615</v>
      </c>
      <c r="T776" s="23" t="s">
        <v>1766</v>
      </c>
    </row>
    <row r="777" spans="1:20" s="19" customFormat="1">
      <c r="A777" s="23" t="s">
        <v>2356</v>
      </c>
      <c r="B777" s="23" t="s">
        <v>2357</v>
      </c>
      <c r="C777" s="23" t="s">
        <v>1927</v>
      </c>
      <c r="D777" s="23" t="s">
        <v>2179</v>
      </c>
      <c r="E777" s="23" t="s">
        <v>492</v>
      </c>
      <c r="F777" s="23" t="s">
        <v>2315</v>
      </c>
      <c r="G777" s="23" t="s">
        <v>1766</v>
      </c>
      <c r="H777" s="23" t="s">
        <v>2241</v>
      </c>
      <c r="I777" s="23" t="s">
        <v>2182</v>
      </c>
      <c r="J777" s="23" t="s">
        <v>14</v>
      </c>
      <c r="K777" s="23" t="s">
        <v>2171</v>
      </c>
      <c r="L777" s="23" t="s">
        <v>14</v>
      </c>
      <c r="M777" s="23" t="s">
        <v>1552</v>
      </c>
      <c r="N777" s="23" t="s">
        <v>2184</v>
      </c>
      <c r="O777" s="23" t="s">
        <v>2174</v>
      </c>
      <c r="P777" s="23" t="s">
        <v>1241</v>
      </c>
      <c r="Q777" s="23">
        <v>0</v>
      </c>
      <c r="R777" s="23" t="s">
        <v>1098</v>
      </c>
      <c r="S777" s="23" t="s">
        <v>2358</v>
      </c>
      <c r="T777" s="23" t="s">
        <v>1766</v>
      </c>
    </row>
    <row r="778" spans="1:20" s="19" customFormat="1">
      <c r="A778" s="23" t="s">
        <v>2712</v>
      </c>
      <c r="B778" s="23" t="s">
        <v>2713</v>
      </c>
      <c r="C778" s="23" t="s">
        <v>20</v>
      </c>
      <c r="D778" s="23" t="s">
        <v>2167</v>
      </c>
      <c r="E778" s="23" t="s">
        <v>489</v>
      </c>
      <c r="F778" s="23" t="s">
        <v>2416</v>
      </c>
      <c r="G778" s="23" t="s">
        <v>1766</v>
      </c>
      <c r="H778" s="23" t="s">
        <v>2181</v>
      </c>
      <c r="I778" s="23" t="s">
        <v>2266</v>
      </c>
      <c r="J778" s="23" t="s">
        <v>466</v>
      </c>
      <c r="K778" s="23" t="s">
        <v>2171</v>
      </c>
      <c r="L778" s="23" t="s">
        <v>14</v>
      </c>
      <c r="M778" s="23" t="s">
        <v>2599</v>
      </c>
      <c r="N778" s="23" t="s">
        <v>2193</v>
      </c>
      <c r="O778" s="23" t="s">
        <v>2174</v>
      </c>
      <c r="P778" s="23" t="s">
        <v>149</v>
      </c>
      <c r="Q778" s="23">
        <v>0</v>
      </c>
      <c r="R778" s="23" t="s">
        <v>2279</v>
      </c>
      <c r="S778" s="23" t="s">
        <v>2714</v>
      </c>
      <c r="T778" s="23" t="s">
        <v>1766</v>
      </c>
    </row>
    <row r="779" spans="1:20" s="19" customFormat="1">
      <c r="A779" s="23" t="s">
        <v>2745</v>
      </c>
      <c r="B779" s="23" t="s">
        <v>2746</v>
      </c>
      <c r="C779" s="23" t="s">
        <v>16</v>
      </c>
      <c r="D779" s="23" t="s">
        <v>2167</v>
      </c>
      <c r="E779" s="23" t="s">
        <v>2270</v>
      </c>
      <c r="F779" s="23" t="s">
        <v>2271</v>
      </c>
      <c r="G779" s="23" t="s">
        <v>1766</v>
      </c>
      <c r="H779" s="23" t="s">
        <v>2169</v>
      </c>
      <c r="I779" s="23" t="s">
        <v>2170</v>
      </c>
      <c r="J779" s="23" t="s">
        <v>14</v>
      </c>
      <c r="K779" s="23" t="s">
        <v>2171</v>
      </c>
      <c r="L779" s="23" t="s">
        <v>14</v>
      </c>
      <c r="M779" s="23" t="s">
        <v>2291</v>
      </c>
      <c r="N779" s="23" t="s">
        <v>2193</v>
      </c>
      <c r="O779" s="23" t="s">
        <v>2174</v>
      </c>
      <c r="P779" s="23" t="s">
        <v>2747</v>
      </c>
      <c r="Q779" s="23">
        <v>0</v>
      </c>
      <c r="R779" s="23" t="s">
        <v>1016</v>
      </c>
      <c r="S779" s="23" t="s">
        <v>2748</v>
      </c>
      <c r="T779" s="23" t="s">
        <v>1766</v>
      </c>
    </row>
    <row r="780" spans="1:20" s="19" customFormat="1">
      <c r="A780" s="23" t="s">
        <v>2908</v>
      </c>
      <c r="B780" s="23" t="s">
        <v>2909</v>
      </c>
      <c r="C780" s="23" t="s">
        <v>13</v>
      </c>
      <c r="D780" s="23" t="s">
        <v>2167</v>
      </c>
      <c r="E780" s="23" t="s">
        <v>480</v>
      </c>
      <c r="F780" s="23" t="s">
        <v>2470</v>
      </c>
      <c r="G780" s="23" t="s">
        <v>1766</v>
      </c>
      <c r="H780" s="23" t="s">
        <v>2152</v>
      </c>
      <c r="I780" s="23" t="s">
        <v>2266</v>
      </c>
      <c r="J780" s="23" t="s">
        <v>14</v>
      </c>
      <c r="K780" s="23" t="s">
        <v>2171</v>
      </c>
      <c r="L780" s="23" t="s">
        <v>14</v>
      </c>
      <c r="M780" s="23" t="s">
        <v>1556</v>
      </c>
      <c r="N780" s="23" t="s">
        <v>2173</v>
      </c>
      <c r="O780" s="23" t="s">
        <v>2174</v>
      </c>
      <c r="P780" s="23" t="s">
        <v>2910</v>
      </c>
      <c r="Q780" s="23">
        <v>0</v>
      </c>
      <c r="R780" s="23" t="s">
        <v>1176</v>
      </c>
      <c r="S780" s="23" t="s">
        <v>2911</v>
      </c>
      <c r="T780" s="23" t="s">
        <v>1766</v>
      </c>
    </row>
    <row r="781" spans="1:20" s="19" customFormat="1">
      <c r="A781" s="23" t="s">
        <v>2662</v>
      </c>
      <c r="B781" s="23" t="s">
        <v>2663</v>
      </c>
      <c r="C781" s="23" t="s">
        <v>20</v>
      </c>
      <c r="D781" s="23" t="s">
        <v>2167</v>
      </c>
      <c r="E781" s="23" t="s">
        <v>489</v>
      </c>
      <c r="F781" s="23" t="s">
        <v>2416</v>
      </c>
      <c r="G781" s="23" t="s">
        <v>1766</v>
      </c>
      <c r="H781" s="23" t="s">
        <v>2181</v>
      </c>
      <c r="I781" s="23" t="s">
        <v>2266</v>
      </c>
      <c r="J781" s="23" t="s">
        <v>466</v>
      </c>
      <c r="K781" s="23" t="s">
        <v>2171</v>
      </c>
      <c r="L781" s="23" t="s">
        <v>14</v>
      </c>
      <c r="M781" s="23" t="s">
        <v>2531</v>
      </c>
      <c r="N781" s="23" t="s">
        <v>2193</v>
      </c>
      <c r="O781" s="23" t="s">
        <v>2174</v>
      </c>
      <c r="P781" s="23" t="s">
        <v>2664</v>
      </c>
      <c r="Q781" s="23">
        <v>0</v>
      </c>
      <c r="R781" s="23" t="s">
        <v>2279</v>
      </c>
      <c r="S781" s="23" t="s">
        <v>2665</v>
      </c>
      <c r="T781" s="23" t="s">
        <v>1766</v>
      </c>
    </row>
    <row r="782" spans="1:20" s="19" customFormat="1">
      <c r="A782" s="23" t="s">
        <v>2503</v>
      </c>
      <c r="B782" s="23" t="s">
        <v>2504</v>
      </c>
      <c r="C782" s="23" t="s">
        <v>16</v>
      </c>
      <c r="D782" s="23" t="s">
        <v>2167</v>
      </c>
      <c r="E782" s="23" t="s">
        <v>489</v>
      </c>
      <c r="F782" s="23" t="s">
        <v>2379</v>
      </c>
      <c r="G782" s="23" t="s">
        <v>1766</v>
      </c>
      <c r="H782" s="23" t="s">
        <v>2152</v>
      </c>
      <c r="I782" s="23" t="s">
        <v>2191</v>
      </c>
      <c r="J782" s="23" t="s">
        <v>14</v>
      </c>
      <c r="K782" s="23" t="s">
        <v>2171</v>
      </c>
      <c r="L782" s="23" t="s">
        <v>14</v>
      </c>
      <c r="M782" s="23" t="s">
        <v>2405</v>
      </c>
      <c r="N782" s="23" t="s">
        <v>2193</v>
      </c>
      <c r="O782" s="23" t="s">
        <v>2174</v>
      </c>
      <c r="P782" s="23" t="s">
        <v>1081</v>
      </c>
      <c r="Q782" s="23">
        <v>0</v>
      </c>
      <c r="R782" s="23" t="s">
        <v>1477</v>
      </c>
      <c r="S782" s="23" t="s">
        <v>2506</v>
      </c>
      <c r="T782" s="23" t="s">
        <v>1766</v>
      </c>
    </row>
    <row r="783" spans="1:20" s="19" customFormat="1">
      <c r="A783" s="23" t="s">
        <v>1895</v>
      </c>
      <c r="B783" s="23" t="s">
        <v>1896</v>
      </c>
      <c r="C783" s="23" t="s">
        <v>13</v>
      </c>
      <c r="D783" s="23" t="s">
        <v>2167</v>
      </c>
      <c r="E783" s="23" t="s">
        <v>480</v>
      </c>
      <c r="F783" s="23" t="s">
        <v>2332</v>
      </c>
      <c r="G783" s="23" t="s">
        <v>1766</v>
      </c>
      <c r="H783" s="23" t="s">
        <v>2181</v>
      </c>
      <c r="I783" s="23" t="s">
        <v>2170</v>
      </c>
      <c r="J783" s="23" t="s">
        <v>14</v>
      </c>
      <c r="K783" s="23" t="s">
        <v>2171</v>
      </c>
      <c r="L783" s="23" t="s">
        <v>14</v>
      </c>
      <c r="M783" s="23" t="s">
        <v>1557</v>
      </c>
      <c r="N783" s="23" t="s">
        <v>2173</v>
      </c>
      <c r="O783" s="23" t="s">
        <v>2174</v>
      </c>
      <c r="P783" s="23" t="s">
        <v>2334</v>
      </c>
      <c r="Q783" s="23">
        <v>0</v>
      </c>
      <c r="R783" s="23" t="s">
        <v>1214</v>
      </c>
      <c r="S783" s="23" t="s">
        <v>2335</v>
      </c>
      <c r="T783" s="23" t="s">
        <v>1766</v>
      </c>
    </row>
    <row r="784" spans="1:20" s="19" customFormat="1">
      <c r="A784" s="23" t="s">
        <v>2794</v>
      </c>
      <c r="B784" s="23" t="s">
        <v>2795</v>
      </c>
      <c r="C784" s="23" t="s">
        <v>17</v>
      </c>
      <c r="D784" s="23" t="s">
        <v>2167</v>
      </c>
      <c r="E784" s="23" t="s">
        <v>480</v>
      </c>
      <c r="F784" s="23" t="s">
        <v>2309</v>
      </c>
      <c r="G784" s="23" t="s">
        <v>1766</v>
      </c>
      <c r="H784" s="23" t="s">
        <v>2152</v>
      </c>
      <c r="I784" s="23" t="s">
        <v>2191</v>
      </c>
      <c r="J784" s="23" t="s">
        <v>14</v>
      </c>
      <c r="K784" s="23" t="s">
        <v>2171</v>
      </c>
      <c r="L784" s="23" t="s">
        <v>14</v>
      </c>
      <c r="M784" s="23" t="s">
        <v>1546</v>
      </c>
      <c r="N784" s="23" t="s">
        <v>2173</v>
      </c>
      <c r="O784" s="23" t="s">
        <v>2174</v>
      </c>
      <c r="P784" s="23" t="s">
        <v>2796</v>
      </c>
      <c r="Q784" s="23">
        <v>0</v>
      </c>
      <c r="R784" s="23" t="s">
        <v>15</v>
      </c>
      <c r="S784" s="23" t="s">
        <v>2797</v>
      </c>
      <c r="T784" s="23" t="s">
        <v>1766</v>
      </c>
    </row>
    <row r="785" spans="1:20" s="19" customFormat="1">
      <c r="A785" s="23" t="s">
        <v>2934</v>
      </c>
      <c r="B785" s="23" t="s">
        <v>2935</v>
      </c>
      <c r="C785" s="23" t="s">
        <v>16</v>
      </c>
      <c r="D785" s="23" t="s">
        <v>2167</v>
      </c>
      <c r="E785" s="23" t="s">
        <v>480</v>
      </c>
      <c r="F785" s="23" t="s">
        <v>2470</v>
      </c>
      <c r="G785" s="23" t="s">
        <v>1766</v>
      </c>
      <c r="H785" s="23" t="s">
        <v>2152</v>
      </c>
      <c r="I785" s="23" t="s">
        <v>2266</v>
      </c>
      <c r="J785" s="23" t="s">
        <v>14</v>
      </c>
      <c r="K785" s="23" t="s">
        <v>2171</v>
      </c>
      <c r="L785" s="23" t="s">
        <v>14</v>
      </c>
      <c r="M785" s="23" t="s">
        <v>1542</v>
      </c>
      <c r="N785" s="23" t="s">
        <v>2173</v>
      </c>
      <c r="O785" s="23" t="s">
        <v>2174</v>
      </c>
      <c r="P785" s="23" t="s">
        <v>1081</v>
      </c>
      <c r="Q785" s="23">
        <v>0</v>
      </c>
      <c r="R785" s="23" t="s">
        <v>1079</v>
      </c>
      <c r="S785" s="23" t="s">
        <v>2936</v>
      </c>
      <c r="T785" s="23" t="s">
        <v>1766</v>
      </c>
    </row>
    <row r="786" spans="1:20" s="19" customFormat="1">
      <c r="A786" s="23" t="s">
        <v>2947</v>
      </c>
      <c r="B786" s="23" t="s">
        <v>2948</v>
      </c>
      <c r="C786" s="23" t="s">
        <v>20</v>
      </c>
      <c r="D786" s="23" t="s">
        <v>2167</v>
      </c>
      <c r="E786" s="23" t="s">
        <v>480</v>
      </c>
      <c r="F786" s="23" t="s">
        <v>2295</v>
      </c>
      <c r="G786" s="23" t="s">
        <v>1766</v>
      </c>
      <c r="H786" s="23" t="s">
        <v>2169</v>
      </c>
      <c r="I786" s="23" t="s">
        <v>2170</v>
      </c>
      <c r="J786" s="23" t="s">
        <v>14</v>
      </c>
      <c r="K786" s="23" t="s">
        <v>2171</v>
      </c>
      <c r="L786" s="23" t="s">
        <v>14</v>
      </c>
      <c r="M786" s="23" t="s">
        <v>1560</v>
      </c>
      <c r="N786" s="23" t="s">
        <v>2173</v>
      </c>
      <c r="O786" s="23" t="s">
        <v>2174</v>
      </c>
      <c r="P786" s="23" t="s">
        <v>1081</v>
      </c>
      <c r="Q786" s="23">
        <v>0</v>
      </c>
      <c r="R786" s="23" t="s">
        <v>1079</v>
      </c>
      <c r="S786" s="23" t="s">
        <v>2949</v>
      </c>
      <c r="T786" s="23" t="s">
        <v>1766</v>
      </c>
    </row>
    <row r="787" spans="1:20" s="19" customFormat="1">
      <c r="A787" s="23" t="s">
        <v>2883</v>
      </c>
      <c r="B787" s="23" t="s">
        <v>2884</v>
      </c>
      <c r="C787" s="23" t="s">
        <v>20</v>
      </c>
      <c r="D787" s="23" t="s">
        <v>2167</v>
      </c>
      <c r="E787" s="23" t="s">
        <v>489</v>
      </c>
      <c r="F787" s="23" t="s">
        <v>2189</v>
      </c>
      <c r="G787" s="23" t="s">
        <v>1766</v>
      </c>
      <c r="H787" s="23" t="s">
        <v>2190</v>
      </c>
      <c r="I787" s="23" t="s">
        <v>2436</v>
      </c>
      <c r="J787" s="23" t="s">
        <v>14</v>
      </c>
      <c r="K787" s="23" t="s">
        <v>2171</v>
      </c>
      <c r="L787" s="23" t="s">
        <v>14</v>
      </c>
      <c r="M787" s="23" t="s">
        <v>2437</v>
      </c>
      <c r="N787" s="23" t="s">
        <v>2193</v>
      </c>
      <c r="O787" s="23" t="s">
        <v>2174</v>
      </c>
      <c r="P787" s="23" t="s">
        <v>1081</v>
      </c>
      <c r="Q787" s="23">
        <v>0</v>
      </c>
      <c r="R787" s="23" t="s">
        <v>1098</v>
      </c>
      <c r="S787" s="23" t="s">
        <v>2885</v>
      </c>
      <c r="T787" s="23" t="s">
        <v>1766</v>
      </c>
    </row>
    <row r="788" spans="1:20" s="19" customFormat="1">
      <c r="A788" s="23" t="s">
        <v>2268</v>
      </c>
      <c r="B788" s="23" t="s">
        <v>2269</v>
      </c>
      <c r="C788" s="23" t="s">
        <v>16</v>
      </c>
      <c r="D788" s="23" t="s">
        <v>2167</v>
      </c>
      <c r="E788" s="23" t="s">
        <v>2270</v>
      </c>
      <c r="F788" s="23" t="s">
        <v>2271</v>
      </c>
      <c r="G788" s="23" t="s">
        <v>1766</v>
      </c>
      <c r="H788" s="23" t="s">
        <v>2272</v>
      </c>
      <c r="I788" s="23" t="s">
        <v>2170</v>
      </c>
      <c r="J788" s="23" t="s">
        <v>14</v>
      </c>
      <c r="K788" s="23" t="s">
        <v>2171</v>
      </c>
      <c r="L788" s="23" t="s">
        <v>14</v>
      </c>
      <c r="M788" s="23" t="s">
        <v>2489</v>
      </c>
      <c r="N788" s="23" t="s">
        <v>2193</v>
      </c>
      <c r="O788" s="23" t="s">
        <v>2174</v>
      </c>
      <c r="P788" s="23" t="s">
        <v>2274</v>
      </c>
      <c r="Q788" s="23">
        <v>0</v>
      </c>
      <c r="R788" s="23" t="s">
        <v>1016</v>
      </c>
      <c r="S788" s="23" t="s">
        <v>2275</v>
      </c>
      <c r="T788" s="23" t="s">
        <v>1766</v>
      </c>
    </row>
    <row r="789" spans="1:20" s="19" customFormat="1">
      <c r="A789" s="23" t="s">
        <v>2669</v>
      </c>
      <c r="B789" s="23" t="s">
        <v>2670</v>
      </c>
      <c r="C789" s="23" t="s">
        <v>17</v>
      </c>
      <c r="D789" s="23" t="s">
        <v>2167</v>
      </c>
      <c r="E789" s="23" t="s">
        <v>2509</v>
      </c>
      <c r="F789" s="23" t="s">
        <v>2510</v>
      </c>
      <c r="G789" s="23" t="s">
        <v>1766</v>
      </c>
      <c r="H789" s="23" t="s">
        <v>2272</v>
      </c>
      <c r="I789" s="23" t="s">
        <v>2182</v>
      </c>
      <c r="J789" s="23" t="s">
        <v>14</v>
      </c>
      <c r="K789" s="23" t="s">
        <v>2171</v>
      </c>
      <c r="L789" s="23" t="s">
        <v>14</v>
      </c>
      <c r="M789" s="23" t="s">
        <v>2511</v>
      </c>
      <c r="N789" s="23" t="s">
        <v>2396</v>
      </c>
      <c r="O789" s="23" t="s">
        <v>2174</v>
      </c>
      <c r="P789" s="23" t="s">
        <v>149</v>
      </c>
      <c r="Q789" s="23">
        <v>0</v>
      </c>
      <c r="R789" s="23" t="s">
        <v>1016</v>
      </c>
      <c r="S789" s="23" t="s">
        <v>2671</v>
      </c>
      <c r="T789" s="23" t="s">
        <v>1766</v>
      </c>
    </row>
    <row r="790" spans="1:20" s="19" customFormat="1">
      <c r="A790" s="23" t="s">
        <v>2344</v>
      </c>
      <c r="B790" s="23" t="s">
        <v>2345</v>
      </c>
      <c r="C790" s="23" t="s">
        <v>20</v>
      </c>
      <c r="D790" s="23" t="s">
        <v>2167</v>
      </c>
      <c r="E790" s="23" t="s">
        <v>1264</v>
      </c>
      <c r="F790" s="23" t="s">
        <v>2168</v>
      </c>
      <c r="G790" s="23" t="s">
        <v>1766</v>
      </c>
      <c r="H790" s="23" t="s">
        <v>2169</v>
      </c>
      <c r="I790" s="23" t="s">
        <v>2170</v>
      </c>
      <c r="J790" s="23" t="s">
        <v>14</v>
      </c>
      <c r="K790" s="23" t="s">
        <v>2171</v>
      </c>
      <c r="L790" s="23" t="s">
        <v>14</v>
      </c>
      <c r="M790" s="23" t="s">
        <v>2760</v>
      </c>
      <c r="N790" s="23" t="s">
        <v>2173</v>
      </c>
      <c r="O790" s="23" t="s">
        <v>2174</v>
      </c>
      <c r="P790" s="23" t="s">
        <v>2175</v>
      </c>
      <c r="Q790" s="23">
        <v>0</v>
      </c>
      <c r="R790" s="23" t="s">
        <v>2346</v>
      </c>
      <c r="S790" s="23" t="s">
        <v>2347</v>
      </c>
      <c r="T790" s="23" t="s">
        <v>1766</v>
      </c>
    </row>
    <row r="791" spans="1:20" s="19" customFormat="1">
      <c r="A791" s="23" t="s">
        <v>1878</v>
      </c>
      <c r="B791" s="23" t="s">
        <v>1879</v>
      </c>
      <c r="C791" s="23" t="s">
        <v>18</v>
      </c>
      <c r="D791" s="23" t="s">
        <v>2167</v>
      </c>
      <c r="E791" s="23" t="s">
        <v>480</v>
      </c>
      <c r="F791" s="23" t="s">
        <v>2265</v>
      </c>
      <c r="G791" s="23" t="s">
        <v>1766</v>
      </c>
      <c r="H791" s="23" t="s">
        <v>2181</v>
      </c>
      <c r="I791" s="23" t="s">
        <v>2266</v>
      </c>
      <c r="J791" s="23" t="s">
        <v>14</v>
      </c>
      <c r="K791" s="23" t="s">
        <v>2171</v>
      </c>
      <c r="L791" s="23" t="s">
        <v>14</v>
      </c>
      <c r="M791" s="23" t="s">
        <v>1551</v>
      </c>
      <c r="N791" s="23" t="s">
        <v>2173</v>
      </c>
      <c r="O791" s="23" t="s">
        <v>2174</v>
      </c>
      <c r="P791" s="23" t="s">
        <v>2283</v>
      </c>
      <c r="Q791" s="23">
        <v>0</v>
      </c>
      <c r="R791" s="23" t="s">
        <v>1214</v>
      </c>
      <c r="S791" s="23" t="s">
        <v>2284</v>
      </c>
      <c r="T791" s="23" t="s">
        <v>1766</v>
      </c>
    </row>
    <row r="792" spans="1:20" s="19" customFormat="1">
      <c r="A792" s="23" t="s">
        <v>1912</v>
      </c>
      <c r="B792" s="23" t="s">
        <v>1913</v>
      </c>
      <c r="C792" s="23" t="s">
        <v>16</v>
      </c>
      <c r="D792" s="23" t="s">
        <v>2167</v>
      </c>
      <c r="E792" s="23" t="s">
        <v>489</v>
      </c>
      <c r="F792" s="23" t="s">
        <v>2379</v>
      </c>
      <c r="G792" s="23" t="s">
        <v>1766</v>
      </c>
      <c r="H792" s="23" t="s">
        <v>2152</v>
      </c>
      <c r="I792" s="23" t="s">
        <v>2191</v>
      </c>
      <c r="J792" s="23" t="s">
        <v>14</v>
      </c>
      <c r="K792" s="23" t="s">
        <v>2171</v>
      </c>
      <c r="L792" s="23" t="s">
        <v>14</v>
      </c>
      <c r="M792" s="23" t="s">
        <v>2505</v>
      </c>
      <c r="N792" s="23" t="s">
        <v>2193</v>
      </c>
      <c r="O792" s="23" t="s">
        <v>2174</v>
      </c>
      <c r="P792" s="23" t="s">
        <v>149</v>
      </c>
      <c r="Q792" s="23">
        <v>0</v>
      </c>
      <c r="R792" s="23" t="s">
        <v>1091</v>
      </c>
      <c r="S792" s="23" t="s">
        <v>2761</v>
      </c>
      <c r="T792" s="23" t="s">
        <v>1766</v>
      </c>
    </row>
    <row r="793" spans="1:20" s="19" customFormat="1">
      <c r="A793" s="23" t="s">
        <v>2119</v>
      </c>
      <c r="B793" s="23" t="s">
        <v>2120</v>
      </c>
      <c r="C793" s="23" t="s">
        <v>18</v>
      </c>
      <c r="D793" s="23" t="s">
        <v>2167</v>
      </c>
      <c r="E793" s="23" t="s">
        <v>480</v>
      </c>
      <c r="F793" s="23" t="s">
        <v>2450</v>
      </c>
      <c r="G793" s="23" t="s">
        <v>1766</v>
      </c>
      <c r="H793" s="23" t="s">
        <v>2451</v>
      </c>
      <c r="I793" s="23" t="s">
        <v>2170</v>
      </c>
      <c r="J793" s="23" t="s">
        <v>14</v>
      </c>
      <c r="K793" s="23" t="s">
        <v>2171</v>
      </c>
      <c r="L793" s="23" t="s">
        <v>14</v>
      </c>
      <c r="M793" s="23" t="s">
        <v>1559</v>
      </c>
      <c r="N793" s="23" t="s">
        <v>2173</v>
      </c>
      <c r="O793" s="23" t="s">
        <v>2174</v>
      </c>
      <c r="P793" s="23" t="s">
        <v>2631</v>
      </c>
      <c r="Q793" s="23">
        <v>0</v>
      </c>
      <c r="R793" s="23" t="s">
        <v>1468</v>
      </c>
      <c r="S793" s="23" t="s">
        <v>2118</v>
      </c>
      <c r="T793" s="23" t="s">
        <v>1766</v>
      </c>
    </row>
    <row r="794" spans="1:20" s="19" customFormat="1">
      <c r="A794" s="23" t="s">
        <v>2520</v>
      </c>
      <c r="B794" s="23" t="s">
        <v>2521</v>
      </c>
      <c r="C794" s="23" t="s">
        <v>1834</v>
      </c>
      <c r="D794" s="23" t="s">
        <v>2179</v>
      </c>
      <c r="E794" s="23" t="s">
        <v>492</v>
      </c>
      <c r="F794" s="23" t="s">
        <v>2240</v>
      </c>
      <c r="G794" s="23" t="s">
        <v>1766</v>
      </c>
      <c r="H794" s="23" t="s">
        <v>2241</v>
      </c>
      <c r="I794" s="23" t="s">
        <v>2182</v>
      </c>
      <c r="J794" s="23" t="s">
        <v>14</v>
      </c>
      <c r="K794" s="23" t="s">
        <v>2171</v>
      </c>
      <c r="L794" s="23" t="s">
        <v>14</v>
      </c>
      <c r="M794" s="23" t="s">
        <v>2476</v>
      </c>
      <c r="N794" s="23" t="s">
        <v>2184</v>
      </c>
      <c r="O794" s="23" t="s">
        <v>2174</v>
      </c>
      <c r="P794" s="23" t="s">
        <v>8</v>
      </c>
      <c r="Q794" s="23">
        <v>0</v>
      </c>
      <c r="R794" s="23" t="s">
        <v>1041</v>
      </c>
      <c r="S794" s="23" t="s">
        <v>2522</v>
      </c>
      <c r="T794" s="23" t="s">
        <v>1766</v>
      </c>
    </row>
    <row r="795" spans="1:20" s="19" customFormat="1">
      <c r="A795" s="23" t="s">
        <v>2085</v>
      </c>
      <c r="B795" s="23" t="s">
        <v>2086</v>
      </c>
      <c r="C795" s="23" t="s">
        <v>13</v>
      </c>
      <c r="D795" s="23" t="s">
        <v>2167</v>
      </c>
      <c r="E795" s="23" t="s">
        <v>480</v>
      </c>
      <c r="F795" s="23" t="s">
        <v>2450</v>
      </c>
      <c r="G795" s="23" t="s">
        <v>1766</v>
      </c>
      <c r="H795" s="23" t="s">
        <v>2451</v>
      </c>
      <c r="I795" s="23" t="s">
        <v>2170</v>
      </c>
      <c r="J795" s="23" t="s">
        <v>14</v>
      </c>
      <c r="K795" s="23" t="s">
        <v>2171</v>
      </c>
      <c r="L795" s="23" t="s">
        <v>14</v>
      </c>
      <c r="M795" s="23" t="s">
        <v>1545</v>
      </c>
      <c r="N795" s="23" t="s">
        <v>2173</v>
      </c>
      <c r="O795" s="23" t="s">
        <v>2174</v>
      </c>
      <c r="P795" s="23" t="s">
        <v>149</v>
      </c>
      <c r="Q795" s="23">
        <v>0</v>
      </c>
      <c r="R795" s="23" t="s">
        <v>1468</v>
      </c>
      <c r="S795" s="23" t="s">
        <v>2090</v>
      </c>
      <c r="T795" s="23" t="s">
        <v>1766</v>
      </c>
    </row>
    <row r="796" spans="1:20" s="19" customFormat="1">
      <c r="A796" s="23" t="s">
        <v>2851</v>
      </c>
      <c r="B796" s="23" t="s">
        <v>2852</v>
      </c>
      <c r="C796" s="23" t="s">
        <v>20</v>
      </c>
      <c r="D796" s="23" t="s">
        <v>2167</v>
      </c>
      <c r="E796" s="23" t="s">
        <v>480</v>
      </c>
      <c r="F796" s="23" t="s">
        <v>2200</v>
      </c>
      <c r="G796" s="23" t="s">
        <v>1766</v>
      </c>
      <c r="H796" s="23" t="s">
        <v>2190</v>
      </c>
      <c r="I796" s="23" t="s">
        <v>2201</v>
      </c>
      <c r="J796" s="23" t="s">
        <v>14</v>
      </c>
      <c r="K796" s="23" t="s">
        <v>2171</v>
      </c>
      <c r="L796" s="23" t="s">
        <v>14</v>
      </c>
      <c r="M796" s="23" t="s">
        <v>1552</v>
      </c>
      <c r="N796" s="23" t="s">
        <v>2173</v>
      </c>
      <c r="O796" s="23" t="s">
        <v>2174</v>
      </c>
      <c r="P796" s="23" t="s">
        <v>2853</v>
      </c>
      <c r="Q796" s="23">
        <v>0</v>
      </c>
      <c r="R796" s="23" t="s">
        <v>1040</v>
      </c>
      <c r="S796" s="23" t="s">
        <v>2854</v>
      </c>
      <c r="T796" s="23" t="s">
        <v>1766</v>
      </c>
    </row>
    <row r="797" spans="1:20" s="19" customFormat="1">
      <c r="A797" s="23" t="s">
        <v>2353</v>
      </c>
      <c r="B797" s="23" t="s">
        <v>2354</v>
      </c>
      <c r="C797" s="23" t="s">
        <v>1927</v>
      </c>
      <c r="D797" s="23" t="s">
        <v>2179</v>
      </c>
      <c r="E797" s="23" t="s">
        <v>487</v>
      </c>
      <c r="F797" s="23" t="s">
        <v>2221</v>
      </c>
      <c r="G797" s="23" t="s">
        <v>1766</v>
      </c>
      <c r="H797" s="23" t="s">
        <v>2222</v>
      </c>
      <c r="I797" s="23" t="s">
        <v>2182</v>
      </c>
      <c r="J797" s="23" t="s">
        <v>14</v>
      </c>
      <c r="K797" s="23" t="s">
        <v>2171</v>
      </c>
      <c r="L797" s="23" t="s">
        <v>14</v>
      </c>
      <c r="M797" s="23" t="s">
        <v>2493</v>
      </c>
      <c r="N797" s="23" t="s">
        <v>2184</v>
      </c>
      <c r="O797" s="23" t="s">
        <v>2174</v>
      </c>
      <c r="P797" s="23" t="s">
        <v>1039</v>
      </c>
      <c r="Q797" s="23">
        <v>0</v>
      </c>
      <c r="R797" s="23" t="s">
        <v>1069</v>
      </c>
      <c r="S797" s="23" t="s">
        <v>2355</v>
      </c>
      <c r="T797" s="23" t="s">
        <v>1766</v>
      </c>
    </row>
    <row r="798" spans="1:20" s="19" customFormat="1">
      <c r="A798" s="23" t="s">
        <v>2826</v>
      </c>
      <c r="B798" s="23" t="s">
        <v>2827</v>
      </c>
      <c r="C798" s="23" t="s">
        <v>1821</v>
      </c>
      <c r="D798" s="23" t="s">
        <v>2179</v>
      </c>
      <c r="E798" s="23" t="s">
        <v>492</v>
      </c>
      <c r="F798" s="23" t="s">
        <v>2240</v>
      </c>
      <c r="G798" s="23" t="s">
        <v>1766</v>
      </c>
      <c r="H798" s="23" t="s">
        <v>2241</v>
      </c>
      <c r="I798" s="23" t="s">
        <v>2182</v>
      </c>
      <c r="J798" s="23" t="s">
        <v>14</v>
      </c>
      <c r="K798" s="23" t="s">
        <v>2171</v>
      </c>
      <c r="L798" s="23" t="s">
        <v>14</v>
      </c>
      <c r="M798" s="23" t="s">
        <v>2511</v>
      </c>
      <c r="N798" s="23" t="s">
        <v>2184</v>
      </c>
      <c r="O798" s="23" t="s">
        <v>2174</v>
      </c>
      <c r="P798" s="23" t="s">
        <v>2828</v>
      </c>
      <c r="Q798" s="23">
        <v>0</v>
      </c>
      <c r="R798" s="23" t="s">
        <v>1041</v>
      </c>
      <c r="S798" s="23" t="s">
        <v>2829</v>
      </c>
      <c r="T798" s="23" t="s">
        <v>1766</v>
      </c>
    </row>
    <row r="799" spans="1:20" s="19" customFormat="1">
      <c r="A799" s="23" t="s">
        <v>2340</v>
      </c>
      <c r="B799" s="23" t="s">
        <v>2341</v>
      </c>
      <c r="C799" s="23" t="s">
        <v>1927</v>
      </c>
      <c r="D799" s="23" t="s">
        <v>2179</v>
      </c>
      <c r="E799" s="23" t="s">
        <v>492</v>
      </c>
      <c r="F799" s="23" t="s">
        <v>2315</v>
      </c>
      <c r="G799" s="23" t="s">
        <v>1766</v>
      </c>
      <c r="H799" s="23" t="s">
        <v>2241</v>
      </c>
      <c r="I799" s="23" t="s">
        <v>2182</v>
      </c>
      <c r="J799" s="23" t="s">
        <v>14</v>
      </c>
      <c r="K799" s="23" t="s">
        <v>2171</v>
      </c>
      <c r="L799" s="23" t="s">
        <v>14</v>
      </c>
      <c r="M799" s="23" t="s">
        <v>1552</v>
      </c>
      <c r="N799" s="23" t="s">
        <v>2184</v>
      </c>
      <c r="O799" s="23" t="s">
        <v>2174</v>
      </c>
      <c r="P799" s="23" t="s">
        <v>2342</v>
      </c>
      <c r="Q799" s="23">
        <v>0</v>
      </c>
      <c r="R799" s="23" t="s">
        <v>1071</v>
      </c>
      <c r="S799" s="23" t="s">
        <v>2343</v>
      </c>
      <c r="T799" s="23" t="s">
        <v>1766</v>
      </c>
    </row>
    <row r="800" spans="1:20" s="19" customFormat="1">
      <c r="A800" s="23" t="s">
        <v>2947</v>
      </c>
      <c r="B800" s="23" t="s">
        <v>2948</v>
      </c>
      <c r="C800" s="23" t="s">
        <v>20</v>
      </c>
      <c r="D800" s="23" t="s">
        <v>2167</v>
      </c>
      <c r="E800" s="23" t="s">
        <v>480</v>
      </c>
      <c r="F800" s="23" t="s">
        <v>2295</v>
      </c>
      <c r="G800" s="23" t="s">
        <v>1766</v>
      </c>
      <c r="H800" s="23" t="s">
        <v>2169</v>
      </c>
      <c r="I800" s="23" t="s">
        <v>2170</v>
      </c>
      <c r="J800" s="23" t="s">
        <v>14</v>
      </c>
      <c r="K800" s="23" t="s">
        <v>2171</v>
      </c>
      <c r="L800" s="23" t="s">
        <v>14</v>
      </c>
      <c r="M800" s="23" t="s">
        <v>1551</v>
      </c>
      <c r="N800" s="23" t="s">
        <v>2173</v>
      </c>
      <c r="O800" s="23" t="s">
        <v>2174</v>
      </c>
      <c r="P800" s="23" t="s">
        <v>1081</v>
      </c>
      <c r="Q800" s="23">
        <v>0</v>
      </c>
      <c r="R800" s="23" t="s">
        <v>1079</v>
      </c>
      <c r="S800" s="23" t="s">
        <v>2949</v>
      </c>
      <c r="T800" s="23" t="s">
        <v>1766</v>
      </c>
    </row>
    <row r="801" spans="1:20" s="19" customFormat="1">
      <c r="A801" s="23" t="s">
        <v>2107</v>
      </c>
      <c r="B801" s="23" t="s">
        <v>2108</v>
      </c>
      <c r="C801" s="23" t="s">
        <v>13</v>
      </c>
      <c r="D801" s="23" t="s">
        <v>2167</v>
      </c>
      <c r="E801" s="23" t="s">
        <v>480</v>
      </c>
      <c r="F801" s="23" t="s">
        <v>2450</v>
      </c>
      <c r="G801" s="23" t="s">
        <v>1766</v>
      </c>
      <c r="H801" s="23" t="s">
        <v>2451</v>
      </c>
      <c r="I801" s="23" t="s">
        <v>2170</v>
      </c>
      <c r="J801" s="23" t="s">
        <v>14</v>
      </c>
      <c r="K801" s="23" t="s">
        <v>2171</v>
      </c>
      <c r="L801" s="23" t="s">
        <v>14</v>
      </c>
      <c r="M801" s="23" t="s">
        <v>1559</v>
      </c>
      <c r="N801" s="23" t="s">
        <v>2173</v>
      </c>
      <c r="O801" s="23" t="s">
        <v>2174</v>
      </c>
      <c r="P801" s="23" t="s">
        <v>149</v>
      </c>
      <c r="Q801" s="23">
        <v>0</v>
      </c>
      <c r="R801" s="23" t="s">
        <v>1468</v>
      </c>
      <c r="S801" s="23" t="s">
        <v>2106</v>
      </c>
      <c r="T801" s="23" t="s">
        <v>1766</v>
      </c>
    </row>
    <row r="802" spans="1:20" s="19" customFormat="1">
      <c r="A802" s="23" t="s">
        <v>2929</v>
      </c>
      <c r="B802" s="23" t="s">
        <v>2930</v>
      </c>
      <c r="C802" s="23" t="s">
        <v>18</v>
      </c>
      <c r="D802" s="23" t="s">
        <v>2167</v>
      </c>
      <c r="E802" s="23" t="s">
        <v>480</v>
      </c>
      <c r="F802" s="23" t="s">
        <v>2256</v>
      </c>
      <c r="G802" s="23" t="s">
        <v>1766</v>
      </c>
      <c r="H802" s="23" t="s">
        <v>2152</v>
      </c>
      <c r="I802" s="23" t="s">
        <v>2191</v>
      </c>
      <c r="J802" s="23" t="s">
        <v>14</v>
      </c>
      <c r="K802" s="23" t="s">
        <v>2171</v>
      </c>
      <c r="L802" s="23" t="s">
        <v>14</v>
      </c>
      <c r="M802" s="23" t="s">
        <v>1557</v>
      </c>
      <c r="N802" s="23" t="s">
        <v>2173</v>
      </c>
      <c r="O802" s="23" t="s">
        <v>2174</v>
      </c>
      <c r="P802" s="23" t="s">
        <v>2931</v>
      </c>
      <c r="Q802" s="23">
        <v>0</v>
      </c>
      <c r="R802" s="23" t="s">
        <v>2279</v>
      </c>
      <c r="S802" s="23" t="s">
        <v>2932</v>
      </c>
      <c r="T802" s="23" t="s">
        <v>1766</v>
      </c>
    </row>
    <row r="803" spans="1:20" s="19" customFormat="1">
      <c r="A803" s="23" t="s">
        <v>2285</v>
      </c>
      <c r="B803" s="23" t="s">
        <v>2286</v>
      </c>
      <c r="C803" s="23" t="s">
        <v>13</v>
      </c>
      <c r="D803" s="23" t="s">
        <v>2167</v>
      </c>
      <c r="E803" s="23" t="s">
        <v>480</v>
      </c>
      <c r="F803" s="23" t="s">
        <v>2200</v>
      </c>
      <c r="G803" s="23" t="s">
        <v>1766</v>
      </c>
      <c r="H803" s="23" t="s">
        <v>2190</v>
      </c>
      <c r="I803" s="23" t="s">
        <v>2201</v>
      </c>
      <c r="J803" s="23" t="s">
        <v>14</v>
      </c>
      <c r="K803" s="23" t="s">
        <v>2171</v>
      </c>
      <c r="L803" s="23" t="s">
        <v>14</v>
      </c>
      <c r="M803" s="23" t="s">
        <v>1548</v>
      </c>
      <c r="N803" s="23" t="s">
        <v>2173</v>
      </c>
      <c r="O803" s="23" t="s">
        <v>2174</v>
      </c>
      <c r="P803" s="23" t="s">
        <v>2287</v>
      </c>
      <c r="Q803" s="23">
        <v>0</v>
      </c>
      <c r="R803" s="23" t="s">
        <v>1038</v>
      </c>
      <c r="S803" s="23" t="s">
        <v>2288</v>
      </c>
      <c r="T803" s="23" t="s">
        <v>1766</v>
      </c>
    </row>
    <row r="804" spans="1:20" s="19" customFormat="1">
      <c r="A804" s="23" t="s">
        <v>1780</v>
      </c>
      <c r="B804" s="23" t="s">
        <v>1781</v>
      </c>
      <c r="C804" s="23" t="s">
        <v>17</v>
      </c>
      <c r="D804" s="23" t="s">
        <v>2167</v>
      </c>
      <c r="E804" s="23" t="s">
        <v>480</v>
      </c>
      <c r="F804" s="23" t="s">
        <v>2470</v>
      </c>
      <c r="G804" s="23" t="s">
        <v>1766</v>
      </c>
      <c r="H804" s="23" t="s">
        <v>2152</v>
      </c>
      <c r="I804" s="23" t="s">
        <v>2266</v>
      </c>
      <c r="J804" s="23" t="s">
        <v>14</v>
      </c>
      <c r="K804" s="23" t="s">
        <v>2171</v>
      </c>
      <c r="L804" s="23" t="s">
        <v>14</v>
      </c>
      <c r="M804" s="23" t="s">
        <v>1543</v>
      </c>
      <c r="N804" s="23" t="s">
        <v>2173</v>
      </c>
      <c r="O804" s="23" t="s">
        <v>2174</v>
      </c>
      <c r="P804" s="23" t="s">
        <v>1081</v>
      </c>
      <c r="Q804" s="23">
        <v>0</v>
      </c>
      <c r="R804" s="23" t="s">
        <v>1476</v>
      </c>
      <c r="S804" s="23" t="s">
        <v>1779</v>
      </c>
      <c r="T804" s="23" t="s">
        <v>1766</v>
      </c>
    </row>
    <row r="805" spans="1:20" s="19" customFormat="1">
      <c r="A805" s="23" t="s">
        <v>2697</v>
      </c>
      <c r="B805" s="23" t="s">
        <v>2698</v>
      </c>
      <c r="C805" s="23" t="s">
        <v>20</v>
      </c>
      <c r="D805" s="23" t="s">
        <v>2167</v>
      </c>
      <c r="E805" s="23" t="s">
        <v>489</v>
      </c>
      <c r="F805" s="23" t="s">
        <v>2384</v>
      </c>
      <c r="G805" s="23" t="s">
        <v>1766</v>
      </c>
      <c r="H805" s="23" t="s">
        <v>2169</v>
      </c>
      <c r="I805" s="23" t="s">
        <v>2201</v>
      </c>
      <c r="J805" s="23" t="s">
        <v>14</v>
      </c>
      <c r="K805" s="23" t="s">
        <v>2171</v>
      </c>
      <c r="L805" s="23" t="s">
        <v>14</v>
      </c>
      <c r="M805" s="23" t="s">
        <v>2495</v>
      </c>
      <c r="N805" s="23" t="s">
        <v>2193</v>
      </c>
      <c r="O805" s="23" t="s">
        <v>2174</v>
      </c>
      <c r="P805" s="23" t="s">
        <v>149</v>
      </c>
      <c r="Q805" s="23">
        <v>0</v>
      </c>
      <c r="R805" s="23" t="s">
        <v>2386</v>
      </c>
      <c r="S805" s="23" t="s">
        <v>2699</v>
      </c>
      <c r="T805" s="23" t="s">
        <v>1766</v>
      </c>
    </row>
    <row r="806" spans="1:20" s="19" customFormat="1">
      <c r="A806" s="23" t="s">
        <v>2917</v>
      </c>
      <c r="B806" s="23" t="s">
        <v>2918</v>
      </c>
      <c r="C806" s="23" t="s">
        <v>1834</v>
      </c>
      <c r="D806" s="23" t="s">
        <v>2179</v>
      </c>
      <c r="E806" s="23" t="s">
        <v>492</v>
      </c>
      <c r="F806" s="23" t="s">
        <v>2240</v>
      </c>
      <c r="G806" s="23" t="s">
        <v>1766</v>
      </c>
      <c r="H806" s="23" t="s">
        <v>2241</v>
      </c>
      <c r="I806" s="23" t="s">
        <v>2182</v>
      </c>
      <c r="J806" s="23" t="s">
        <v>14</v>
      </c>
      <c r="K806" s="23" t="s">
        <v>2171</v>
      </c>
      <c r="L806" s="23" t="s">
        <v>14</v>
      </c>
      <c r="M806" s="23" t="s">
        <v>2476</v>
      </c>
      <c r="N806" s="23" t="s">
        <v>2184</v>
      </c>
      <c r="O806" s="23" t="s">
        <v>2174</v>
      </c>
      <c r="P806" s="23" t="s">
        <v>2926</v>
      </c>
      <c r="Q806" s="23">
        <v>0</v>
      </c>
      <c r="R806" s="23" t="s">
        <v>1041</v>
      </c>
      <c r="S806" s="23" t="s">
        <v>2927</v>
      </c>
      <c r="T806" s="23" t="s">
        <v>1766</v>
      </c>
    </row>
    <row r="807" spans="1:20" s="19" customFormat="1">
      <c r="A807" s="23" t="s">
        <v>2480</v>
      </c>
      <c r="B807" s="23" t="s">
        <v>2481</v>
      </c>
      <c r="C807" s="23" t="s">
        <v>22</v>
      </c>
      <c r="D807" s="23" t="s">
        <v>2482</v>
      </c>
      <c r="E807" s="23" t="s">
        <v>2483</v>
      </c>
      <c r="F807" s="23" t="s">
        <v>2484</v>
      </c>
      <c r="G807" s="23" t="s">
        <v>1766</v>
      </c>
      <c r="H807" s="23" t="s">
        <v>2169</v>
      </c>
      <c r="I807" s="23" t="s">
        <v>14</v>
      </c>
      <c r="J807" s="23" t="s">
        <v>14</v>
      </c>
      <c r="K807" s="23" t="s">
        <v>2171</v>
      </c>
      <c r="L807" s="23" t="s">
        <v>14</v>
      </c>
      <c r="M807" s="23" t="s">
        <v>2445</v>
      </c>
      <c r="N807" s="23" t="s">
        <v>2184</v>
      </c>
      <c r="O807" s="23" t="s">
        <v>2184</v>
      </c>
      <c r="P807" s="23" t="s">
        <v>8</v>
      </c>
      <c r="Q807" s="23">
        <v>0</v>
      </c>
      <c r="R807" s="23" t="s">
        <v>2485</v>
      </c>
      <c r="S807" s="23" t="s">
        <v>2486</v>
      </c>
      <c r="T807" s="23" t="s">
        <v>1766</v>
      </c>
    </row>
    <row r="808" spans="1:20" s="19" customFormat="1">
      <c r="A808" s="23" t="s">
        <v>2443</v>
      </c>
      <c r="B808" s="23" t="s">
        <v>2444</v>
      </c>
      <c r="C808" s="23" t="s">
        <v>1834</v>
      </c>
      <c r="D808" s="23" t="s">
        <v>2179</v>
      </c>
      <c r="E808" s="23" t="s">
        <v>492</v>
      </c>
      <c r="F808" s="23" t="s">
        <v>2240</v>
      </c>
      <c r="G808" s="23" t="s">
        <v>1766</v>
      </c>
      <c r="H808" s="23" t="s">
        <v>2241</v>
      </c>
      <c r="I808" s="23" t="s">
        <v>2182</v>
      </c>
      <c r="J808" s="23" t="s">
        <v>14</v>
      </c>
      <c r="K808" s="23" t="s">
        <v>2171</v>
      </c>
      <c r="L808" s="23" t="s">
        <v>14</v>
      </c>
      <c r="M808" s="23" t="s">
        <v>2242</v>
      </c>
      <c r="N808" s="23" t="s">
        <v>2184</v>
      </c>
      <c r="O808" s="23" t="s">
        <v>2174</v>
      </c>
      <c r="P808" s="23" t="s">
        <v>2446</v>
      </c>
      <c r="Q808" s="23">
        <v>0</v>
      </c>
      <c r="R808" s="23" t="s">
        <v>1041</v>
      </c>
      <c r="S808" s="23" t="s">
        <v>2447</v>
      </c>
      <c r="T808" s="23" t="s">
        <v>1766</v>
      </c>
    </row>
    <row r="809" spans="1:20" s="19" customFormat="1">
      <c r="A809" s="23" t="s">
        <v>2787</v>
      </c>
      <c r="B809" s="23" t="s">
        <v>2788</v>
      </c>
      <c r="C809" s="23" t="s">
        <v>18</v>
      </c>
      <c r="D809" s="23" t="s">
        <v>2167</v>
      </c>
      <c r="E809" s="23" t="s">
        <v>2622</v>
      </c>
      <c r="F809" s="23" t="s">
        <v>2789</v>
      </c>
      <c r="G809" s="23" t="s">
        <v>1766</v>
      </c>
      <c r="H809" s="23" t="s">
        <v>2190</v>
      </c>
      <c r="I809" s="23" t="s">
        <v>2182</v>
      </c>
      <c r="J809" s="23" t="s">
        <v>14</v>
      </c>
      <c r="K809" s="23" t="s">
        <v>2171</v>
      </c>
      <c r="L809" s="23" t="s">
        <v>14</v>
      </c>
      <c r="M809" s="23" t="s">
        <v>1545</v>
      </c>
      <c r="N809" s="23" t="s">
        <v>2396</v>
      </c>
      <c r="O809" s="23" t="s">
        <v>2396</v>
      </c>
      <c r="P809" s="23" t="s">
        <v>148</v>
      </c>
      <c r="Q809" s="23">
        <v>0</v>
      </c>
      <c r="R809" s="23" t="s">
        <v>2485</v>
      </c>
      <c r="S809" s="23" t="s">
        <v>2790</v>
      </c>
      <c r="T809" s="23" t="s">
        <v>1766</v>
      </c>
    </row>
    <row r="810" spans="1:20" s="19" customFormat="1">
      <c r="A810" s="23" t="s">
        <v>1441</v>
      </c>
      <c r="B810" s="23" t="s">
        <v>1819</v>
      </c>
      <c r="C810" s="23" t="s">
        <v>20</v>
      </c>
      <c r="D810" s="23" t="s">
        <v>2167</v>
      </c>
      <c r="E810" s="23" t="s">
        <v>480</v>
      </c>
      <c r="F810" s="23" t="s">
        <v>2295</v>
      </c>
      <c r="G810" s="23" t="s">
        <v>1766</v>
      </c>
      <c r="H810" s="23" t="s">
        <v>2169</v>
      </c>
      <c r="I810" s="23" t="s">
        <v>2170</v>
      </c>
      <c r="J810" s="23" t="s">
        <v>14</v>
      </c>
      <c r="K810" s="23" t="s">
        <v>2171</v>
      </c>
      <c r="L810" s="23" t="s">
        <v>14</v>
      </c>
      <c r="M810" s="23" t="s">
        <v>1560</v>
      </c>
      <c r="N810" s="23" t="s">
        <v>2173</v>
      </c>
      <c r="O810" s="23" t="s">
        <v>2950</v>
      </c>
      <c r="P810" s="23" t="s">
        <v>2951</v>
      </c>
      <c r="Q810" s="23">
        <v>0</v>
      </c>
      <c r="R810" s="23" t="s">
        <v>1079</v>
      </c>
      <c r="S810" s="23" t="s">
        <v>2749</v>
      </c>
      <c r="T810" s="23" t="s">
        <v>1766</v>
      </c>
    </row>
    <row r="811" spans="1:20" s="19" customFormat="1">
      <c r="A811" s="23" t="s">
        <v>2103</v>
      </c>
      <c r="B811" s="23" t="s">
        <v>2104</v>
      </c>
      <c r="C811" s="23" t="s">
        <v>16</v>
      </c>
      <c r="D811" s="23" t="s">
        <v>2167</v>
      </c>
      <c r="E811" s="23" t="s">
        <v>480</v>
      </c>
      <c r="F811" s="23" t="s">
        <v>2450</v>
      </c>
      <c r="G811" s="23" t="s">
        <v>1766</v>
      </c>
      <c r="H811" s="23" t="s">
        <v>2451</v>
      </c>
      <c r="I811" s="23" t="s">
        <v>2170</v>
      </c>
      <c r="J811" s="23" t="s">
        <v>14</v>
      </c>
      <c r="K811" s="23" t="s">
        <v>2171</v>
      </c>
      <c r="L811" s="23" t="s">
        <v>14</v>
      </c>
      <c r="M811" s="23" t="s">
        <v>1559</v>
      </c>
      <c r="N811" s="23" t="s">
        <v>2173</v>
      </c>
      <c r="O811" s="23" t="s">
        <v>2174</v>
      </c>
      <c r="P811" s="23" t="s">
        <v>11</v>
      </c>
      <c r="Q811" s="23">
        <v>0</v>
      </c>
      <c r="R811" s="23" t="s">
        <v>1468</v>
      </c>
      <c r="S811" s="23" t="s">
        <v>2102</v>
      </c>
      <c r="T811" s="23" t="s">
        <v>1766</v>
      </c>
    </row>
    <row r="812" spans="1:20" s="19" customFormat="1">
      <c r="A812" s="23" t="s">
        <v>1872</v>
      </c>
      <c r="B812" s="23" t="s">
        <v>1873</v>
      </c>
      <c r="C812" s="23" t="s">
        <v>18</v>
      </c>
      <c r="D812" s="23" t="s">
        <v>2167</v>
      </c>
      <c r="E812" s="23" t="s">
        <v>480</v>
      </c>
      <c r="F812" s="23" t="s">
        <v>2211</v>
      </c>
      <c r="G812" s="23" t="s">
        <v>1766</v>
      </c>
      <c r="H812" s="23" t="s">
        <v>2236</v>
      </c>
      <c r="I812" s="23" t="s">
        <v>2212</v>
      </c>
      <c r="J812" s="23" t="s">
        <v>14</v>
      </c>
      <c r="K812" s="23" t="s">
        <v>2171</v>
      </c>
      <c r="L812" s="23" t="s">
        <v>14</v>
      </c>
      <c r="M812" s="23" t="s">
        <v>1557</v>
      </c>
      <c r="N812" s="23" t="s">
        <v>2173</v>
      </c>
      <c r="O812" s="23" t="s">
        <v>2174</v>
      </c>
      <c r="P812" s="23" t="s">
        <v>1081</v>
      </c>
      <c r="Q812" s="23">
        <v>0</v>
      </c>
      <c r="R812" s="23" t="s">
        <v>1079</v>
      </c>
      <c r="S812" s="23" t="s">
        <v>2312</v>
      </c>
      <c r="T812" s="23" t="s">
        <v>1766</v>
      </c>
    </row>
    <row r="813" spans="1:20" s="19" customFormat="1">
      <c r="A813" s="23" t="s">
        <v>1945</v>
      </c>
      <c r="B813" s="23" t="s">
        <v>1946</v>
      </c>
      <c r="C813" s="23" t="s">
        <v>13</v>
      </c>
      <c r="D813" s="23" t="s">
        <v>2167</v>
      </c>
      <c r="E813" s="23" t="s">
        <v>1264</v>
      </c>
      <c r="F813" s="23" t="s">
        <v>2168</v>
      </c>
      <c r="G813" s="23" t="s">
        <v>1766</v>
      </c>
      <c r="H813" s="23" t="s">
        <v>2169</v>
      </c>
      <c r="I813" s="23" t="s">
        <v>2170</v>
      </c>
      <c r="J813" s="23" t="s">
        <v>14</v>
      </c>
      <c r="K813" s="23" t="s">
        <v>2171</v>
      </c>
      <c r="L813" s="23" t="s">
        <v>14</v>
      </c>
      <c r="M813" s="23" t="s">
        <v>2448</v>
      </c>
      <c r="N813" s="23" t="s">
        <v>2173</v>
      </c>
      <c r="O813" s="23" t="s">
        <v>2174</v>
      </c>
      <c r="P813" s="23" t="s">
        <v>2175</v>
      </c>
      <c r="Q813" s="23">
        <v>0</v>
      </c>
      <c r="R813" s="23" t="s">
        <v>2478</v>
      </c>
      <c r="S813" s="23" t="s">
        <v>2479</v>
      </c>
      <c r="T813" s="23" t="s">
        <v>1766</v>
      </c>
    </row>
    <row r="814" spans="1:20" s="19" customFormat="1">
      <c r="A814" s="23" t="s">
        <v>1891</v>
      </c>
      <c r="B814" s="23" t="s">
        <v>1892</v>
      </c>
      <c r="C814" s="23" t="s">
        <v>20</v>
      </c>
      <c r="D814" s="23" t="s">
        <v>2167</v>
      </c>
      <c r="E814" s="23" t="s">
        <v>489</v>
      </c>
      <c r="F814" s="23" t="s">
        <v>2189</v>
      </c>
      <c r="G814" s="23" t="s">
        <v>1766</v>
      </c>
      <c r="H814" s="23" t="s">
        <v>2190</v>
      </c>
      <c r="I814" s="23" t="s">
        <v>2436</v>
      </c>
      <c r="J814" s="23" t="s">
        <v>466</v>
      </c>
      <c r="K814" s="23" t="s">
        <v>2171</v>
      </c>
      <c r="L814" s="23" t="s">
        <v>14</v>
      </c>
      <c r="M814" s="23" t="s">
        <v>2437</v>
      </c>
      <c r="N814" s="23" t="s">
        <v>2193</v>
      </c>
      <c r="O814" s="23" t="s">
        <v>2174</v>
      </c>
      <c r="P814" s="23" t="s">
        <v>2519</v>
      </c>
      <c r="Q814" s="23">
        <v>0</v>
      </c>
      <c r="R814" s="23" t="s">
        <v>1475</v>
      </c>
      <c r="S814" s="23" t="s">
        <v>1933</v>
      </c>
      <c r="T814" s="23" t="s">
        <v>1766</v>
      </c>
    </row>
    <row r="815" spans="1:20" s="19" customFormat="1">
      <c r="A815" s="23" t="s">
        <v>2666</v>
      </c>
      <c r="B815" s="23" t="s">
        <v>2667</v>
      </c>
      <c r="C815" s="23" t="s">
        <v>20</v>
      </c>
      <c r="D815" s="23" t="s">
        <v>2167</v>
      </c>
      <c r="E815" s="23" t="s">
        <v>480</v>
      </c>
      <c r="F815" s="23" t="s">
        <v>2200</v>
      </c>
      <c r="G815" s="23" t="s">
        <v>1766</v>
      </c>
      <c r="H815" s="23" t="s">
        <v>2190</v>
      </c>
      <c r="I815" s="23" t="s">
        <v>2201</v>
      </c>
      <c r="J815" s="23" t="s">
        <v>14</v>
      </c>
      <c r="K815" s="23" t="s">
        <v>2171</v>
      </c>
      <c r="L815" s="23" t="s">
        <v>14</v>
      </c>
      <c r="M815" s="23" t="s">
        <v>1541</v>
      </c>
      <c r="N815" s="23" t="s">
        <v>2173</v>
      </c>
      <c r="O815" s="23" t="s">
        <v>2174</v>
      </c>
      <c r="P815" s="23" t="s">
        <v>11</v>
      </c>
      <c r="Q815" s="23">
        <v>0</v>
      </c>
      <c r="R815" s="23" t="s">
        <v>1040</v>
      </c>
      <c r="S815" s="23" t="s">
        <v>2668</v>
      </c>
      <c r="T815" s="23" t="s">
        <v>1766</v>
      </c>
    </row>
    <row r="816" spans="1:20" s="19" customFormat="1">
      <c r="A816" s="23" t="s">
        <v>2491</v>
      </c>
      <c r="B816" s="23" t="s">
        <v>2492</v>
      </c>
      <c r="C816" s="23" t="s">
        <v>1927</v>
      </c>
      <c r="D816" s="23" t="s">
        <v>2179</v>
      </c>
      <c r="E816" s="23" t="s">
        <v>487</v>
      </c>
      <c r="F816" s="23" t="s">
        <v>2221</v>
      </c>
      <c r="G816" s="23" t="s">
        <v>1766</v>
      </c>
      <c r="H816" s="23" t="s">
        <v>2222</v>
      </c>
      <c r="I816" s="23" t="s">
        <v>2182</v>
      </c>
      <c r="J816" s="23" t="s">
        <v>14</v>
      </c>
      <c r="K816" s="23" t="s">
        <v>2171</v>
      </c>
      <c r="L816" s="23" t="s">
        <v>14</v>
      </c>
      <c r="M816" s="23" t="s">
        <v>2657</v>
      </c>
      <c r="N816" s="23" t="s">
        <v>2184</v>
      </c>
      <c r="O816" s="23" t="s">
        <v>2174</v>
      </c>
      <c r="P816" s="23" t="s">
        <v>1039</v>
      </c>
      <c r="Q816" s="23">
        <v>0</v>
      </c>
      <c r="R816" s="23" t="s">
        <v>1040</v>
      </c>
      <c r="S816" s="23" t="s">
        <v>2494</v>
      </c>
      <c r="T816" s="23" t="s">
        <v>1766</v>
      </c>
    </row>
    <row r="817" spans="1:20" s="19" customFormat="1">
      <c r="A817" s="23" t="s">
        <v>1447</v>
      </c>
      <c r="B817" s="23" t="s">
        <v>1823</v>
      </c>
      <c r="C817" s="23" t="s">
        <v>1821</v>
      </c>
      <c r="D817" s="23" t="s">
        <v>2167</v>
      </c>
      <c r="E817" s="23" t="s">
        <v>480</v>
      </c>
      <c r="F817" s="23" t="s">
        <v>2295</v>
      </c>
      <c r="G817" s="23" t="s">
        <v>1766</v>
      </c>
      <c r="H817" s="23" t="s">
        <v>2169</v>
      </c>
      <c r="I817" s="23" t="s">
        <v>2170</v>
      </c>
      <c r="J817" s="23" t="s">
        <v>14</v>
      </c>
      <c r="K817" s="23" t="s">
        <v>2171</v>
      </c>
      <c r="L817" s="23" t="s">
        <v>14</v>
      </c>
      <c r="M817" s="23" t="s">
        <v>1551</v>
      </c>
      <c r="N817" s="23" t="s">
        <v>2173</v>
      </c>
      <c r="O817" s="23" t="s">
        <v>2174</v>
      </c>
      <c r="P817" s="23" t="s">
        <v>2296</v>
      </c>
      <c r="Q817" s="23">
        <v>0</v>
      </c>
      <c r="R817" s="23" t="s">
        <v>1467</v>
      </c>
      <c r="S817" s="23" t="s">
        <v>2015</v>
      </c>
      <c r="T817" s="23" t="s">
        <v>1766</v>
      </c>
    </row>
    <row r="818" spans="1:20" s="19" customFormat="1">
      <c r="A818" s="23" t="s">
        <v>2894</v>
      </c>
      <c r="B818" s="23" t="s">
        <v>2895</v>
      </c>
      <c r="C818" s="23" t="s">
        <v>18</v>
      </c>
      <c r="D818" s="23" t="s">
        <v>2167</v>
      </c>
      <c r="E818" s="23" t="s">
        <v>480</v>
      </c>
      <c r="F818" s="23" t="s">
        <v>2211</v>
      </c>
      <c r="G818" s="23" t="s">
        <v>1766</v>
      </c>
      <c r="H818" s="23" t="s">
        <v>2152</v>
      </c>
      <c r="I818" s="23" t="s">
        <v>2212</v>
      </c>
      <c r="J818" s="23" t="s">
        <v>14</v>
      </c>
      <c r="K818" s="23" t="s">
        <v>2171</v>
      </c>
      <c r="L818" s="23" t="s">
        <v>14</v>
      </c>
      <c r="M818" s="23" t="s">
        <v>1541</v>
      </c>
      <c r="N818" s="23" t="s">
        <v>2173</v>
      </c>
      <c r="O818" s="23" t="s">
        <v>2174</v>
      </c>
      <c r="P818" s="23" t="s">
        <v>2896</v>
      </c>
      <c r="Q818" s="23">
        <v>0</v>
      </c>
      <c r="R818" s="23" t="s">
        <v>1070</v>
      </c>
      <c r="S818" s="23" t="s">
        <v>2897</v>
      </c>
      <c r="T818" s="23" t="s">
        <v>1766</v>
      </c>
    </row>
    <row r="819" spans="1:20" s="19" customFormat="1">
      <c r="A819" s="23" t="s">
        <v>2359</v>
      </c>
      <c r="B819" s="23" t="s">
        <v>2360</v>
      </c>
      <c r="C819" s="23" t="s">
        <v>18</v>
      </c>
      <c r="D819" s="23" t="s">
        <v>2167</v>
      </c>
      <c r="E819" s="23" t="s">
        <v>480</v>
      </c>
      <c r="F819" s="23" t="s">
        <v>2361</v>
      </c>
      <c r="G819" s="23" t="s">
        <v>1766</v>
      </c>
      <c r="H819" s="23" t="s">
        <v>2190</v>
      </c>
      <c r="I819" s="23" t="s">
        <v>2201</v>
      </c>
      <c r="J819" s="23" t="s">
        <v>14</v>
      </c>
      <c r="K819" s="23" t="s">
        <v>2171</v>
      </c>
      <c r="L819" s="23" t="s">
        <v>14</v>
      </c>
      <c r="M819" s="23" t="s">
        <v>1543</v>
      </c>
      <c r="N819" s="23" t="s">
        <v>2173</v>
      </c>
      <c r="O819" s="23" t="s">
        <v>2174</v>
      </c>
      <c r="P819" s="23" t="s">
        <v>2362</v>
      </c>
      <c r="Q819" s="23">
        <v>0</v>
      </c>
      <c r="R819" s="23" t="s">
        <v>1040</v>
      </c>
      <c r="S819" s="23" t="s">
        <v>2363</v>
      </c>
      <c r="T819" s="23" t="s">
        <v>1766</v>
      </c>
    </row>
    <row r="820" spans="1:20" s="19" customFormat="1">
      <c r="A820" s="23" t="s">
        <v>2336</v>
      </c>
      <c r="B820" s="23" t="s">
        <v>2337</v>
      </c>
      <c r="C820" s="23" t="s">
        <v>1834</v>
      </c>
      <c r="D820" s="23" t="s">
        <v>2179</v>
      </c>
      <c r="E820" s="23" t="s">
        <v>492</v>
      </c>
      <c r="F820" s="23" t="s">
        <v>2180</v>
      </c>
      <c r="G820" s="23" t="s">
        <v>1766</v>
      </c>
      <c r="H820" s="23" t="s">
        <v>2181</v>
      </c>
      <c r="I820" s="23" t="s">
        <v>2182</v>
      </c>
      <c r="J820" s="23" t="s">
        <v>14</v>
      </c>
      <c r="K820" s="23" t="s">
        <v>2171</v>
      </c>
      <c r="L820" s="23" t="s">
        <v>14</v>
      </c>
      <c r="M820" s="23" t="s">
        <v>2217</v>
      </c>
      <c r="N820" s="23" t="s">
        <v>2184</v>
      </c>
      <c r="O820" s="23" t="s">
        <v>2174</v>
      </c>
      <c r="P820" s="23" t="s">
        <v>2338</v>
      </c>
      <c r="Q820" s="23">
        <v>0</v>
      </c>
      <c r="R820" s="23" t="s">
        <v>2185</v>
      </c>
      <c r="S820" s="23" t="s">
        <v>2339</v>
      </c>
      <c r="T820" s="23" t="s">
        <v>1766</v>
      </c>
    </row>
    <row r="821" spans="1:20" s="19" customFormat="1">
      <c r="A821" s="23" t="s">
        <v>2064</v>
      </c>
      <c r="B821" s="23" t="s">
        <v>2065</v>
      </c>
      <c r="C821" s="23" t="s">
        <v>1834</v>
      </c>
      <c r="D821" s="23" t="s">
        <v>2179</v>
      </c>
      <c r="E821" s="23" t="s">
        <v>492</v>
      </c>
      <c r="F821" s="23" t="s">
        <v>2325</v>
      </c>
      <c r="G821" s="23" t="s">
        <v>1766</v>
      </c>
      <c r="H821" s="23" t="s">
        <v>2222</v>
      </c>
      <c r="I821" s="23" t="s">
        <v>2182</v>
      </c>
      <c r="J821" s="23" t="s">
        <v>14</v>
      </c>
      <c r="K821" s="23" t="s">
        <v>2171</v>
      </c>
      <c r="L821" s="23" t="s">
        <v>14</v>
      </c>
      <c r="M821" s="23" t="s">
        <v>1556</v>
      </c>
      <c r="N821" s="23" t="s">
        <v>2184</v>
      </c>
      <c r="O821" s="23" t="s">
        <v>2174</v>
      </c>
      <c r="P821" s="23" t="s">
        <v>1241</v>
      </c>
      <c r="Q821" s="23">
        <v>0</v>
      </c>
      <c r="R821" s="23" t="s">
        <v>1098</v>
      </c>
      <c r="S821" s="23" t="s">
        <v>2767</v>
      </c>
      <c r="T821" s="23" t="s">
        <v>1766</v>
      </c>
    </row>
    <row r="822" spans="1:20" s="19" customFormat="1">
      <c r="A822" s="23" t="s">
        <v>2619</v>
      </c>
      <c r="B822" s="23" t="s">
        <v>2620</v>
      </c>
      <c r="C822" s="23" t="s">
        <v>13</v>
      </c>
      <c r="D822" s="23" t="s">
        <v>2167</v>
      </c>
      <c r="E822" s="23" t="s">
        <v>489</v>
      </c>
      <c r="F822" s="23" t="s">
        <v>2384</v>
      </c>
      <c r="G822" s="23" t="s">
        <v>1766</v>
      </c>
      <c r="H822" s="23" t="s">
        <v>2169</v>
      </c>
      <c r="I822" s="23" t="s">
        <v>2201</v>
      </c>
      <c r="J822" s="23" t="s">
        <v>466</v>
      </c>
      <c r="K822" s="23" t="s">
        <v>2171</v>
      </c>
      <c r="L822" s="23" t="s">
        <v>14</v>
      </c>
      <c r="M822" s="23" t="s">
        <v>2495</v>
      </c>
      <c r="N822" s="23" t="s">
        <v>2193</v>
      </c>
      <c r="O822" s="23" t="s">
        <v>2174</v>
      </c>
      <c r="P822" s="23" t="s">
        <v>149</v>
      </c>
      <c r="Q822" s="23">
        <v>0</v>
      </c>
      <c r="R822" s="23" t="s">
        <v>2386</v>
      </c>
      <c r="S822" s="23" t="s">
        <v>2621</v>
      </c>
      <c r="T822" s="23" t="s">
        <v>1766</v>
      </c>
    </row>
    <row r="823" spans="1:20" s="19" customFormat="1">
      <c r="A823" s="23" t="s">
        <v>2905</v>
      </c>
      <c r="B823" s="23" t="s">
        <v>2906</v>
      </c>
      <c r="C823" s="23" t="s">
        <v>1927</v>
      </c>
      <c r="D823" s="23" t="s">
        <v>2179</v>
      </c>
      <c r="E823" s="23" t="s">
        <v>492</v>
      </c>
      <c r="F823" s="23" t="s">
        <v>2315</v>
      </c>
      <c r="G823" s="23" t="s">
        <v>1766</v>
      </c>
      <c r="H823" s="23" t="s">
        <v>2241</v>
      </c>
      <c r="I823" s="23" t="s">
        <v>2182</v>
      </c>
      <c r="J823" s="23" t="s">
        <v>14</v>
      </c>
      <c r="K823" s="23" t="s">
        <v>2171</v>
      </c>
      <c r="L823" s="23" t="s">
        <v>14</v>
      </c>
      <c r="M823" s="23" t="s">
        <v>1548</v>
      </c>
      <c r="N823" s="23" t="s">
        <v>2184</v>
      </c>
      <c r="O823" s="23" t="s">
        <v>2174</v>
      </c>
      <c r="P823" s="23" t="s">
        <v>2342</v>
      </c>
      <c r="Q823" s="23">
        <v>0</v>
      </c>
      <c r="R823" s="23" t="s">
        <v>1041</v>
      </c>
      <c r="S823" s="23" t="s">
        <v>2907</v>
      </c>
      <c r="T823" s="23" t="s">
        <v>1766</v>
      </c>
    </row>
    <row r="824" spans="1:20" s="19" customFormat="1">
      <c r="A824" s="23" t="s">
        <v>2056</v>
      </c>
      <c r="B824" s="23" t="s">
        <v>2057</v>
      </c>
      <c r="C824" s="23" t="s">
        <v>1834</v>
      </c>
      <c r="D824" s="23" t="s">
        <v>2179</v>
      </c>
      <c r="E824" s="23" t="s">
        <v>492</v>
      </c>
      <c r="F824" s="23" t="s">
        <v>2325</v>
      </c>
      <c r="G824" s="23" t="s">
        <v>1766</v>
      </c>
      <c r="H824" s="23" t="s">
        <v>2222</v>
      </c>
      <c r="I824" s="23" t="s">
        <v>2182</v>
      </c>
      <c r="J824" s="23" t="s">
        <v>14</v>
      </c>
      <c r="K824" s="23" t="s">
        <v>2171</v>
      </c>
      <c r="L824" s="23" t="s">
        <v>14</v>
      </c>
      <c r="M824" s="23" t="s">
        <v>1546</v>
      </c>
      <c r="N824" s="23" t="s">
        <v>2184</v>
      </c>
      <c r="O824" s="23" t="s">
        <v>2174</v>
      </c>
      <c r="P824" s="23" t="s">
        <v>1241</v>
      </c>
      <c r="Q824" s="23">
        <v>0</v>
      </c>
      <c r="R824" s="23" t="s">
        <v>1098</v>
      </c>
      <c r="S824" s="23" t="s">
        <v>2766</v>
      </c>
      <c r="T824" s="23" t="s">
        <v>1766</v>
      </c>
    </row>
    <row r="825" spans="1:20" s="19" customFormat="1">
      <c r="A825" s="23" t="s">
        <v>2659</v>
      </c>
      <c r="B825" s="23" t="s">
        <v>2660</v>
      </c>
      <c r="C825" s="23" t="s">
        <v>20</v>
      </c>
      <c r="D825" s="23" t="s">
        <v>2167</v>
      </c>
      <c r="E825" s="23" t="s">
        <v>1264</v>
      </c>
      <c r="F825" s="23" t="s">
        <v>2168</v>
      </c>
      <c r="G825" s="23" t="s">
        <v>1766</v>
      </c>
      <c r="H825" s="23" t="s">
        <v>2169</v>
      </c>
      <c r="I825" s="23" t="s">
        <v>2170</v>
      </c>
      <c r="J825" s="23" t="s">
        <v>14</v>
      </c>
      <c r="K825" s="23" t="s">
        <v>2171</v>
      </c>
      <c r="L825" s="23" t="s">
        <v>14</v>
      </c>
      <c r="M825" s="23" t="s">
        <v>2448</v>
      </c>
      <c r="N825" s="23" t="s">
        <v>2173</v>
      </c>
      <c r="O825" s="23" t="s">
        <v>2174</v>
      </c>
      <c r="P825" s="23" t="s">
        <v>2175</v>
      </c>
      <c r="Q825" s="23">
        <v>0</v>
      </c>
      <c r="R825" s="23" t="s">
        <v>1016</v>
      </c>
      <c r="S825" s="23" t="s">
        <v>2661</v>
      </c>
      <c r="T825" s="23" t="s">
        <v>1766</v>
      </c>
    </row>
    <row r="826" spans="1:20" s="19" customFormat="1">
      <c r="A826" s="23" t="s">
        <v>1868</v>
      </c>
      <c r="B826" s="23" t="s">
        <v>1869</v>
      </c>
      <c r="C826" s="23" t="s">
        <v>20</v>
      </c>
      <c r="D826" s="23" t="s">
        <v>2167</v>
      </c>
      <c r="E826" s="23" t="s">
        <v>489</v>
      </c>
      <c r="F826" s="23" t="s">
        <v>2416</v>
      </c>
      <c r="G826" s="23" t="s">
        <v>1766</v>
      </c>
      <c r="H826" s="23" t="s">
        <v>2181</v>
      </c>
      <c r="I826" s="23" t="s">
        <v>2266</v>
      </c>
      <c r="J826" s="23" t="s">
        <v>466</v>
      </c>
      <c r="K826" s="23" t="s">
        <v>2171</v>
      </c>
      <c r="L826" s="23" t="s">
        <v>14</v>
      </c>
      <c r="M826" s="23" t="s">
        <v>2593</v>
      </c>
      <c r="N826" s="23" t="s">
        <v>2193</v>
      </c>
      <c r="O826" s="23" t="s">
        <v>2174</v>
      </c>
      <c r="P826" s="23" t="s">
        <v>8</v>
      </c>
      <c r="Q826" s="23">
        <v>0</v>
      </c>
      <c r="R826" s="23" t="s">
        <v>1098</v>
      </c>
      <c r="S826" s="23" t="s">
        <v>2603</v>
      </c>
      <c r="T826" s="23" t="s">
        <v>1766</v>
      </c>
    </row>
    <row r="827" spans="1:20" s="19" customFormat="1">
      <c r="A827" s="23" t="s">
        <v>2132</v>
      </c>
      <c r="B827" s="23" t="s">
        <v>2133</v>
      </c>
      <c r="C827" s="23" t="s">
        <v>13</v>
      </c>
      <c r="D827" s="23" t="s">
        <v>2167</v>
      </c>
      <c r="E827" s="23" t="s">
        <v>480</v>
      </c>
      <c r="F827" s="23" t="s">
        <v>2351</v>
      </c>
      <c r="G827" s="23" t="s">
        <v>1766</v>
      </c>
      <c r="H827" s="23" t="s">
        <v>2152</v>
      </c>
      <c r="I827" s="23" t="s">
        <v>2201</v>
      </c>
      <c r="J827" s="23" t="s">
        <v>14</v>
      </c>
      <c r="K827" s="23" t="s">
        <v>2171</v>
      </c>
      <c r="L827" s="23" t="s">
        <v>14</v>
      </c>
      <c r="M827" s="23" t="s">
        <v>1553</v>
      </c>
      <c r="N827" s="23" t="s">
        <v>2173</v>
      </c>
      <c r="O827" s="23" t="s">
        <v>2174</v>
      </c>
      <c r="P827" s="23" t="s">
        <v>2175</v>
      </c>
      <c r="Q827" s="23">
        <v>0</v>
      </c>
      <c r="R827" s="23" t="s">
        <v>1004</v>
      </c>
      <c r="S827" s="23" t="s">
        <v>2590</v>
      </c>
      <c r="T827" s="23" t="s">
        <v>1766</v>
      </c>
    </row>
    <row r="828" spans="1:20" s="19" customFormat="1">
      <c r="A828" s="23" t="s">
        <v>2675</v>
      </c>
      <c r="B828" s="23" t="s">
        <v>2676</v>
      </c>
      <c r="C828" s="23" t="s">
        <v>17</v>
      </c>
      <c r="D828" s="23" t="s">
        <v>2167</v>
      </c>
      <c r="E828" s="23" t="s">
        <v>480</v>
      </c>
      <c r="F828" s="23" t="s">
        <v>2309</v>
      </c>
      <c r="G828" s="23" t="s">
        <v>1766</v>
      </c>
      <c r="H828" s="23" t="s">
        <v>2152</v>
      </c>
      <c r="I828" s="23" t="s">
        <v>2191</v>
      </c>
      <c r="J828" s="23" t="s">
        <v>14</v>
      </c>
      <c r="K828" s="23" t="s">
        <v>2171</v>
      </c>
      <c r="L828" s="23" t="s">
        <v>14</v>
      </c>
      <c r="M828" s="23" t="s">
        <v>1542</v>
      </c>
      <c r="N828" s="23" t="s">
        <v>2173</v>
      </c>
      <c r="O828" s="23" t="s">
        <v>2174</v>
      </c>
      <c r="P828" s="23" t="s">
        <v>2677</v>
      </c>
      <c r="Q828" s="23">
        <v>0</v>
      </c>
      <c r="R828" s="23" t="s">
        <v>15</v>
      </c>
      <c r="S828" s="23" t="s">
        <v>2678</v>
      </c>
      <c r="T828" s="23" t="s">
        <v>1766</v>
      </c>
    </row>
    <row r="829" spans="1:20" s="19" customFormat="1">
      <c r="A829" s="23" t="s">
        <v>2898</v>
      </c>
      <c r="B829" s="23" t="s">
        <v>2899</v>
      </c>
      <c r="C829" s="23" t="s">
        <v>13</v>
      </c>
      <c r="D829" s="23" t="s">
        <v>2167</v>
      </c>
      <c r="E829" s="23" t="s">
        <v>489</v>
      </c>
      <c r="F829" s="23" t="s">
        <v>2416</v>
      </c>
      <c r="G829" s="23" t="s">
        <v>1766</v>
      </c>
      <c r="H829" s="23" t="s">
        <v>2181</v>
      </c>
      <c r="I829" s="23" t="s">
        <v>2266</v>
      </c>
      <c r="J829" s="23" t="s">
        <v>14</v>
      </c>
      <c r="K829" s="23" t="s">
        <v>2171</v>
      </c>
      <c r="L829" s="23" t="s">
        <v>14</v>
      </c>
      <c r="M829" s="23" t="s">
        <v>2531</v>
      </c>
      <c r="N829" s="23" t="s">
        <v>2193</v>
      </c>
      <c r="O829" s="23" t="s">
        <v>2174</v>
      </c>
      <c r="P829" s="23" t="s">
        <v>2175</v>
      </c>
      <c r="Q829" s="23">
        <v>0</v>
      </c>
      <c r="R829" s="23" t="s">
        <v>2532</v>
      </c>
      <c r="S829" s="23" t="s">
        <v>2900</v>
      </c>
      <c r="T829" s="23" t="s">
        <v>1766</v>
      </c>
    </row>
    <row r="830" spans="1:20" s="19" customFormat="1">
      <c r="A830" s="23" t="s">
        <v>2604</v>
      </c>
      <c r="B830" s="23" t="s">
        <v>2605</v>
      </c>
      <c r="C830" s="23" t="s">
        <v>13</v>
      </c>
      <c r="D830" s="23" t="s">
        <v>2167</v>
      </c>
      <c r="E830" s="23" t="s">
        <v>480</v>
      </c>
      <c r="F830" s="23" t="s">
        <v>2332</v>
      </c>
      <c r="G830" s="23" t="s">
        <v>1766</v>
      </c>
      <c r="H830" s="23" t="s">
        <v>2181</v>
      </c>
      <c r="I830" s="23" t="s">
        <v>2170</v>
      </c>
      <c r="J830" s="23" t="s">
        <v>14</v>
      </c>
      <c r="K830" s="23" t="s">
        <v>2171</v>
      </c>
      <c r="L830" s="23" t="s">
        <v>14</v>
      </c>
      <c r="M830" s="23" t="s">
        <v>1557</v>
      </c>
      <c r="N830" s="23" t="s">
        <v>2173</v>
      </c>
      <c r="O830" s="23" t="s">
        <v>2174</v>
      </c>
      <c r="P830" s="23" t="s">
        <v>2606</v>
      </c>
      <c r="Q830" s="23">
        <v>0</v>
      </c>
      <c r="R830" s="23" t="s">
        <v>1214</v>
      </c>
      <c r="S830" s="23" t="s">
        <v>2607</v>
      </c>
      <c r="T830" s="23" t="s">
        <v>1766</v>
      </c>
    </row>
    <row r="831" spans="1:20" s="19" customFormat="1">
      <c r="A831" s="23" t="s">
        <v>2071</v>
      </c>
      <c r="B831" s="23" t="s">
        <v>2072</v>
      </c>
      <c r="C831" s="23" t="s">
        <v>1927</v>
      </c>
      <c r="D831" s="23" t="s">
        <v>2179</v>
      </c>
      <c r="E831" s="23" t="s">
        <v>492</v>
      </c>
      <c r="F831" s="23" t="s">
        <v>2325</v>
      </c>
      <c r="G831" s="23" t="s">
        <v>1766</v>
      </c>
      <c r="H831" s="23" t="s">
        <v>2222</v>
      </c>
      <c r="I831" s="23" t="s">
        <v>2182</v>
      </c>
      <c r="J831" s="23" t="s">
        <v>14</v>
      </c>
      <c r="K831" s="23" t="s">
        <v>2171</v>
      </c>
      <c r="L831" s="23" t="s">
        <v>14</v>
      </c>
      <c r="M831" s="23" t="s">
        <v>1542</v>
      </c>
      <c r="N831" s="23" t="s">
        <v>2184</v>
      </c>
      <c r="O831" s="23" t="s">
        <v>2174</v>
      </c>
      <c r="P831" s="23" t="s">
        <v>1241</v>
      </c>
      <c r="Q831" s="23">
        <v>0</v>
      </c>
      <c r="R831" s="23" t="s">
        <v>1115</v>
      </c>
      <c r="S831" s="23" t="s">
        <v>2326</v>
      </c>
      <c r="T831" s="23" t="s">
        <v>1766</v>
      </c>
    </row>
    <row r="832" spans="1:20" s="19" customFormat="1">
      <c r="A832" s="23" t="s">
        <v>2862</v>
      </c>
      <c r="B832" s="23" t="s">
        <v>2863</v>
      </c>
      <c r="C832" s="23" t="s">
        <v>13</v>
      </c>
      <c r="D832" s="23" t="s">
        <v>2167</v>
      </c>
      <c r="E832" s="23" t="s">
        <v>489</v>
      </c>
      <c r="F832" s="23" t="s">
        <v>2384</v>
      </c>
      <c r="G832" s="23" t="s">
        <v>1766</v>
      </c>
      <c r="H832" s="23" t="s">
        <v>2169</v>
      </c>
      <c r="I832" s="23" t="s">
        <v>2201</v>
      </c>
      <c r="J832" s="23" t="s">
        <v>466</v>
      </c>
      <c r="K832" s="23" t="s">
        <v>2171</v>
      </c>
      <c r="L832" s="23" t="s">
        <v>14</v>
      </c>
      <c r="M832" s="23" t="s">
        <v>2548</v>
      </c>
      <c r="N832" s="23" t="s">
        <v>2193</v>
      </c>
      <c r="O832" s="23" t="s">
        <v>2174</v>
      </c>
      <c r="P832" s="23" t="s">
        <v>149</v>
      </c>
      <c r="Q832" s="23">
        <v>0</v>
      </c>
      <c r="R832" s="23" t="s">
        <v>2386</v>
      </c>
      <c r="S832" s="23" t="s">
        <v>2864</v>
      </c>
      <c r="T832" s="23" t="s">
        <v>1766</v>
      </c>
    </row>
    <row r="833" spans="1:20" s="19" customFormat="1">
      <c r="A833" s="23" t="s">
        <v>1851</v>
      </c>
      <c r="B833" s="23" t="s">
        <v>1852</v>
      </c>
      <c r="C833" s="23" t="s">
        <v>20</v>
      </c>
      <c r="D833" s="23" t="s">
        <v>2167</v>
      </c>
      <c r="E833" s="23" t="s">
        <v>480</v>
      </c>
      <c r="F833" s="23" t="s">
        <v>2351</v>
      </c>
      <c r="G833" s="23" t="s">
        <v>1766</v>
      </c>
      <c r="H833" s="23" t="s">
        <v>2152</v>
      </c>
      <c r="I833" s="23" t="s">
        <v>2201</v>
      </c>
      <c r="J833" s="23" t="s">
        <v>14</v>
      </c>
      <c r="K833" s="23" t="s">
        <v>2171</v>
      </c>
      <c r="L833" s="23" t="s">
        <v>14</v>
      </c>
      <c r="M833" s="23" t="s">
        <v>1561</v>
      </c>
      <c r="N833" s="23" t="s">
        <v>2173</v>
      </c>
      <c r="O833" s="23" t="s">
        <v>2174</v>
      </c>
      <c r="P833" s="23" t="s">
        <v>8</v>
      </c>
      <c r="Q833" s="23">
        <v>0</v>
      </c>
      <c r="R833" s="23" t="s">
        <v>2843</v>
      </c>
      <c r="S833" s="23" t="s">
        <v>2844</v>
      </c>
      <c r="T833" s="23" t="s">
        <v>1766</v>
      </c>
    </row>
    <row r="834" spans="1:20" s="19" customFormat="1">
      <c r="A834" s="23" t="s">
        <v>2215</v>
      </c>
      <c r="B834" s="23" t="s">
        <v>2216</v>
      </c>
      <c r="C834" s="23" t="s">
        <v>1821</v>
      </c>
      <c r="D834" s="23" t="s">
        <v>2179</v>
      </c>
      <c r="E834" s="23" t="s">
        <v>492</v>
      </c>
      <c r="F834" s="23" t="s">
        <v>2180</v>
      </c>
      <c r="G834" s="23" t="s">
        <v>1766</v>
      </c>
      <c r="H834" s="23" t="s">
        <v>2181</v>
      </c>
      <c r="I834" s="23" t="s">
        <v>2182</v>
      </c>
      <c r="J834" s="23" t="s">
        <v>14</v>
      </c>
      <c r="K834" s="23" t="s">
        <v>2171</v>
      </c>
      <c r="L834" s="23" t="s">
        <v>14</v>
      </c>
      <c r="M834" s="23" t="s">
        <v>2251</v>
      </c>
      <c r="N834" s="23" t="s">
        <v>2184</v>
      </c>
      <c r="O834" s="23" t="s">
        <v>2174</v>
      </c>
      <c r="P834" s="23" t="s">
        <v>1037</v>
      </c>
      <c r="Q834" s="23">
        <v>0</v>
      </c>
      <c r="R834" s="23" t="s">
        <v>1041</v>
      </c>
      <c r="S834" s="23" t="s">
        <v>2218</v>
      </c>
      <c r="T834" s="23" t="s">
        <v>1766</v>
      </c>
    </row>
    <row r="835" spans="1:20" s="19" customFormat="1">
      <c r="A835" s="23" t="s">
        <v>1912</v>
      </c>
      <c r="B835" s="23" t="s">
        <v>1913</v>
      </c>
      <c r="C835" s="23" t="s">
        <v>16</v>
      </c>
      <c r="D835" s="23" t="s">
        <v>2167</v>
      </c>
      <c r="E835" s="23" t="s">
        <v>489</v>
      </c>
      <c r="F835" s="23" t="s">
        <v>2379</v>
      </c>
      <c r="G835" s="23" t="s">
        <v>1766</v>
      </c>
      <c r="H835" s="23" t="s">
        <v>2152</v>
      </c>
      <c r="I835" s="23" t="s">
        <v>2191</v>
      </c>
      <c r="J835" s="23" t="s">
        <v>14</v>
      </c>
      <c r="K835" s="23" t="s">
        <v>2171</v>
      </c>
      <c r="L835" s="23" t="s">
        <v>14</v>
      </c>
      <c r="M835" s="23" t="s">
        <v>2380</v>
      </c>
      <c r="N835" s="23" t="s">
        <v>2193</v>
      </c>
      <c r="O835" s="23" t="s">
        <v>2174</v>
      </c>
      <c r="P835" s="23" t="s">
        <v>149</v>
      </c>
      <c r="Q835" s="23">
        <v>0</v>
      </c>
      <c r="R835" s="23" t="s">
        <v>1091</v>
      </c>
      <c r="S835" s="23" t="s">
        <v>2761</v>
      </c>
      <c r="T835" s="23" t="s">
        <v>1766</v>
      </c>
    </row>
    <row r="836" spans="1:20" s="19" customFormat="1">
      <c r="A836" s="23" t="s">
        <v>2700</v>
      </c>
      <c r="B836" s="23" t="s">
        <v>2701</v>
      </c>
      <c r="C836" s="23" t="s">
        <v>20</v>
      </c>
      <c r="D836" s="23" t="s">
        <v>2167</v>
      </c>
      <c r="E836" s="23" t="s">
        <v>480</v>
      </c>
      <c r="F836" s="23" t="s">
        <v>2200</v>
      </c>
      <c r="G836" s="23" t="s">
        <v>1766</v>
      </c>
      <c r="H836" s="23" t="s">
        <v>2190</v>
      </c>
      <c r="I836" s="23" t="s">
        <v>2201</v>
      </c>
      <c r="J836" s="23" t="s">
        <v>14</v>
      </c>
      <c r="K836" s="23" t="s">
        <v>2171</v>
      </c>
      <c r="L836" s="23" t="s">
        <v>14</v>
      </c>
      <c r="M836" s="23" t="s">
        <v>1548</v>
      </c>
      <c r="N836" s="23" t="s">
        <v>2173</v>
      </c>
      <c r="O836" s="23" t="s">
        <v>2174</v>
      </c>
      <c r="P836" s="23" t="s">
        <v>149</v>
      </c>
      <c r="Q836" s="23">
        <v>0</v>
      </c>
      <c r="R836" s="23" t="s">
        <v>1040</v>
      </c>
      <c r="S836" s="23" t="s">
        <v>2702</v>
      </c>
      <c r="T836" s="23" t="s">
        <v>1766</v>
      </c>
    </row>
    <row r="837" spans="1:20" s="19" customFormat="1">
      <c r="A837" s="23" t="s">
        <v>1458</v>
      </c>
      <c r="B837" s="23" t="s">
        <v>1793</v>
      </c>
      <c r="C837" s="23" t="s">
        <v>20</v>
      </c>
      <c r="D837" s="23" t="s">
        <v>2167</v>
      </c>
      <c r="E837" s="23" t="s">
        <v>489</v>
      </c>
      <c r="F837" s="23" t="s">
        <v>2189</v>
      </c>
      <c r="G837" s="23" t="s">
        <v>1766</v>
      </c>
      <c r="H837" s="23" t="s">
        <v>2190</v>
      </c>
      <c r="I837" s="23" t="s">
        <v>2436</v>
      </c>
      <c r="J837" s="23" t="s">
        <v>14</v>
      </c>
      <c r="K837" s="23" t="s">
        <v>2171</v>
      </c>
      <c r="L837" s="23" t="s">
        <v>14</v>
      </c>
      <c r="M837" s="23" t="s">
        <v>2437</v>
      </c>
      <c r="N837" s="23" t="s">
        <v>2193</v>
      </c>
      <c r="O837" s="23" t="s">
        <v>2174</v>
      </c>
      <c r="P837" s="23" t="s">
        <v>8</v>
      </c>
      <c r="Q837" s="23">
        <v>0</v>
      </c>
      <c r="R837" s="23" t="s">
        <v>1475</v>
      </c>
      <c r="S837" s="23" t="s">
        <v>1936</v>
      </c>
      <c r="T837" s="23" t="s">
        <v>1766</v>
      </c>
    </row>
    <row r="838" spans="1:20" s="19" customFormat="1">
      <c r="A838" s="23" t="s">
        <v>2348</v>
      </c>
      <c r="B838" s="23" t="s">
        <v>2349</v>
      </c>
      <c r="C838" s="23" t="s">
        <v>1834</v>
      </c>
      <c r="D838" s="23" t="s">
        <v>2179</v>
      </c>
      <c r="E838" s="23" t="s">
        <v>492</v>
      </c>
      <c r="F838" s="23" t="s">
        <v>2180</v>
      </c>
      <c r="G838" s="23" t="s">
        <v>1766</v>
      </c>
      <c r="H838" s="23" t="s">
        <v>2181</v>
      </c>
      <c r="I838" s="23" t="s">
        <v>2182</v>
      </c>
      <c r="J838" s="23" t="s">
        <v>14</v>
      </c>
      <c r="K838" s="23" t="s">
        <v>2171</v>
      </c>
      <c r="L838" s="23" t="s">
        <v>14</v>
      </c>
      <c r="M838" s="23" t="s">
        <v>2217</v>
      </c>
      <c r="N838" s="23" t="s">
        <v>2184</v>
      </c>
      <c r="O838" s="23" t="s">
        <v>2174</v>
      </c>
      <c r="P838" s="23" t="s">
        <v>8</v>
      </c>
      <c r="Q838" s="23">
        <v>0</v>
      </c>
      <c r="R838" s="23" t="s">
        <v>1079</v>
      </c>
      <c r="S838" s="23" t="s">
        <v>2350</v>
      </c>
      <c r="T838" s="23" t="s">
        <v>1766</v>
      </c>
    </row>
    <row r="839" spans="1:20" s="19" customFormat="1">
      <c r="A839" s="23" t="s">
        <v>2616</v>
      </c>
      <c r="B839" s="23" t="s">
        <v>2617</v>
      </c>
      <c r="C839" s="23" t="s">
        <v>13</v>
      </c>
      <c r="D839" s="23" t="s">
        <v>2167</v>
      </c>
      <c r="E839" s="23" t="s">
        <v>480</v>
      </c>
      <c r="F839" s="23" t="s">
        <v>2351</v>
      </c>
      <c r="G839" s="23" t="s">
        <v>1766</v>
      </c>
      <c r="H839" s="23" t="s">
        <v>2152</v>
      </c>
      <c r="I839" s="23" t="s">
        <v>2201</v>
      </c>
      <c r="J839" s="23" t="s">
        <v>14</v>
      </c>
      <c r="K839" s="23" t="s">
        <v>2171</v>
      </c>
      <c r="L839" s="23" t="s">
        <v>14</v>
      </c>
      <c r="M839" s="23" t="s">
        <v>1555</v>
      </c>
      <c r="N839" s="23" t="s">
        <v>2173</v>
      </c>
      <c r="O839" s="23" t="s">
        <v>2174</v>
      </c>
      <c r="P839" s="23" t="s">
        <v>2175</v>
      </c>
      <c r="Q839" s="23">
        <v>0</v>
      </c>
      <c r="R839" s="23" t="s">
        <v>1004</v>
      </c>
      <c r="S839" s="23" t="s">
        <v>2618</v>
      </c>
      <c r="T839" s="23" t="s">
        <v>1766</v>
      </c>
    </row>
    <row r="840" spans="1:20" s="19" customFormat="1">
      <c r="A840" s="23" t="s">
        <v>1912</v>
      </c>
      <c r="B840" s="23" t="s">
        <v>1913</v>
      </c>
      <c r="C840" s="23" t="s">
        <v>16</v>
      </c>
      <c r="D840" s="23" t="s">
        <v>2167</v>
      </c>
      <c r="E840" s="23" t="s">
        <v>489</v>
      </c>
      <c r="F840" s="23" t="s">
        <v>2379</v>
      </c>
      <c r="G840" s="23" t="s">
        <v>1766</v>
      </c>
      <c r="H840" s="23" t="s">
        <v>2152</v>
      </c>
      <c r="I840" s="23" t="s">
        <v>2191</v>
      </c>
      <c r="J840" s="23" t="s">
        <v>14</v>
      </c>
      <c r="K840" s="23" t="s">
        <v>2171</v>
      </c>
      <c r="L840" s="23" t="s">
        <v>14</v>
      </c>
      <c r="M840" s="23" t="s">
        <v>2850</v>
      </c>
      <c r="N840" s="23" t="s">
        <v>2193</v>
      </c>
      <c r="O840" s="23" t="s">
        <v>2174</v>
      </c>
      <c r="P840" s="23" t="s">
        <v>149</v>
      </c>
      <c r="Q840" s="23">
        <v>0</v>
      </c>
      <c r="R840" s="23" t="s">
        <v>1091</v>
      </c>
      <c r="S840" s="23" t="s">
        <v>2761</v>
      </c>
      <c r="T840" s="23" t="s">
        <v>1766</v>
      </c>
    </row>
    <row r="841" spans="1:20" s="19" customFormat="1">
      <c r="A841" s="23" t="s">
        <v>2800</v>
      </c>
      <c r="B841" s="23" t="s">
        <v>2801</v>
      </c>
      <c r="C841" s="23" t="s">
        <v>1927</v>
      </c>
      <c r="D841" s="23" t="s">
        <v>2179</v>
      </c>
      <c r="E841" s="23" t="s">
        <v>492</v>
      </c>
      <c r="F841" s="23" t="s">
        <v>2315</v>
      </c>
      <c r="G841" s="23" t="s">
        <v>1766</v>
      </c>
      <c r="H841" s="23" t="s">
        <v>2241</v>
      </c>
      <c r="I841" s="23" t="s">
        <v>2182</v>
      </c>
      <c r="J841" s="23" t="s">
        <v>14</v>
      </c>
      <c r="K841" s="23" t="s">
        <v>2171</v>
      </c>
      <c r="L841" s="23" t="s">
        <v>14</v>
      </c>
      <c r="M841" s="23" t="s">
        <v>1541</v>
      </c>
      <c r="N841" s="23" t="s">
        <v>2184</v>
      </c>
      <c r="O841" s="23" t="s">
        <v>2174</v>
      </c>
      <c r="P841" s="23" t="s">
        <v>2342</v>
      </c>
      <c r="Q841" s="23">
        <v>0</v>
      </c>
      <c r="R841" s="23" t="s">
        <v>1041</v>
      </c>
      <c r="S841" s="23" t="s">
        <v>2802</v>
      </c>
      <c r="T841" s="23" t="s">
        <v>1766</v>
      </c>
    </row>
    <row r="842" spans="1:20" s="19" customFormat="1">
      <c r="A842" s="23" t="s">
        <v>2781</v>
      </c>
      <c r="B842" s="23" t="s">
        <v>2782</v>
      </c>
      <c r="C842" s="23" t="s">
        <v>13</v>
      </c>
      <c r="D842" s="23" t="s">
        <v>2167</v>
      </c>
      <c r="E842" s="23" t="s">
        <v>480</v>
      </c>
      <c r="F842" s="23" t="s">
        <v>2361</v>
      </c>
      <c r="G842" s="23" t="s">
        <v>1766</v>
      </c>
      <c r="H842" s="23" t="s">
        <v>2190</v>
      </c>
      <c r="I842" s="23" t="s">
        <v>2201</v>
      </c>
      <c r="J842" s="23" t="s">
        <v>14</v>
      </c>
      <c r="K842" s="23" t="s">
        <v>2171</v>
      </c>
      <c r="L842" s="23" t="s">
        <v>14</v>
      </c>
      <c r="M842" s="23" t="s">
        <v>1546</v>
      </c>
      <c r="N842" s="23" t="s">
        <v>2173</v>
      </c>
      <c r="O842" s="23" t="s">
        <v>2174</v>
      </c>
      <c r="P842" s="23" t="s">
        <v>1081</v>
      </c>
      <c r="Q842" s="23">
        <v>0</v>
      </c>
      <c r="R842" s="23" t="s">
        <v>1098</v>
      </c>
      <c r="S842" s="23" t="s">
        <v>2783</v>
      </c>
      <c r="T842" s="23" t="s">
        <v>1766</v>
      </c>
    </row>
    <row r="843" spans="1:20" s="19" customFormat="1">
      <c r="A843" s="23" t="s">
        <v>2768</v>
      </c>
      <c r="B843" s="23" t="s">
        <v>2769</v>
      </c>
      <c r="C843" s="23" t="s">
        <v>18</v>
      </c>
      <c r="D843" s="23" t="s">
        <v>2167</v>
      </c>
      <c r="E843" s="23" t="s">
        <v>489</v>
      </c>
      <c r="F843" s="23" t="s">
        <v>2329</v>
      </c>
      <c r="G843" s="23" t="s">
        <v>1766</v>
      </c>
      <c r="H843" s="23" t="s">
        <v>2190</v>
      </c>
      <c r="I843" s="23" t="s">
        <v>2191</v>
      </c>
      <c r="J843" s="23" t="s">
        <v>466</v>
      </c>
      <c r="K843" s="23" t="s">
        <v>2171</v>
      </c>
      <c r="L843" s="23" t="s">
        <v>14</v>
      </c>
      <c r="M843" s="23" t="s">
        <v>1547</v>
      </c>
      <c r="N843" s="23" t="s">
        <v>2193</v>
      </c>
      <c r="O843" s="23" t="s">
        <v>2174</v>
      </c>
      <c r="P843" s="23" t="s">
        <v>946</v>
      </c>
      <c r="Q843" s="23">
        <v>0</v>
      </c>
      <c r="R843" s="23" t="s">
        <v>1091</v>
      </c>
      <c r="S843" s="23" t="s">
        <v>2770</v>
      </c>
      <c r="T843" s="23" t="s">
        <v>1766</v>
      </c>
    </row>
    <row r="844" spans="1:20" s="19" customFormat="1">
      <c r="A844" s="23" t="s">
        <v>2898</v>
      </c>
      <c r="B844" s="23" t="s">
        <v>2899</v>
      </c>
      <c r="C844" s="23" t="s">
        <v>13</v>
      </c>
      <c r="D844" s="23" t="s">
        <v>2167</v>
      </c>
      <c r="E844" s="23" t="s">
        <v>489</v>
      </c>
      <c r="F844" s="23" t="s">
        <v>2416</v>
      </c>
      <c r="G844" s="23" t="s">
        <v>1766</v>
      </c>
      <c r="H844" s="23" t="s">
        <v>2181</v>
      </c>
      <c r="I844" s="23" t="s">
        <v>2266</v>
      </c>
      <c r="J844" s="23" t="s">
        <v>14</v>
      </c>
      <c r="K844" s="23" t="s">
        <v>2171</v>
      </c>
      <c r="L844" s="23" t="s">
        <v>14</v>
      </c>
      <c r="M844" s="23" t="s">
        <v>2599</v>
      </c>
      <c r="N844" s="23" t="s">
        <v>2193</v>
      </c>
      <c r="O844" s="23" t="s">
        <v>2174</v>
      </c>
      <c r="P844" s="23" t="s">
        <v>2175</v>
      </c>
      <c r="Q844" s="23">
        <v>0</v>
      </c>
      <c r="R844" s="23" t="s">
        <v>2532</v>
      </c>
      <c r="S844" s="23" t="s">
        <v>2900</v>
      </c>
      <c r="T844" s="23" t="s">
        <v>1766</v>
      </c>
    </row>
    <row r="845" spans="1:20" s="19" customFormat="1">
      <c r="A845" s="23" t="s">
        <v>2403</v>
      </c>
      <c r="B845" s="23" t="s">
        <v>2404</v>
      </c>
      <c r="C845" s="23" t="s">
        <v>14</v>
      </c>
      <c r="D845" s="23" t="s">
        <v>2167</v>
      </c>
      <c r="E845" s="23" t="s">
        <v>489</v>
      </c>
      <c r="F845" s="23" t="s">
        <v>2379</v>
      </c>
      <c r="G845" s="23" t="s">
        <v>1766</v>
      </c>
      <c r="H845" s="23" t="s">
        <v>2152</v>
      </c>
      <c r="I845" s="23" t="s">
        <v>2436</v>
      </c>
      <c r="J845" s="23" t="s">
        <v>14</v>
      </c>
      <c r="K845" s="23" t="s">
        <v>2171</v>
      </c>
      <c r="L845" s="23" t="s">
        <v>14</v>
      </c>
      <c r="M845" s="23" t="s">
        <v>2651</v>
      </c>
      <c r="N845" s="23" t="s">
        <v>2193</v>
      </c>
      <c r="O845" s="23" t="s">
        <v>2174</v>
      </c>
      <c r="P845" s="23" t="s">
        <v>1081</v>
      </c>
      <c r="Q845" s="23">
        <v>0</v>
      </c>
      <c r="R845" s="23" t="s">
        <v>1477</v>
      </c>
      <c r="S845" s="23" t="s">
        <v>2406</v>
      </c>
      <c r="T845" s="23" t="s">
        <v>1766</v>
      </c>
    </row>
    <row r="846" spans="1:20" s="19" customFormat="1">
      <c r="A846" s="23" t="s">
        <v>2883</v>
      </c>
      <c r="B846" s="23" t="s">
        <v>2884</v>
      </c>
      <c r="C846" s="23" t="s">
        <v>20</v>
      </c>
      <c r="D846" s="23" t="s">
        <v>2167</v>
      </c>
      <c r="E846" s="23" t="s">
        <v>489</v>
      </c>
      <c r="F846" s="23" t="s">
        <v>2189</v>
      </c>
      <c r="G846" s="23" t="s">
        <v>1766</v>
      </c>
      <c r="H846" s="23" t="s">
        <v>2190</v>
      </c>
      <c r="I846" s="23" t="s">
        <v>2191</v>
      </c>
      <c r="J846" s="23" t="s">
        <v>14</v>
      </c>
      <c r="K846" s="23" t="s">
        <v>2171</v>
      </c>
      <c r="L846" s="23" t="s">
        <v>14</v>
      </c>
      <c r="M846" s="23" t="s">
        <v>2323</v>
      </c>
      <c r="N846" s="23" t="s">
        <v>2193</v>
      </c>
      <c r="O846" s="23" t="s">
        <v>2174</v>
      </c>
      <c r="P846" s="23" t="s">
        <v>1081</v>
      </c>
      <c r="Q846" s="23">
        <v>0</v>
      </c>
      <c r="R846" s="23" t="s">
        <v>1098</v>
      </c>
      <c r="S846" s="23" t="s">
        <v>2885</v>
      </c>
      <c r="T846" s="23" t="s">
        <v>1766</v>
      </c>
    </row>
    <row r="847" spans="1:20" s="19" customFormat="1">
      <c r="A847" s="23" t="s">
        <v>2662</v>
      </c>
      <c r="B847" s="23" t="s">
        <v>2663</v>
      </c>
      <c r="C847" s="23" t="s">
        <v>20</v>
      </c>
      <c r="D847" s="23" t="s">
        <v>2167</v>
      </c>
      <c r="E847" s="23" t="s">
        <v>489</v>
      </c>
      <c r="F847" s="23" t="s">
        <v>2416</v>
      </c>
      <c r="G847" s="23" t="s">
        <v>1766</v>
      </c>
      <c r="H847" s="23" t="s">
        <v>2181</v>
      </c>
      <c r="I847" s="23" t="s">
        <v>2266</v>
      </c>
      <c r="J847" s="23" t="s">
        <v>466</v>
      </c>
      <c r="K847" s="23" t="s">
        <v>2171</v>
      </c>
      <c r="L847" s="23" t="s">
        <v>14</v>
      </c>
      <c r="M847" s="23" t="s">
        <v>2599</v>
      </c>
      <c r="N847" s="23" t="s">
        <v>2193</v>
      </c>
      <c r="O847" s="23" t="s">
        <v>2174</v>
      </c>
      <c r="P847" s="23" t="s">
        <v>2664</v>
      </c>
      <c r="Q847" s="23">
        <v>0</v>
      </c>
      <c r="R847" s="23" t="s">
        <v>2279</v>
      </c>
      <c r="S847" s="23" t="s">
        <v>2665</v>
      </c>
      <c r="T847" s="23" t="s">
        <v>1766</v>
      </c>
    </row>
    <row r="848" spans="1:20" s="19" customFormat="1">
      <c r="A848" s="23" t="s">
        <v>2303</v>
      </c>
      <c r="B848" s="23" t="s">
        <v>2304</v>
      </c>
      <c r="C848" s="23" t="s">
        <v>16</v>
      </c>
      <c r="D848" s="23" t="s">
        <v>2167</v>
      </c>
      <c r="E848" s="23" t="s">
        <v>489</v>
      </c>
      <c r="F848" s="23" t="s">
        <v>2305</v>
      </c>
      <c r="G848" s="23" t="s">
        <v>1766</v>
      </c>
      <c r="H848" s="23" t="s">
        <v>2152</v>
      </c>
      <c r="I848" s="23" t="s">
        <v>2266</v>
      </c>
      <c r="J848" s="23" t="s">
        <v>466</v>
      </c>
      <c r="K848" s="23" t="s">
        <v>2171</v>
      </c>
      <c r="L848" s="23" t="s">
        <v>14</v>
      </c>
      <c r="M848" s="23" t="s">
        <v>2437</v>
      </c>
      <c r="N848" s="23" t="s">
        <v>2193</v>
      </c>
      <c r="O848" s="23" t="s">
        <v>2174</v>
      </c>
      <c r="P848" s="23" t="s">
        <v>946</v>
      </c>
      <c r="Q848" s="23">
        <v>0</v>
      </c>
      <c r="R848" s="23" t="s">
        <v>147</v>
      </c>
      <c r="S848" s="23" t="s">
        <v>2306</v>
      </c>
      <c r="T848" s="23" t="s">
        <v>1766</v>
      </c>
    </row>
    <row r="849" spans="1:20" s="19" customFormat="1">
      <c r="A849" s="23" t="s">
        <v>2336</v>
      </c>
      <c r="B849" s="23" t="s">
        <v>2337</v>
      </c>
      <c r="C849" s="23" t="s">
        <v>1834</v>
      </c>
      <c r="D849" s="23" t="s">
        <v>2179</v>
      </c>
      <c r="E849" s="23" t="s">
        <v>492</v>
      </c>
      <c r="F849" s="23" t="s">
        <v>2180</v>
      </c>
      <c r="G849" s="23" t="s">
        <v>1766</v>
      </c>
      <c r="H849" s="23" t="s">
        <v>2181</v>
      </c>
      <c r="I849" s="23" t="s">
        <v>2182</v>
      </c>
      <c r="J849" s="23" t="s">
        <v>14</v>
      </c>
      <c r="K849" s="23" t="s">
        <v>2171</v>
      </c>
      <c r="L849" s="23" t="s">
        <v>14</v>
      </c>
      <c r="M849" s="23" t="s">
        <v>2261</v>
      </c>
      <c r="N849" s="23" t="s">
        <v>2184</v>
      </c>
      <c r="O849" s="23" t="s">
        <v>2174</v>
      </c>
      <c r="P849" s="23" t="s">
        <v>2338</v>
      </c>
      <c r="Q849" s="23">
        <v>0</v>
      </c>
      <c r="R849" s="23" t="s">
        <v>2185</v>
      </c>
      <c r="S849" s="23" t="s">
        <v>2339</v>
      </c>
      <c r="T849" s="23" t="s">
        <v>1766</v>
      </c>
    </row>
    <row r="850" spans="1:20" s="19" customFormat="1">
      <c r="A850" s="23" t="s">
        <v>2259</v>
      </c>
      <c r="B850" s="23" t="s">
        <v>2260</v>
      </c>
      <c r="C850" s="23" t="s">
        <v>1834</v>
      </c>
      <c r="D850" s="23" t="s">
        <v>2179</v>
      </c>
      <c r="E850" s="23" t="s">
        <v>492</v>
      </c>
      <c r="F850" s="23" t="s">
        <v>2180</v>
      </c>
      <c r="G850" s="23" t="s">
        <v>1766</v>
      </c>
      <c r="H850" s="23" t="s">
        <v>2181</v>
      </c>
      <c r="I850" s="23" t="s">
        <v>2182</v>
      </c>
      <c r="J850" s="23" t="s">
        <v>14</v>
      </c>
      <c r="K850" s="23" t="s">
        <v>2171</v>
      </c>
      <c r="L850" s="23" t="s">
        <v>14</v>
      </c>
      <c r="M850" s="23" t="s">
        <v>2217</v>
      </c>
      <c r="N850" s="23" t="s">
        <v>2184</v>
      </c>
      <c r="O850" s="23" t="s">
        <v>2174</v>
      </c>
      <c r="P850" s="23" t="s">
        <v>149</v>
      </c>
      <c r="Q850" s="23">
        <v>0</v>
      </c>
      <c r="R850" s="23" t="s">
        <v>2185</v>
      </c>
      <c r="S850" s="23" t="s">
        <v>2262</v>
      </c>
      <c r="T850" s="23" t="s">
        <v>1766</v>
      </c>
    </row>
    <row r="851" spans="1:20" s="19" customFormat="1">
      <c r="A851" s="23" t="s">
        <v>1851</v>
      </c>
      <c r="B851" s="23" t="s">
        <v>1852</v>
      </c>
      <c r="C851" s="23" t="s">
        <v>20</v>
      </c>
      <c r="D851" s="23" t="s">
        <v>2167</v>
      </c>
      <c r="E851" s="23" t="s">
        <v>480</v>
      </c>
      <c r="F851" s="23" t="s">
        <v>2351</v>
      </c>
      <c r="G851" s="23" t="s">
        <v>1766</v>
      </c>
      <c r="H851" s="23" t="s">
        <v>2152</v>
      </c>
      <c r="I851" s="23" t="s">
        <v>2201</v>
      </c>
      <c r="J851" s="23" t="s">
        <v>14</v>
      </c>
      <c r="K851" s="23" t="s">
        <v>2171</v>
      </c>
      <c r="L851" s="23" t="s">
        <v>14</v>
      </c>
      <c r="M851" s="23" t="s">
        <v>1550</v>
      </c>
      <c r="N851" s="23" t="s">
        <v>2173</v>
      </c>
      <c r="O851" s="23" t="s">
        <v>2174</v>
      </c>
      <c r="P851" s="23" t="s">
        <v>8</v>
      </c>
      <c r="Q851" s="23">
        <v>0</v>
      </c>
      <c r="R851" s="23" t="s">
        <v>2843</v>
      </c>
      <c r="S851" s="23" t="s">
        <v>2844</v>
      </c>
      <c r="T851" s="23" t="s">
        <v>1766</v>
      </c>
    </row>
    <row r="852" spans="1:20" s="19" customFormat="1">
      <c r="A852" s="23" t="s">
        <v>2573</v>
      </c>
      <c r="B852" s="23" t="s">
        <v>2574</v>
      </c>
      <c r="C852" s="23" t="s">
        <v>1834</v>
      </c>
      <c r="D852" s="23" t="s">
        <v>2179</v>
      </c>
      <c r="E852" s="23" t="s">
        <v>487</v>
      </c>
      <c r="F852" s="23" t="s">
        <v>2299</v>
      </c>
      <c r="G852" s="23" t="s">
        <v>1766</v>
      </c>
      <c r="H852" s="23" t="s">
        <v>2169</v>
      </c>
      <c r="I852" s="23" t="s">
        <v>14</v>
      </c>
      <c r="J852" s="23" t="s">
        <v>14</v>
      </c>
      <c r="K852" s="23" t="s">
        <v>2171</v>
      </c>
      <c r="L852" s="23" t="s">
        <v>14</v>
      </c>
      <c r="M852" s="23" t="s">
        <v>2493</v>
      </c>
      <c r="N852" s="23" t="s">
        <v>2300</v>
      </c>
      <c r="O852" s="23" t="s">
        <v>2174</v>
      </c>
      <c r="P852" s="23" t="s">
        <v>2301</v>
      </c>
      <c r="Q852" s="23">
        <v>0</v>
      </c>
      <c r="R852" s="23" t="s">
        <v>1055</v>
      </c>
      <c r="S852" s="23" t="s">
        <v>2576</v>
      </c>
      <c r="T852" s="23" t="s">
        <v>1766</v>
      </c>
    </row>
    <row r="853" spans="1:20" s="19" customFormat="1">
      <c r="A853" s="23" t="s">
        <v>2487</v>
      </c>
      <c r="B853" s="23" t="s">
        <v>2488</v>
      </c>
      <c r="C853" s="23" t="s">
        <v>16</v>
      </c>
      <c r="D853" s="23" t="s">
        <v>2167</v>
      </c>
      <c r="E853" s="23" t="s">
        <v>2270</v>
      </c>
      <c r="F853" s="23" t="s">
        <v>2271</v>
      </c>
      <c r="G853" s="23" t="s">
        <v>1766</v>
      </c>
      <c r="H853" s="23" t="s">
        <v>2169</v>
      </c>
      <c r="I853" s="23" t="s">
        <v>2170</v>
      </c>
      <c r="J853" s="23" t="s">
        <v>14</v>
      </c>
      <c r="K853" s="23" t="s">
        <v>2171</v>
      </c>
      <c r="L853" s="23" t="s">
        <v>14</v>
      </c>
      <c r="M853" s="23" t="s">
        <v>2291</v>
      </c>
      <c r="N853" s="23" t="s">
        <v>2193</v>
      </c>
      <c r="O853" s="23" t="s">
        <v>2174</v>
      </c>
      <c r="P853" s="23" t="s">
        <v>149</v>
      </c>
      <c r="Q853" s="23">
        <v>0</v>
      </c>
      <c r="R853" s="23" t="s">
        <v>1016</v>
      </c>
      <c r="S853" s="23" t="s">
        <v>2490</v>
      </c>
      <c r="T853" s="23" t="s">
        <v>1766</v>
      </c>
    </row>
    <row r="854" spans="1:20" s="19" customFormat="1">
      <c r="A854" s="23" t="s">
        <v>1447</v>
      </c>
      <c r="B854" s="23" t="s">
        <v>1823</v>
      </c>
      <c r="C854" s="23" t="s">
        <v>1821</v>
      </c>
      <c r="D854" s="23" t="s">
        <v>2167</v>
      </c>
      <c r="E854" s="23" t="s">
        <v>480</v>
      </c>
      <c r="F854" s="23" t="s">
        <v>2196</v>
      </c>
      <c r="G854" s="23" t="s">
        <v>1766</v>
      </c>
      <c r="H854" s="23" t="s">
        <v>2169</v>
      </c>
      <c r="I854" s="23" t="s">
        <v>2170</v>
      </c>
      <c r="J854" s="23" t="s">
        <v>14</v>
      </c>
      <c r="K854" s="23" t="s">
        <v>2171</v>
      </c>
      <c r="L854" s="23" t="s">
        <v>14</v>
      </c>
      <c r="M854" s="23" t="s">
        <v>1558</v>
      </c>
      <c r="N854" s="23" t="s">
        <v>2173</v>
      </c>
      <c r="O854" s="23" t="s">
        <v>2174</v>
      </c>
      <c r="P854" s="23" t="s">
        <v>2296</v>
      </c>
      <c r="Q854" s="23">
        <v>0</v>
      </c>
      <c r="R854" s="23" t="s">
        <v>1013</v>
      </c>
      <c r="S854" s="23" t="s">
        <v>2933</v>
      </c>
      <c r="T854" s="23" t="s">
        <v>1766</v>
      </c>
    </row>
    <row r="855" spans="1:20" s="19" customFormat="1">
      <c r="A855" s="23" t="s">
        <v>2697</v>
      </c>
      <c r="B855" s="23" t="s">
        <v>2698</v>
      </c>
      <c r="C855" s="23" t="s">
        <v>20</v>
      </c>
      <c r="D855" s="23" t="s">
        <v>2167</v>
      </c>
      <c r="E855" s="23" t="s">
        <v>489</v>
      </c>
      <c r="F855" s="23" t="s">
        <v>2384</v>
      </c>
      <c r="G855" s="23" t="s">
        <v>1766</v>
      </c>
      <c r="H855" s="23" t="s">
        <v>2169</v>
      </c>
      <c r="I855" s="23" t="s">
        <v>2201</v>
      </c>
      <c r="J855" s="23" t="s">
        <v>14</v>
      </c>
      <c r="K855" s="23" t="s">
        <v>2171</v>
      </c>
      <c r="L855" s="23" t="s">
        <v>14</v>
      </c>
      <c r="M855" s="23" t="s">
        <v>2548</v>
      </c>
      <c r="N855" s="23" t="s">
        <v>2193</v>
      </c>
      <c r="O855" s="23" t="s">
        <v>2174</v>
      </c>
      <c r="P855" s="23" t="s">
        <v>149</v>
      </c>
      <c r="Q855" s="23">
        <v>0</v>
      </c>
      <c r="R855" s="23" t="s">
        <v>2386</v>
      </c>
      <c r="S855" s="23" t="s">
        <v>2699</v>
      </c>
      <c r="T855" s="23" t="s">
        <v>1766</v>
      </c>
    </row>
    <row r="856" spans="1:20" s="19" customFormat="1">
      <c r="A856" s="23" t="s">
        <v>2859</v>
      </c>
      <c r="B856" s="23" t="s">
        <v>2860</v>
      </c>
      <c r="C856" s="23" t="s">
        <v>20</v>
      </c>
      <c r="D856" s="23" t="s">
        <v>2167</v>
      </c>
      <c r="E856" s="23" t="s">
        <v>1264</v>
      </c>
      <c r="F856" s="23" t="s">
        <v>2168</v>
      </c>
      <c r="G856" s="23" t="s">
        <v>1766</v>
      </c>
      <c r="H856" s="23" t="s">
        <v>2169</v>
      </c>
      <c r="I856" s="23" t="s">
        <v>2170</v>
      </c>
      <c r="J856" s="23" t="s">
        <v>14</v>
      </c>
      <c r="K856" s="23" t="s">
        <v>2171</v>
      </c>
      <c r="L856" s="23" t="s">
        <v>14</v>
      </c>
      <c r="M856" s="23" t="s">
        <v>2760</v>
      </c>
      <c r="N856" s="23" t="s">
        <v>2173</v>
      </c>
      <c r="O856" s="23" t="s">
        <v>2174</v>
      </c>
      <c r="P856" s="23" t="s">
        <v>2175</v>
      </c>
      <c r="Q856" s="23">
        <v>0</v>
      </c>
      <c r="R856" s="23" t="s">
        <v>2346</v>
      </c>
      <c r="S856" s="23" t="s">
        <v>2861</v>
      </c>
      <c r="T856" s="23" t="s">
        <v>1766</v>
      </c>
    </row>
    <row r="857" spans="1:20" s="19" customFormat="1">
      <c r="A857" s="23" t="s">
        <v>1417</v>
      </c>
      <c r="B857" s="23" t="s">
        <v>1807</v>
      </c>
      <c r="C857" s="23" t="s">
        <v>16</v>
      </c>
      <c r="D857" s="23" t="s">
        <v>2167</v>
      </c>
      <c r="E857" s="23" t="s">
        <v>489</v>
      </c>
      <c r="F857" s="23" t="s">
        <v>2305</v>
      </c>
      <c r="G857" s="23" t="s">
        <v>1766</v>
      </c>
      <c r="H857" s="23" t="s">
        <v>2152</v>
      </c>
      <c r="I857" s="23" t="s">
        <v>2266</v>
      </c>
      <c r="J857" s="23" t="s">
        <v>466</v>
      </c>
      <c r="K857" s="23" t="s">
        <v>2171</v>
      </c>
      <c r="L857" s="23" t="s">
        <v>14</v>
      </c>
      <c r="M857" s="23" t="s">
        <v>2232</v>
      </c>
      <c r="N857" s="23" t="s">
        <v>2193</v>
      </c>
      <c r="O857" s="23" t="s">
        <v>2174</v>
      </c>
      <c r="P857" s="23" t="s">
        <v>8</v>
      </c>
      <c r="Q857" s="23">
        <v>0</v>
      </c>
      <c r="R857" s="23" t="s">
        <v>1474</v>
      </c>
      <c r="S857" s="23" t="s">
        <v>1416</v>
      </c>
      <c r="T857" s="23" t="s">
        <v>1766</v>
      </c>
    </row>
    <row r="858" spans="1:20" s="19" customFormat="1">
      <c r="A858" s="23" t="s">
        <v>2888</v>
      </c>
      <c r="B858" s="23" t="s">
        <v>2889</v>
      </c>
      <c r="C858" s="23" t="s">
        <v>18</v>
      </c>
      <c r="D858" s="23" t="s">
        <v>2167</v>
      </c>
      <c r="E858" s="23" t="s">
        <v>480</v>
      </c>
      <c r="F858" s="23" t="s">
        <v>2470</v>
      </c>
      <c r="G858" s="23" t="s">
        <v>1766</v>
      </c>
      <c r="H858" s="23" t="s">
        <v>2152</v>
      </c>
      <c r="I858" s="23" t="s">
        <v>2266</v>
      </c>
      <c r="J858" s="23" t="s">
        <v>14</v>
      </c>
      <c r="K858" s="23" t="s">
        <v>2171</v>
      </c>
      <c r="L858" s="23" t="s">
        <v>14</v>
      </c>
      <c r="M858" s="23" t="s">
        <v>1546</v>
      </c>
      <c r="N858" s="23" t="s">
        <v>2173</v>
      </c>
      <c r="O858" s="23" t="s">
        <v>2174</v>
      </c>
      <c r="P858" s="23" t="s">
        <v>8</v>
      </c>
      <c r="Q858" s="23">
        <v>0</v>
      </c>
      <c r="R858" s="23" t="s">
        <v>1176</v>
      </c>
      <c r="S858" s="23" t="s">
        <v>2890</v>
      </c>
      <c r="T858" s="23" t="s">
        <v>1766</v>
      </c>
    </row>
    <row r="859" spans="1:20" s="19" customFormat="1">
      <c r="A859" s="23" t="s">
        <v>2862</v>
      </c>
      <c r="B859" s="23" t="s">
        <v>2863</v>
      </c>
      <c r="C859" s="23" t="s">
        <v>13</v>
      </c>
      <c r="D859" s="23" t="s">
        <v>2167</v>
      </c>
      <c r="E859" s="23" t="s">
        <v>489</v>
      </c>
      <c r="F859" s="23" t="s">
        <v>2384</v>
      </c>
      <c r="G859" s="23" t="s">
        <v>1766</v>
      </c>
      <c r="H859" s="23" t="s">
        <v>2169</v>
      </c>
      <c r="I859" s="23" t="s">
        <v>2201</v>
      </c>
      <c r="J859" s="23" t="s">
        <v>466</v>
      </c>
      <c r="K859" s="23" t="s">
        <v>2171</v>
      </c>
      <c r="L859" s="23" t="s">
        <v>14</v>
      </c>
      <c r="M859" s="23" t="s">
        <v>2385</v>
      </c>
      <c r="N859" s="23" t="s">
        <v>2193</v>
      </c>
      <c r="O859" s="23" t="s">
        <v>2174</v>
      </c>
      <c r="P859" s="23" t="s">
        <v>149</v>
      </c>
      <c r="Q859" s="23">
        <v>0</v>
      </c>
      <c r="R859" s="23" t="s">
        <v>2386</v>
      </c>
      <c r="S859" s="23" t="s">
        <v>2864</v>
      </c>
      <c r="T859" s="23" t="s">
        <v>1766</v>
      </c>
    </row>
    <row r="860" spans="1:20" s="19" customFormat="1">
      <c r="A860" s="23" t="s">
        <v>2750</v>
      </c>
      <c r="B860" s="23" t="s">
        <v>2751</v>
      </c>
      <c r="C860" s="23" t="s">
        <v>20</v>
      </c>
      <c r="D860" s="23" t="s">
        <v>2167</v>
      </c>
      <c r="E860" s="23" t="s">
        <v>489</v>
      </c>
      <c r="F860" s="23" t="s">
        <v>2416</v>
      </c>
      <c r="G860" s="23" t="s">
        <v>1766</v>
      </c>
      <c r="H860" s="23" t="s">
        <v>2181</v>
      </c>
      <c r="I860" s="23" t="s">
        <v>2266</v>
      </c>
      <c r="J860" s="23" t="s">
        <v>466</v>
      </c>
      <c r="K860" s="23" t="s">
        <v>2171</v>
      </c>
      <c r="L860" s="23" t="s">
        <v>14</v>
      </c>
      <c r="M860" s="23" t="s">
        <v>2531</v>
      </c>
      <c r="N860" s="23" t="s">
        <v>2193</v>
      </c>
      <c r="O860" s="23" t="s">
        <v>2174</v>
      </c>
      <c r="P860" s="23" t="s">
        <v>2752</v>
      </c>
      <c r="Q860" s="23">
        <v>0</v>
      </c>
      <c r="R860" s="23" t="s">
        <v>2279</v>
      </c>
      <c r="S860" s="23" t="s">
        <v>2753</v>
      </c>
      <c r="T860" s="23" t="s">
        <v>1766</v>
      </c>
    </row>
    <row r="861" spans="1:20" s="19" customFormat="1">
      <c r="A861" s="23" t="s">
        <v>2554</v>
      </c>
      <c r="B861" s="23" t="s">
        <v>2555</v>
      </c>
      <c r="C861" s="23" t="s">
        <v>20</v>
      </c>
      <c r="D861" s="23" t="s">
        <v>2167</v>
      </c>
      <c r="E861" s="23" t="s">
        <v>480</v>
      </c>
      <c r="F861" s="23" t="s">
        <v>2361</v>
      </c>
      <c r="G861" s="23" t="s">
        <v>1766</v>
      </c>
      <c r="H861" s="23" t="s">
        <v>2190</v>
      </c>
      <c r="I861" s="23" t="s">
        <v>2201</v>
      </c>
      <c r="J861" s="23" t="s">
        <v>14</v>
      </c>
      <c r="K861" s="23" t="s">
        <v>2171</v>
      </c>
      <c r="L861" s="23" t="s">
        <v>14</v>
      </c>
      <c r="M861" s="23" t="s">
        <v>1546</v>
      </c>
      <c r="N861" s="23" t="s">
        <v>2173</v>
      </c>
      <c r="O861" s="23" t="s">
        <v>2174</v>
      </c>
      <c r="P861" s="23" t="s">
        <v>2556</v>
      </c>
      <c r="Q861" s="23">
        <v>0</v>
      </c>
      <c r="R861" s="23" t="s">
        <v>1040</v>
      </c>
      <c r="S861" s="23" t="s">
        <v>2557</v>
      </c>
      <c r="T861" s="23" t="s">
        <v>1766</v>
      </c>
    </row>
    <row r="862" spans="1:20" s="19" customFormat="1">
      <c r="A862" s="23" t="s">
        <v>2219</v>
      </c>
      <c r="B862" s="23" t="s">
        <v>2220</v>
      </c>
      <c r="C862" s="23" t="s">
        <v>1834</v>
      </c>
      <c r="D862" s="23" t="s">
        <v>2179</v>
      </c>
      <c r="E862" s="23" t="s">
        <v>487</v>
      </c>
      <c r="F862" s="23" t="s">
        <v>2221</v>
      </c>
      <c r="G862" s="23" t="s">
        <v>1766</v>
      </c>
      <c r="H862" s="23" t="s">
        <v>2222</v>
      </c>
      <c r="I862" s="23" t="s">
        <v>2182</v>
      </c>
      <c r="J862" s="23" t="s">
        <v>14</v>
      </c>
      <c r="K862" s="23" t="s">
        <v>2171</v>
      </c>
      <c r="L862" s="23" t="s">
        <v>14</v>
      </c>
      <c r="M862" s="23" t="s">
        <v>2575</v>
      </c>
      <c r="N862" s="23" t="s">
        <v>2184</v>
      </c>
      <c r="O862" s="23" t="s">
        <v>2174</v>
      </c>
      <c r="P862" s="23" t="s">
        <v>1039</v>
      </c>
      <c r="Q862" s="23">
        <v>0</v>
      </c>
      <c r="R862" s="23" t="s">
        <v>1040</v>
      </c>
      <c r="S862" s="23" t="s">
        <v>2224</v>
      </c>
      <c r="T862" s="23" t="s">
        <v>1766</v>
      </c>
    </row>
    <row r="863" spans="1:20" s="19" customFormat="1">
      <c r="A863" s="23" t="s">
        <v>2297</v>
      </c>
      <c r="B863" s="23" t="s">
        <v>2298</v>
      </c>
      <c r="C863" s="23" t="s">
        <v>1834</v>
      </c>
      <c r="D863" s="23" t="s">
        <v>2179</v>
      </c>
      <c r="E863" s="23" t="s">
        <v>487</v>
      </c>
      <c r="F863" s="23" t="s">
        <v>2299</v>
      </c>
      <c r="G863" s="23" t="s">
        <v>1766</v>
      </c>
      <c r="H863" s="23" t="s">
        <v>2169</v>
      </c>
      <c r="I863" s="23" t="s">
        <v>14</v>
      </c>
      <c r="J863" s="23" t="s">
        <v>14</v>
      </c>
      <c r="K863" s="23" t="s">
        <v>2171</v>
      </c>
      <c r="L863" s="23" t="s">
        <v>14</v>
      </c>
      <c r="M863" s="23" t="s">
        <v>2575</v>
      </c>
      <c r="N863" s="23" t="s">
        <v>2300</v>
      </c>
      <c r="O863" s="23" t="s">
        <v>2174</v>
      </c>
      <c r="P863" s="23" t="s">
        <v>2301</v>
      </c>
      <c r="Q863" s="23">
        <v>0</v>
      </c>
      <c r="R863" s="23" t="s">
        <v>1055</v>
      </c>
      <c r="S863" s="23" t="s">
        <v>2302</v>
      </c>
      <c r="T863" s="23" t="s">
        <v>1766</v>
      </c>
    </row>
    <row r="864" spans="1:20" s="19" customFormat="1">
      <c r="A864" s="23" t="s">
        <v>2934</v>
      </c>
      <c r="B864" s="23" t="s">
        <v>2935</v>
      </c>
      <c r="C864" s="23" t="s">
        <v>16</v>
      </c>
      <c r="D864" s="23" t="s">
        <v>2167</v>
      </c>
      <c r="E864" s="23" t="s">
        <v>480</v>
      </c>
      <c r="F864" s="23" t="s">
        <v>2470</v>
      </c>
      <c r="G864" s="23" t="s">
        <v>1766</v>
      </c>
      <c r="H864" s="23" t="s">
        <v>2152</v>
      </c>
      <c r="I864" s="23" t="s">
        <v>2266</v>
      </c>
      <c r="J864" s="23" t="s">
        <v>14</v>
      </c>
      <c r="K864" s="23" t="s">
        <v>2171</v>
      </c>
      <c r="L864" s="23" t="s">
        <v>14</v>
      </c>
      <c r="M864" s="23" t="s">
        <v>1556</v>
      </c>
      <c r="N864" s="23" t="s">
        <v>2173</v>
      </c>
      <c r="O864" s="23" t="s">
        <v>2174</v>
      </c>
      <c r="P864" s="23" t="s">
        <v>1081</v>
      </c>
      <c r="Q864" s="23">
        <v>0</v>
      </c>
      <c r="R864" s="23" t="s">
        <v>1079</v>
      </c>
      <c r="S864" s="23" t="s">
        <v>2936</v>
      </c>
      <c r="T864" s="23" t="s">
        <v>1766</v>
      </c>
    </row>
    <row r="865" spans="1:20" s="19" customFormat="1">
      <c r="A865" s="23" t="s">
        <v>2891</v>
      </c>
      <c r="B865" s="23" t="s">
        <v>2892</v>
      </c>
      <c r="C865" s="23" t="s">
        <v>1834</v>
      </c>
      <c r="D865" s="23" t="s">
        <v>2179</v>
      </c>
      <c r="E865" s="23" t="s">
        <v>492</v>
      </c>
      <c r="F865" s="23" t="s">
        <v>2180</v>
      </c>
      <c r="G865" s="23" t="s">
        <v>1766</v>
      </c>
      <c r="H865" s="23" t="s">
        <v>2181</v>
      </c>
      <c r="I865" s="23" t="s">
        <v>2182</v>
      </c>
      <c r="J865" s="23" t="s">
        <v>14</v>
      </c>
      <c r="K865" s="23" t="s">
        <v>2171</v>
      </c>
      <c r="L865" s="23" t="s">
        <v>14</v>
      </c>
      <c r="M865" s="23" t="s">
        <v>2251</v>
      </c>
      <c r="N865" s="23" t="s">
        <v>2184</v>
      </c>
      <c r="O865" s="23" t="s">
        <v>2174</v>
      </c>
      <c r="P865" s="23" t="s">
        <v>2338</v>
      </c>
      <c r="Q865" s="23">
        <v>0</v>
      </c>
      <c r="R865" s="23" t="s">
        <v>2185</v>
      </c>
      <c r="S865" s="23" t="s">
        <v>2893</v>
      </c>
      <c r="T865" s="23" t="s">
        <v>1766</v>
      </c>
    </row>
    <row r="866" spans="1:20" s="19" customFormat="1">
      <c r="A866" s="23" t="s">
        <v>2581</v>
      </c>
      <c r="B866" s="23" t="s">
        <v>2582</v>
      </c>
      <c r="C866" s="23" t="s">
        <v>1834</v>
      </c>
      <c r="D866" s="23" t="s">
        <v>2179</v>
      </c>
      <c r="E866" s="23" t="s">
        <v>492</v>
      </c>
      <c r="F866" s="23" t="s">
        <v>2180</v>
      </c>
      <c r="G866" s="23" t="s">
        <v>1766</v>
      </c>
      <c r="H866" s="23" t="s">
        <v>2181</v>
      </c>
      <c r="I866" s="23" t="s">
        <v>2182</v>
      </c>
      <c r="J866" s="23" t="s">
        <v>14</v>
      </c>
      <c r="K866" s="23" t="s">
        <v>2171</v>
      </c>
      <c r="L866" s="23" t="s">
        <v>14</v>
      </c>
      <c r="M866" s="23" t="s">
        <v>2251</v>
      </c>
      <c r="N866" s="23" t="s">
        <v>2184</v>
      </c>
      <c r="O866" s="23" t="s">
        <v>2174</v>
      </c>
      <c r="P866" s="23" t="s">
        <v>2583</v>
      </c>
      <c r="Q866" s="23">
        <v>0</v>
      </c>
      <c r="R866" s="23" t="s">
        <v>2584</v>
      </c>
      <c r="S866" s="23" t="s">
        <v>2585</v>
      </c>
      <c r="T866" s="23" t="s">
        <v>1766</v>
      </c>
    </row>
    <row r="867" spans="1:20" s="19" customFormat="1">
      <c r="A867" s="23" t="s">
        <v>2920</v>
      </c>
      <c r="B867" s="23" t="s">
        <v>2921</v>
      </c>
      <c r="C867" s="23" t="s">
        <v>20</v>
      </c>
      <c r="D867" s="23" t="s">
        <v>2179</v>
      </c>
      <c r="E867" s="23" t="s">
        <v>487</v>
      </c>
      <c r="F867" s="23" t="s">
        <v>2206</v>
      </c>
      <c r="G867" s="23" t="s">
        <v>1766</v>
      </c>
      <c r="H867" s="23" t="s">
        <v>2181</v>
      </c>
      <c r="I867" s="23" t="s">
        <v>2182</v>
      </c>
      <c r="J867" s="23" t="s">
        <v>14</v>
      </c>
      <c r="K867" s="23" t="s">
        <v>2171</v>
      </c>
      <c r="L867" s="23" t="s">
        <v>14</v>
      </c>
      <c r="M867" s="23" t="s">
        <v>2803</v>
      </c>
      <c r="N867" s="23" t="s">
        <v>2184</v>
      </c>
      <c r="O867" s="23" t="s">
        <v>2174</v>
      </c>
      <c r="P867" s="23" t="s">
        <v>2175</v>
      </c>
      <c r="Q867" s="23">
        <v>0</v>
      </c>
      <c r="R867" s="23" t="s">
        <v>1565</v>
      </c>
      <c r="S867" s="23" t="s">
        <v>2922</v>
      </c>
      <c r="T867" s="23" t="s">
        <v>1766</v>
      </c>
    </row>
    <row r="868" spans="1:20" s="19" customFormat="1">
      <c r="A868" s="23" t="s">
        <v>2452</v>
      </c>
      <c r="B868" s="23" t="s">
        <v>2453</v>
      </c>
      <c r="C868" s="23" t="s">
        <v>16</v>
      </c>
      <c r="D868" s="23" t="s">
        <v>2167</v>
      </c>
      <c r="E868" s="23" t="s">
        <v>489</v>
      </c>
      <c r="F868" s="23" t="s">
        <v>2305</v>
      </c>
      <c r="G868" s="23" t="s">
        <v>1766</v>
      </c>
      <c r="H868" s="23" t="s">
        <v>2152</v>
      </c>
      <c r="I868" s="23" t="s">
        <v>2266</v>
      </c>
      <c r="J868" s="23" t="s">
        <v>466</v>
      </c>
      <c r="K868" s="23" t="s">
        <v>2171</v>
      </c>
      <c r="L868" s="23" t="s">
        <v>14</v>
      </c>
      <c r="M868" s="23" t="s">
        <v>2437</v>
      </c>
      <c r="N868" s="23" t="s">
        <v>2193</v>
      </c>
      <c r="O868" s="23" t="s">
        <v>2174</v>
      </c>
      <c r="P868" s="23" t="s">
        <v>11</v>
      </c>
      <c r="Q868" s="23">
        <v>0</v>
      </c>
      <c r="R868" s="23" t="s">
        <v>147</v>
      </c>
      <c r="S868" s="23" t="s">
        <v>2454</v>
      </c>
      <c r="T868" s="23" t="s">
        <v>1766</v>
      </c>
    </row>
    <row r="869" spans="1:20" s="19" customFormat="1">
      <c r="A869" s="23" t="s">
        <v>2407</v>
      </c>
      <c r="B869" s="23" t="s">
        <v>2408</v>
      </c>
      <c r="C869" s="23" t="s">
        <v>13</v>
      </c>
      <c r="D869" s="23" t="s">
        <v>2167</v>
      </c>
      <c r="E869" s="23" t="s">
        <v>489</v>
      </c>
      <c r="F869" s="23" t="s">
        <v>2329</v>
      </c>
      <c r="G869" s="23" t="s">
        <v>1766</v>
      </c>
      <c r="H869" s="23" t="s">
        <v>2190</v>
      </c>
      <c r="I869" s="23" t="s">
        <v>2191</v>
      </c>
      <c r="J869" s="23" t="s">
        <v>466</v>
      </c>
      <c r="K869" s="23" t="s">
        <v>2171</v>
      </c>
      <c r="L869" s="23" t="s">
        <v>14</v>
      </c>
      <c r="M869" s="23" t="s">
        <v>1547</v>
      </c>
      <c r="N869" s="23" t="s">
        <v>2193</v>
      </c>
      <c r="O869" s="23" t="s">
        <v>2174</v>
      </c>
      <c r="P869" s="23" t="s">
        <v>8</v>
      </c>
      <c r="Q869" s="23">
        <v>0</v>
      </c>
      <c r="R869" s="23" t="s">
        <v>1091</v>
      </c>
      <c r="S869" s="23" t="s">
        <v>2409</v>
      </c>
      <c r="T869" s="23" t="s">
        <v>1766</v>
      </c>
    </row>
    <row r="870" spans="1:20" s="19" customFormat="1">
      <c r="A870" s="23" t="s">
        <v>1433</v>
      </c>
      <c r="B870" s="23" t="s">
        <v>1814</v>
      </c>
      <c r="C870" s="23" t="s">
        <v>20</v>
      </c>
      <c r="D870" s="23" t="s">
        <v>2167</v>
      </c>
      <c r="E870" s="23" t="s">
        <v>1264</v>
      </c>
      <c r="F870" s="23" t="s">
        <v>2168</v>
      </c>
      <c r="G870" s="23" t="s">
        <v>1766</v>
      </c>
      <c r="H870" s="23" t="s">
        <v>2169</v>
      </c>
      <c r="I870" s="23" t="s">
        <v>2170</v>
      </c>
      <c r="J870" s="23" t="s">
        <v>14</v>
      </c>
      <c r="K870" s="23" t="s">
        <v>2171</v>
      </c>
      <c r="L870" s="23" t="s">
        <v>14</v>
      </c>
      <c r="M870" s="23" t="s">
        <v>2227</v>
      </c>
      <c r="N870" s="23" t="s">
        <v>2173</v>
      </c>
      <c r="O870" s="23" t="s">
        <v>2174</v>
      </c>
      <c r="P870" s="23" t="s">
        <v>2175</v>
      </c>
      <c r="Q870" s="23">
        <v>0</v>
      </c>
      <c r="R870" s="23" t="s">
        <v>467</v>
      </c>
      <c r="S870" s="23" t="s">
        <v>2632</v>
      </c>
      <c r="T870" s="23" t="s">
        <v>1766</v>
      </c>
    </row>
    <row r="871" spans="1:20" s="19" customFormat="1">
      <c r="A871" s="23" t="s">
        <v>2937</v>
      </c>
      <c r="B871" s="23" t="s">
        <v>2938</v>
      </c>
      <c r="C871" s="23" t="s">
        <v>1821</v>
      </c>
      <c r="D871" s="23" t="s">
        <v>2179</v>
      </c>
      <c r="E871" s="23" t="s">
        <v>492</v>
      </c>
      <c r="F871" s="23" t="s">
        <v>2315</v>
      </c>
      <c r="G871" s="23" t="s">
        <v>1766</v>
      </c>
      <c r="H871" s="23" t="s">
        <v>2241</v>
      </c>
      <c r="I871" s="23" t="s">
        <v>2182</v>
      </c>
      <c r="J871" s="23" t="s">
        <v>14</v>
      </c>
      <c r="K871" s="23" t="s">
        <v>2171</v>
      </c>
      <c r="L871" s="23" t="s">
        <v>14</v>
      </c>
      <c r="M871" s="23" t="s">
        <v>1548</v>
      </c>
      <c r="N871" s="23" t="s">
        <v>2184</v>
      </c>
      <c r="O871" s="23" t="s">
        <v>2174</v>
      </c>
      <c r="P871" s="23" t="s">
        <v>1241</v>
      </c>
      <c r="Q871" s="23">
        <v>0</v>
      </c>
      <c r="R871" s="23" t="s">
        <v>1098</v>
      </c>
      <c r="S871" s="23" t="s">
        <v>2939</v>
      </c>
      <c r="T871" s="23" t="s">
        <v>1766</v>
      </c>
    </row>
    <row r="872" spans="1:20" s="19" customFormat="1">
      <c r="A872" s="23" t="s">
        <v>2679</v>
      </c>
      <c r="B872" s="23" t="s">
        <v>2680</v>
      </c>
      <c r="C872" s="23" t="s">
        <v>18</v>
      </c>
      <c r="D872" s="23" t="s">
        <v>2167</v>
      </c>
      <c r="E872" s="23" t="s">
        <v>480</v>
      </c>
      <c r="F872" s="23" t="s">
        <v>2211</v>
      </c>
      <c r="G872" s="23" t="s">
        <v>1766</v>
      </c>
      <c r="H872" s="23" t="s">
        <v>2152</v>
      </c>
      <c r="I872" s="23" t="s">
        <v>2212</v>
      </c>
      <c r="J872" s="23" t="s">
        <v>14</v>
      </c>
      <c r="K872" s="23" t="s">
        <v>2171</v>
      </c>
      <c r="L872" s="23" t="s">
        <v>14</v>
      </c>
      <c r="M872" s="23" t="s">
        <v>1541</v>
      </c>
      <c r="N872" s="23" t="s">
        <v>2173</v>
      </c>
      <c r="O872" s="23" t="s">
        <v>2174</v>
      </c>
      <c r="P872" s="23" t="s">
        <v>2681</v>
      </c>
      <c r="Q872" s="23">
        <v>0</v>
      </c>
      <c r="R872" s="23" t="s">
        <v>1070</v>
      </c>
      <c r="S872" s="23" t="s">
        <v>2682</v>
      </c>
      <c r="T872" s="23" t="s">
        <v>1766</v>
      </c>
    </row>
    <row r="873" spans="1:20" s="19" customFormat="1">
      <c r="A873" s="23" t="s">
        <v>2738</v>
      </c>
      <c r="B873" s="23" t="s">
        <v>2739</v>
      </c>
      <c r="C873" s="23" t="s">
        <v>18</v>
      </c>
      <c r="D873" s="23" t="s">
        <v>2167</v>
      </c>
      <c r="E873" s="23" t="s">
        <v>480</v>
      </c>
      <c r="F873" s="23" t="s">
        <v>2265</v>
      </c>
      <c r="G873" s="23" t="s">
        <v>1766</v>
      </c>
      <c r="H873" s="23" t="s">
        <v>2181</v>
      </c>
      <c r="I873" s="23" t="s">
        <v>2266</v>
      </c>
      <c r="J873" s="23" t="s">
        <v>14</v>
      </c>
      <c r="K873" s="23" t="s">
        <v>2171</v>
      </c>
      <c r="L873" s="23" t="s">
        <v>14</v>
      </c>
      <c r="M873" s="23" t="s">
        <v>1558</v>
      </c>
      <c r="N873" s="23" t="s">
        <v>2173</v>
      </c>
      <c r="O873" s="23" t="s">
        <v>2174</v>
      </c>
      <c r="P873" s="23" t="s">
        <v>2740</v>
      </c>
      <c r="Q873" s="23">
        <v>0</v>
      </c>
      <c r="R873" s="23" t="s">
        <v>1214</v>
      </c>
      <c r="S873" s="23" t="s">
        <v>2741</v>
      </c>
      <c r="T873" s="23" t="s">
        <v>1766</v>
      </c>
    </row>
    <row r="874" spans="1:20" s="19" customFormat="1">
      <c r="A874" s="23" t="s">
        <v>2934</v>
      </c>
      <c r="B874" s="23" t="s">
        <v>2935</v>
      </c>
      <c r="C874" s="23" t="s">
        <v>16</v>
      </c>
      <c r="D874" s="23" t="s">
        <v>2167</v>
      </c>
      <c r="E874" s="23" t="s">
        <v>480</v>
      </c>
      <c r="F874" s="23" t="s">
        <v>2470</v>
      </c>
      <c r="G874" s="23" t="s">
        <v>1766</v>
      </c>
      <c r="H874" s="23" t="s">
        <v>2152</v>
      </c>
      <c r="I874" s="23" t="s">
        <v>2266</v>
      </c>
      <c r="J874" s="23" t="s">
        <v>14</v>
      </c>
      <c r="K874" s="23" t="s">
        <v>2171</v>
      </c>
      <c r="L874" s="23" t="s">
        <v>14</v>
      </c>
      <c r="M874" s="23" t="s">
        <v>1543</v>
      </c>
      <c r="N874" s="23" t="s">
        <v>2173</v>
      </c>
      <c r="O874" s="23" t="s">
        <v>2174</v>
      </c>
      <c r="P874" s="23" t="s">
        <v>1081</v>
      </c>
      <c r="Q874" s="23">
        <v>0</v>
      </c>
      <c r="R874" s="23" t="s">
        <v>1079</v>
      </c>
      <c r="S874" s="23" t="s">
        <v>2936</v>
      </c>
      <c r="T874" s="23" t="s">
        <v>1766</v>
      </c>
    </row>
    <row r="875" spans="1:20" s="19" customFormat="1">
      <c r="A875" s="23" t="s">
        <v>2894</v>
      </c>
      <c r="B875" s="23" t="s">
        <v>2895</v>
      </c>
      <c r="C875" s="23" t="s">
        <v>18</v>
      </c>
      <c r="D875" s="23" t="s">
        <v>2167</v>
      </c>
      <c r="E875" s="23" t="s">
        <v>480</v>
      </c>
      <c r="F875" s="23" t="s">
        <v>2211</v>
      </c>
      <c r="G875" s="23" t="s">
        <v>1766</v>
      </c>
      <c r="H875" s="23" t="s">
        <v>2236</v>
      </c>
      <c r="I875" s="23" t="s">
        <v>2212</v>
      </c>
      <c r="J875" s="23" t="s">
        <v>14</v>
      </c>
      <c r="K875" s="23" t="s">
        <v>2171</v>
      </c>
      <c r="L875" s="23" t="s">
        <v>14</v>
      </c>
      <c r="M875" s="23" t="s">
        <v>1557</v>
      </c>
      <c r="N875" s="23" t="s">
        <v>2173</v>
      </c>
      <c r="O875" s="23" t="s">
        <v>2174</v>
      </c>
      <c r="P875" s="23" t="s">
        <v>2896</v>
      </c>
      <c r="Q875" s="23">
        <v>0</v>
      </c>
      <c r="R875" s="23" t="s">
        <v>1070</v>
      </c>
      <c r="S875" s="23" t="s">
        <v>2897</v>
      </c>
      <c r="T875" s="23" t="s">
        <v>1766</v>
      </c>
    </row>
    <row r="876" spans="1:20" s="19" customFormat="1">
      <c r="A876" s="23" t="s">
        <v>2460</v>
      </c>
      <c r="B876" s="23" t="s">
        <v>2461</v>
      </c>
      <c r="C876" s="23" t="s">
        <v>13</v>
      </c>
      <c r="D876" s="23" t="s">
        <v>2167</v>
      </c>
      <c r="E876" s="23" t="s">
        <v>489</v>
      </c>
      <c r="F876" s="23" t="s">
        <v>2329</v>
      </c>
      <c r="G876" s="23" t="s">
        <v>1766</v>
      </c>
      <c r="H876" s="23" t="s">
        <v>2190</v>
      </c>
      <c r="I876" s="23" t="s">
        <v>2191</v>
      </c>
      <c r="J876" s="23" t="s">
        <v>466</v>
      </c>
      <c r="K876" s="23" t="s">
        <v>2171</v>
      </c>
      <c r="L876" s="23" t="s">
        <v>14</v>
      </c>
      <c r="M876" s="23" t="s">
        <v>1562</v>
      </c>
      <c r="N876" s="23" t="s">
        <v>2193</v>
      </c>
      <c r="O876" s="23" t="s">
        <v>2174</v>
      </c>
      <c r="P876" s="23" t="s">
        <v>149</v>
      </c>
      <c r="Q876" s="23">
        <v>0</v>
      </c>
      <c r="R876" s="23" t="s">
        <v>1091</v>
      </c>
      <c r="S876" s="23" t="s">
        <v>2462</v>
      </c>
      <c r="T876" s="23" t="s">
        <v>1766</v>
      </c>
    </row>
    <row r="877" spans="1:20" s="19" customFormat="1">
      <c r="A877" s="23" t="s">
        <v>2198</v>
      </c>
      <c r="B877" s="23" t="s">
        <v>2199</v>
      </c>
      <c r="C877" s="23" t="s">
        <v>20</v>
      </c>
      <c r="D877" s="23" t="s">
        <v>2167</v>
      </c>
      <c r="E877" s="23" t="s">
        <v>480</v>
      </c>
      <c r="F877" s="23" t="s">
        <v>2200</v>
      </c>
      <c r="G877" s="23" t="s">
        <v>1766</v>
      </c>
      <c r="H877" s="23" t="s">
        <v>2190</v>
      </c>
      <c r="I877" s="23" t="s">
        <v>2201</v>
      </c>
      <c r="J877" s="23" t="s">
        <v>14</v>
      </c>
      <c r="K877" s="23" t="s">
        <v>2171</v>
      </c>
      <c r="L877" s="23" t="s">
        <v>14</v>
      </c>
      <c r="M877" s="23" t="s">
        <v>1557</v>
      </c>
      <c r="N877" s="23" t="s">
        <v>2173</v>
      </c>
      <c r="O877" s="23" t="s">
        <v>2174</v>
      </c>
      <c r="P877" s="23" t="s">
        <v>2202</v>
      </c>
      <c r="Q877" s="23">
        <v>0</v>
      </c>
      <c r="R877" s="23" t="s">
        <v>1040</v>
      </c>
      <c r="S877" s="23" t="s">
        <v>2203</v>
      </c>
      <c r="T877" s="23" t="s">
        <v>1766</v>
      </c>
    </row>
    <row r="878" spans="1:20" s="19" customFormat="1">
      <c r="A878" s="23" t="s">
        <v>2364</v>
      </c>
      <c r="B878" s="23" t="s">
        <v>2365</v>
      </c>
      <c r="C878" s="23" t="s">
        <v>1927</v>
      </c>
      <c r="D878" s="23" t="s">
        <v>2179</v>
      </c>
      <c r="E878" s="23" t="s">
        <v>492</v>
      </c>
      <c r="F878" s="23" t="s">
        <v>2315</v>
      </c>
      <c r="G878" s="23" t="s">
        <v>1766</v>
      </c>
      <c r="H878" s="23" t="s">
        <v>2241</v>
      </c>
      <c r="I878" s="23" t="s">
        <v>2182</v>
      </c>
      <c r="J878" s="23" t="s">
        <v>14</v>
      </c>
      <c r="K878" s="23" t="s">
        <v>2171</v>
      </c>
      <c r="L878" s="23" t="s">
        <v>14</v>
      </c>
      <c r="M878" s="23" t="s">
        <v>1552</v>
      </c>
      <c r="N878" s="23" t="s">
        <v>2184</v>
      </c>
      <c r="O878" s="23" t="s">
        <v>2174</v>
      </c>
      <c r="P878" s="23" t="s">
        <v>1241</v>
      </c>
      <c r="Q878" s="23">
        <v>0</v>
      </c>
      <c r="R878" s="23" t="s">
        <v>1098</v>
      </c>
      <c r="S878" s="23" t="s">
        <v>2366</v>
      </c>
      <c r="T878" s="23" t="s">
        <v>1766</v>
      </c>
    </row>
    <row r="879" spans="1:20" s="19" customFormat="1">
      <c r="A879" s="23" t="s">
        <v>2703</v>
      </c>
      <c r="B879" s="23" t="s">
        <v>2704</v>
      </c>
      <c r="C879" s="23" t="s">
        <v>16</v>
      </c>
      <c r="D879" s="23" t="s">
        <v>2167</v>
      </c>
      <c r="E879" s="23" t="s">
        <v>480</v>
      </c>
      <c r="F879" s="23" t="s">
        <v>2211</v>
      </c>
      <c r="G879" s="23" t="s">
        <v>1766</v>
      </c>
      <c r="H879" s="23" t="s">
        <v>2236</v>
      </c>
      <c r="I879" s="23" t="s">
        <v>2212</v>
      </c>
      <c r="J879" s="23" t="s">
        <v>14</v>
      </c>
      <c r="K879" s="23" t="s">
        <v>2171</v>
      </c>
      <c r="L879" s="23" t="s">
        <v>14</v>
      </c>
      <c r="M879" s="23" t="s">
        <v>1552</v>
      </c>
      <c r="N879" s="23" t="s">
        <v>2173</v>
      </c>
      <c r="O879" s="23" t="s">
        <v>2174</v>
      </c>
      <c r="P879" s="23" t="s">
        <v>148</v>
      </c>
      <c r="Q879" s="23">
        <v>0</v>
      </c>
      <c r="R879" s="23" t="s">
        <v>1070</v>
      </c>
      <c r="S879" s="23" t="s">
        <v>2705</v>
      </c>
      <c r="T879" s="23" t="s">
        <v>1766</v>
      </c>
    </row>
    <row r="880" spans="1:20" s="19" customFormat="1">
      <c r="A880" s="23" t="s">
        <v>2568</v>
      </c>
      <c r="B880" s="23" t="s">
        <v>2569</v>
      </c>
      <c r="C880" s="23" t="s">
        <v>20</v>
      </c>
      <c r="D880" s="23" t="s">
        <v>2167</v>
      </c>
      <c r="E880" s="23" t="s">
        <v>489</v>
      </c>
      <c r="F880" s="23" t="s">
        <v>2384</v>
      </c>
      <c r="G880" s="23" t="s">
        <v>1766</v>
      </c>
      <c r="H880" s="23" t="s">
        <v>2169</v>
      </c>
      <c r="I880" s="23" t="s">
        <v>2201</v>
      </c>
      <c r="J880" s="23" t="s">
        <v>466</v>
      </c>
      <c r="K880" s="23" t="s">
        <v>2171</v>
      </c>
      <c r="L880" s="23" t="s">
        <v>14</v>
      </c>
      <c r="M880" s="23" t="s">
        <v>2495</v>
      </c>
      <c r="N880" s="23" t="s">
        <v>2193</v>
      </c>
      <c r="O880" s="23" t="s">
        <v>2174</v>
      </c>
      <c r="P880" s="23" t="s">
        <v>8</v>
      </c>
      <c r="Q880" s="23">
        <v>0</v>
      </c>
      <c r="R880" s="23" t="s">
        <v>2570</v>
      </c>
      <c r="S880" s="23" t="s">
        <v>2571</v>
      </c>
      <c r="T880" s="23" t="s">
        <v>1766</v>
      </c>
    </row>
    <row r="881" spans="1:20" s="19" customFormat="1">
      <c r="A881" s="23" t="s">
        <v>2431</v>
      </c>
      <c r="B881" s="23" t="s">
        <v>2432</v>
      </c>
      <c r="C881" s="23" t="s">
        <v>18</v>
      </c>
      <c r="D881" s="23" t="s">
        <v>2167</v>
      </c>
      <c r="E881" s="23" t="s">
        <v>480</v>
      </c>
      <c r="F881" s="23" t="s">
        <v>2211</v>
      </c>
      <c r="G881" s="23" t="s">
        <v>1766</v>
      </c>
      <c r="H881" s="23" t="s">
        <v>2152</v>
      </c>
      <c r="I881" s="23" t="s">
        <v>2212</v>
      </c>
      <c r="J881" s="23" t="s">
        <v>14</v>
      </c>
      <c r="K881" s="23" t="s">
        <v>2171</v>
      </c>
      <c r="L881" s="23" t="s">
        <v>14</v>
      </c>
      <c r="M881" s="23" t="s">
        <v>1548</v>
      </c>
      <c r="N881" s="23" t="s">
        <v>2173</v>
      </c>
      <c r="O881" s="23" t="s">
        <v>2174</v>
      </c>
      <c r="P881" s="23" t="s">
        <v>149</v>
      </c>
      <c r="Q881" s="23">
        <v>0</v>
      </c>
      <c r="R881" s="23" t="s">
        <v>1070</v>
      </c>
      <c r="S881" s="23" t="s">
        <v>2433</v>
      </c>
      <c r="T881" s="23" t="s">
        <v>1766</v>
      </c>
    </row>
    <row r="882" spans="1:20" s="19" customFormat="1">
      <c r="A882" s="23" t="s">
        <v>1449</v>
      </c>
      <c r="B882" s="23" t="s">
        <v>1825</v>
      </c>
      <c r="C882" s="23" t="s">
        <v>13</v>
      </c>
      <c r="D882" s="23" t="s">
        <v>2167</v>
      </c>
      <c r="E882" s="23" t="s">
        <v>480</v>
      </c>
      <c r="F882" s="23" t="s">
        <v>2295</v>
      </c>
      <c r="G882" s="23" t="s">
        <v>1766</v>
      </c>
      <c r="H882" s="23" t="s">
        <v>2169</v>
      </c>
      <c r="I882" s="23" t="s">
        <v>2170</v>
      </c>
      <c r="J882" s="23" t="s">
        <v>14</v>
      </c>
      <c r="K882" s="23" t="s">
        <v>2171</v>
      </c>
      <c r="L882" s="23" t="s">
        <v>14</v>
      </c>
      <c r="M882" s="23" t="s">
        <v>1560</v>
      </c>
      <c r="N882" s="23" t="s">
        <v>2173</v>
      </c>
      <c r="O882" s="23" t="s">
        <v>2174</v>
      </c>
      <c r="P882" s="23" t="s">
        <v>149</v>
      </c>
      <c r="Q882" s="23">
        <v>0</v>
      </c>
      <c r="R882" s="23" t="s">
        <v>1467</v>
      </c>
      <c r="S882" s="23" t="s">
        <v>2004</v>
      </c>
      <c r="T882" s="23" t="s">
        <v>1766</v>
      </c>
    </row>
    <row r="883" spans="1:20" s="19" customFormat="1">
      <c r="A883" s="23" t="s">
        <v>1891</v>
      </c>
      <c r="B883" s="23" t="s">
        <v>1892</v>
      </c>
      <c r="C883" s="23" t="s">
        <v>20</v>
      </c>
      <c r="D883" s="23" t="s">
        <v>2167</v>
      </c>
      <c r="E883" s="23" t="s">
        <v>489</v>
      </c>
      <c r="F883" s="23" t="s">
        <v>2189</v>
      </c>
      <c r="G883" s="23" t="s">
        <v>1766</v>
      </c>
      <c r="H883" s="23" t="s">
        <v>2190</v>
      </c>
      <c r="I883" s="23" t="s">
        <v>2191</v>
      </c>
      <c r="J883" s="23" t="s">
        <v>466</v>
      </c>
      <c r="K883" s="23" t="s">
        <v>2171</v>
      </c>
      <c r="L883" s="23" t="s">
        <v>14</v>
      </c>
      <c r="M883" s="23" t="s">
        <v>2192</v>
      </c>
      <c r="N883" s="23" t="s">
        <v>2193</v>
      </c>
      <c r="O883" s="23" t="s">
        <v>2174</v>
      </c>
      <c r="P883" s="23" t="s">
        <v>2519</v>
      </c>
      <c r="Q883" s="23">
        <v>0</v>
      </c>
      <c r="R883" s="23" t="s">
        <v>1475</v>
      </c>
      <c r="S883" s="23" t="s">
        <v>1933</v>
      </c>
      <c r="T883" s="23" t="s">
        <v>1766</v>
      </c>
    </row>
    <row r="884" spans="1:20" s="19" customFormat="1">
      <c r="A884" s="23" t="s">
        <v>2434</v>
      </c>
      <c r="B884" s="23" t="s">
        <v>2435</v>
      </c>
      <c r="C884" s="23" t="s">
        <v>20</v>
      </c>
      <c r="D884" s="23" t="s">
        <v>2167</v>
      </c>
      <c r="E884" s="23" t="s">
        <v>489</v>
      </c>
      <c r="F884" s="23" t="s">
        <v>2189</v>
      </c>
      <c r="G884" s="23" t="s">
        <v>1766</v>
      </c>
      <c r="H884" s="23" t="s">
        <v>2190</v>
      </c>
      <c r="I884" s="23" t="s">
        <v>2191</v>
      </c>
      <c r="J884" s="23" t="s">
        <v>466</v>
      </c>
      <c r="K884" s="23" t="s">
        <v>2171</v>
      </c>
      <c r="L884" s="23" t="s">
        <v>14</v>
      </c>
      <c r="M884" s="23" t="s">
        <v>2232</v>
      </c>
      <c r="N884" s="23" t="s">
        <v>2193</v>
      </c>
      <c r="O884" s="23" t="s">
        <v>2174</v>
      </c>
      <c r="P884" s="23" t="s">
        <v>8</v>
      </c>
      <c r="Q884" s="23">
        <v>0</v>
      </c>
      <c r="R884" s="23" t="s">
        <v>1214</v>
      </c>
      <c r="S884" s="23" t="s">
        <v>2438</v>
      </c>
      <c r="T884" s="23" t="s">
        <v>1766</v>
      </c>
    </row>
    <row r="885" spans="1:20" s="19" customFormat="1">
      <c r="A885" s="23" t="s">
        <v>2923</v>
      </c>
      <c r="B885" s="23" t="s">
        <v>2924</v>
      </c>
      <c r="C885" s="23" t="s">
        <v>1834</v>
      </c>
      <c r="D885" s="23" t="s">
        <v>2179</v>
      </c>
      <c r="E885" s="23" t="s">
        <v>487</v>
      </c>
      <c r="F885" s="23" t="s">
        <v>2206</v>
      </c>
      <c r="G885" s="23" t="s">
        <v>1766</v>
      </c>
      <c r="H885" s="23" t="s">
        <v>2181</v>
      </c>
      <c r="I885" s="23" t="s">
        <v>2182</v>
      </c>
      <c r="J885" s="23" t="s">
        <v>466</v>
      </c>
      <c r="K885" s="23" t="s">
        <v>2171</v>
      </c>
      <c r="L885" s="23" t="s">
        <v>14</v>
      </c>
      <c r="M885" s="23" t="s">
        <v>2472</v>
      </c>
      <c r="N885" s="23" t="s">
        <v>2184</v>
      </c>
      <c r="O885" s="23" t="s">
        <v>2174</v>
      </c>
      <c r="P885" s="23" t="s">
        <v>2446</v>
      </c>
      <c r="Q885" s="23">
        <v>0</v>
      </c>
      <c r="R885" s="23" t="s">
        <v>145</v>
      </c>
      <c r="S885" s="23" t="s">
        <v>2925</v>
      </c>
      <c r="T885" s="23" t="s">
        <v>1766</v>
      </c>
    </row>
    <row r="886" spans="1:20" s="19" customFormat="1">
      <c r="A886" s="23" t="s">
        <v>2865</v>
      </c>
      <c r="B886" s="23" t="s">
        <v>2866</v>
      </c>
      <c r="C886" s="23" t="s">
        <v>20</v>
      </c>
      <c r="D886" s="23" t="s">
        <v>2167</v>
      </c>
      <c r="E886" s="23" t="s">
        <v>480</v>
      </c>
      <c r="F886" s="23" t="s">
        <v>2295</v>
      </c>
      <c r="G886" s="23" t="s">
        <v>1766</v>
      </c>
      <c r="H886" s="23" t="s">
        <v>2169</v>
      </c>
      <c r="I886" s="23" t="s">
        <v>2170</v>
      </c>
      <c r="J886" s="23" t="s">
        <v>14</v>
      </c>
      <c r="K886" s="23" t="s">
        <v>2171</v>
      </c>
      <c r="L886" s="23" t="s">
        <v>14</v>
      </c>
      <c r="M886" s="23" t="s">
        <v>1551</v>
      </c>
      <c r="N886" s="23" t="s">
        <v>2173</v>
      </c>
      <c r="O886" s="23" t="s">
        <v>2174</v>
      </c>
      <c r="P886" s="23" t="s">
        <v>1081</v>
      </c>
      <c r="Q886" s="23">
        <v>0</v>
      </c>
      <c r="R886" s="23" t="s">
        <v>1079</v>
      </c>
      <c r="S886" s="23" t="s">
        <v>2867</v>
      </c>
      <c r="T886" s="23" t="s">
        <v>1766</v>
      </c>
    </row>
    <row r="887" spans="1:20" s="19" customFormat="1">
      <c r="A887" s="23" t="s">
        <v>2845</v>
      </c>
      <c r="B887" s="23" t="s">
        <v>2846</v>
      </c>
      <c r="C887" s="23" t="s">
        <v>1834</v>
      </c>
      <c r="D887" s="23" t="s">
        <v>2179</v>
      </c>
      <c r="E887" s="23" t="s">
        <v>487</v>
      </c>
      <c r="F887" s="23" t="s">
        <v>2206</v>
      </c>
      <c r="G887" s="23" t="s">
        <v>1766</v>
      </c>
      <c r="H887" s="23" t="s">
        <v>2181</v>
      </c>
      <c r="I887" s="23" t="s">
        <v>2182</v>
      </c>
      <c r="J887" s="23" t="s">
        <v>14</v>
      </c>
      <c r="K887" s="23" t="s">
        <v>2171</v>
      </c>
      <c r="L887" s="23" t="s">
        <v>14</v>
      </c>
      <c r="M887" s="23" t="s">
        <v>2207</v>
      </c>
      <c r="N887" s="23" t="s">
        <v>2184</v>
      </c>
      <c r="O887" s="23" t="s">
        <v>2174</v>
      </c>
      <c r="P887" s="23" t="s">
        <v>2847</v>
      </c>
      <c r="Q887" s="23">
        <v>0</v>
      </c>
      <c r="R887" s="23" t="s">
        <v>2848</v>
      </c>
      <c r="S887" s="23" t="s">
        <v>2849</v>
      </c>
      <c r="T887" s="23" t="s">
        <v>1766</v>
      </c>
    </row>
    <row r="888" spans="1:20" s="19" customFormat="1">
      <c r="A888" s="23" t="s">
        <v>2348</v>
      </c>
      <c r="B888" s="23" t="s">
        <v>2349</v>
      </c>
      <c r="C888" s="23" t="s">
        <v>1834</v>
      </c>
      <c r="D888" s="23" t="s">
        <v>2179</v>
      </c>
      <c r="E888" s="23" t="s">
        <v>492</v>
      </c>
      <c r="F888" s="23" t="s">
        <v>2180</v>
      </c>
      <c r="G888" s="23" t="s">
        <v>1766</v>
      </c>
      <c r="H888" s="23" t="s">
        <v>2181</v>
      </c>
      <c r="I888" s="23" t="s">
        <v>2182</v>
      </c>
      <c r="J888" s="23" t="s">
        <v>14</v>
      </c>
      <c r="K888" s="23" t="s">
        <v>2171</v>
      </c>
      <c r="L888" s="23" t="s">
        <v>14</v>
      </c>
      <c r="M888" s="23" t="s">
        <v>2261</v>
      </c>
      <c r="N888" s="23" t="s">
        <v>2184</v>
      </c>
      <c r="O888" s="23" t="s">
        <v>2174</v>
      </c>
      <c r="P888" s="23" t="s">
        <v>8</v>
      </c>
      <c r="Q888" s="23">
        <v>0</v>
      </c>
      <c r="R888" s="23" t="s">
        <v>1079</v>
      </c>
      <c r="S888" s="23" t="s">
        <v>2350</v>
      </c>
      <c r="T888" s="23" t="s">
        <v>1766</v>
      </c>
    </row>
    <row r="889" spans="1:20" s="19" customFormat="1">
      <c r="A889" s="23" t="s">
        <v>2787</v>
      </c>
      <c r="B889" s="23" t="s">
        <v>2788</v>
      </c>
      <c r="C889" s="23" t="s">
        <v>18</v>
      </c>
      <c r="D889" s="23" t="s">
        <v>2167</v>
      </c>
      <c r="E889" s="23" t="s">
        <v>2622</v>
      </c>
      <c r="F889" s="23" t="s">
        <v>2789</v>
      </c>
      <c r="G889" s="23" t="s">
        <v>1766</v>
      </c>
      <c r="H889" s="23" t="s">
        <v>2190</v>
      </c>
      <c r="I889" s="23" t="s">
        <v>2182</v>
      </c>
      <c r="J889" s="23" t="s">
        <v>14</v>
      </c>
      <c r="K889" s="23" t="s">
        <v>2171</v>
      </c>
      <c r="L889" s="23" t="s">
        <v>14</v>
      </c>
      <c r="M889" s="23" t="s">
        <v>1559</v>
      </c>
      <c r="N889" s="23" t="s">
        <v>2396</v>
      </c>
      <c r="O889" s="23" t="s">
        <v>2396</v>
      </c>
      <c r="P889" s="23" t="s">
        <v>148</v>
      </c>
      <c r="Q889" s="23">
        <v>0</v>
      </c>
      <c r="R889" s="23" t="s">
        <v>2485</v>
      </c>
      <c r="S889" s="23" t="s">
        <v>2790</v>
      </c>
      <c r="T889" s="23" t="s">
        <v>1766</v>
      </c>
    </row>
    <row r="890" spans="1:20" s="19" customFormat="1">
      <c r="A890" s="23" t="s">
        <v>1435</v>
      </c>
      <c r="B890" s="23" t="s">
        <v>1815</v>
      </c>
      <c r="C890" s="23" t="s">
        <v>20</v>
      </c>
      <c r="D890" s="23" t="s">
        <v>2167</v>
      </c>
      <c r="E890" s="23" t="s">
        <v>1264</v>
      </c>
      <c r="F890" s="23" t="s">
        <v>2168</v>
      </c>
      <c r="G890" s="23" t="s">
        <v>1766</v>
      </c>
      <c r="H890" s="23" t="s">
        <v>2169</v>
      </c>
      <c r="I890" s="23" t="s">
        <v>2170</v>
      </c>
      <c r="J890" s="23" t="s">
        <v>14</v>
      </c>
      <c r="K890" s="23" t="s">
        <v>2171</v>
      </c>
      <c r="L890" s="23" t="s">
        <v>14</v>
      </c>
      <c r="M890" s="23" t="s">
        <v>2227</v>
      </c>
      <c r="N890" s="23" t="s">
        <v>2173</v>
      </c>
      <c r="O890" s="23" t="s">
        <v>2174</v>
      </c>
      <c r="P890" s="23" t="s">
        <v>2175</v>
      </c>
      <c r="Q890" s="23">
        <v>0</v>
      </c>
      <c r="R890" s="23" t="s">
        <v>467</v>
      </c>
      <c r="S890" s="23" t="s">
        <v>2811</v>
      </c>
      <c r="T890" s="23" t="s">
        <v>1766</v>
      </c>
    </row>
    <row r="891" spans="1:20" s="19" customFormat="1">
      <c r="A891" s="23" t="s">
        <v>2840</v>
      </c>
      <c r="B891" s="23" t="s">
        <v>2841</v>
      </c>
      <c r="C891" s="23" t="s">
        <v>18</v>
      </c>
      <c r="D891" s="23" t="s">
        <v>2167</v>
      </c>
      <c r="E891" s="23" t="s">
        <v>480</v>
      </c>
      <c r="F891" s="23" t="s">
        <v>2211</v>
      </c>
      <c r="G891" s="23" t="s">
        <v>1766</v>
      </c>
      <c r="H891" s="23" t="s">
        <v>2152</v>
      </c>
      <c r="I891" s="23" t="s">
        <v>2212</v>
      </c>
      <c r="J891" s="23" t="s">
        <v>14</v>
      </c>
      <c r="K891" s="23" t="s">
        <v>2171</v>
      </c>
      <c r="L891" s="23" t="s">
        <v>14</v>
      </c>
      <c r="M891" s="23" t="s">
        <v>1548</v>
      </c>
      <c r="N891" s="23" t="s">
        <v>2173</v>
      </c>
      <c r="O891" s="23" t="s">
        <v>2174</v>
      </c>
      <c r="P891" s="23" t="s">
        <v>2886</v>
      </c>
      <c r="Q891" s="23">
        <v>0</v>
      </c>
      <c r="R891" s="23" t="s">
        <v>1070</v>
      </c>
      <c r="S891" s="23" t="s">
        <v>2887</v>
      </c>
      <c r="T891" s="23" t="s">
        <v>1766</v>
      </c>
    </row>
    <row r="892" spans="1:20" s="19" customFormat="1">
      <c r="A892" s="23" t="s">
        <v>2876</v>
      </c>
      <c r="B892" s="23" t="s">
        <v>2877</v>
      </c>
      <c r="C892" s="23" t="s">
        <v>13</v>
      </c>
      <c r="D892" s="23" t="s">
        <v>2167</v>
      </c>
      <c r="E892" s="23" t="s">
        <v>489</v>
      </c>
      <c r="F892" s="23" t="s">
        <v>2384</v>
      </c>
      <c r="G892" s="23" t="s">
        <v>1766</v>
      </c>
      <c r="H892" s="23" t="s">
        <v>2169</v>
      </c>
      <c r="I892" s="23" t="s">
        <v>2201</v>
      </c>
      <c r="J892" s="23" t="s">
        <v>466</v>
      </c>
      <c r="K892" s="23" t="s">
        <v>2171</v>
      </c>
      <c r="L892" s="23" t="s">
        <v>14</v>
      </c>
      <c r="M892" s="23" t="s">
        <v>2577</v>
      </c>
      <c r="N892" s="23" t="s">
        <v>2193</v>
      </c>
      <c r="O892" s="23" t="s">
        <v>2174</v>
      </c>
      <c r="P892" s="23" t="s">
        <v>149</v>
      </c>
      <c r="Q892" s="23">
        <v>0</v>
      </c>
      <c r="R892" s="23" t="s">
        <v>2386</v>
      </c>
      <c r="S892" s="23" t="s">
        <v>2878</v>
      </c>
      <c r="T892" s="23" t="s">
        <v>1766</v>
      </c>
    </row>
    <row r="893" spans="1:20" s="19" customFormat="1">
      <c r="A893" s="23" t="s">
        <v>2923</v>
      </c>
      <c r="B893" s="23" t="s">
        <v>2924</v>
      </c>
      <c r="C893" s="23" t="s">
        <v>1834</v>
      </c>
      <c r="D893" s="23" t="s">
        <v>2179</v>
      </c>
      <c r="E893" s="23" t="s">
        <v>487</v>
      </c>
      <c r="F893" s="23" t="s">
        <v>2206</v>
      </c>
      <c r="G893" s="23" t="s">
        <v>1766</v>
      </c>
      <c r="H893" s="23" t="s">
        <v>2181</v>
      </c>
      <c r="I893" s="23" t="s">
        <v>2182</v>
      </c>
      <c r="J893" s="23" t="s">
        <v>466</v>
      </c>
      <c r="K893" s="23" t="s">
        <v>2171</v>
      </c>
      <c r="L893" s="23" t="s">
        <v>14</v>
      </c>
      <c r="M893" s="23" t="s">
        <v>2803</v>
      </c>
      <c r="N893" s="23" t="s">
        <v>2184</v>
      </c>
      <c r="O893" s="23" t="s">
        <v>2174</v>
      </c>
      <c r="P893" s="23" t="s">
        <v>2446</v>
      </c>
      <c r="Q893" s="23">
        <v>0</v>
      </c>
      <c r="R893" s="23" t="s">
        <v>145</v>
      </c>
      <c r="S893" s="23" t="s">
        <v>2925</v>
      </c>
      <c r="T893" s="23" t="s">
        <v>1766</v>
      </c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password="CC99" sheet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13" activePane="bottomRight" state="frozen"/>
      <selection pane="topRight" activeCell="H1" sqref="H1"/>
      <selection pane="bottomLeft" activeCell="A4" sqref="A4"/>
      <selection pane="bottomRight" activeCell="G32" sqref="G32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2966</v>
      </c>
      <c r="B1" s="23" t="s">
        <v>60</v>
      </c>
      <c r="C1" s="23" t="s">
        <v>61</v>
      </c>
      <c r="D1" s="23" t="s">
        <v>2967</v>
      </c>
      <c r="E1" s="23" t="s">
        <v>2968</v>
      </c>
      <c r="F1" s="23" t="s">
        <v>2161</v>
      </c>
      <c r="G1" s="23" t="s">
        <v>2969</v>
      </c>
      <c r="H1" s="23" t="s">
        <v>2970</v>
      </c>
      <c r="I1" s="23" t="s">
        <v>2971</v>
      </c>
      <c r="J1" s="23" t="s">
        <v>2972</v>
      </c>
      <c r="K1" s="23" t="s">
        <v>2973</v>
      </c>
      <c r="L1" s="23" t="s">
        <v>5</v>
      </c>
      <c r="M1" s="23" t="s">
        <v>2974</v>
      </c>
    </row>
    <row r="2" spans="1:13">
      <c r="A2" s="23" t="s">
        <v>2789</v>
      </c>
      <c r="B2" s="23" t="s">
        <v>2975</v>
      </c>
      <c r="C2" s="23" t="s">
        <v>14</v>
      </c>
      <c r="D2" s="23" t="s">
        <v>2976</v>
      </c>
      <c r="E2" s="23" t="s">
        <v>2977</v>
      </c>
      <c r="F2" s="23" t="s">
        <v>2978</v>
      </c>
      <c r="G2" s="23">
        <v>2</v>
      </c>
      <c r="H2" s="23">
        <v>1.5</v>
      </c>
      <c r="I2" s="23" t="s">
        <v>14</v>
      </c>
      <c r="J2" s="23">
        <v>0.5</v>
      </c>
      <c r="K2" s="23" t="s">
        <v>14</v>
      </c>
      <c r="L2" s="23" t="s">
        <v>14</v>
      </c>
      <c r="M2" s="23" t="s">
        <v>2182</v>
      </c>
    </row>
    <row r="3" spans="1:13">
      <c r="A3" s="23" t="s">
        <v>2379</v>
      </c>
      <c r="B3" s="23" t="s">
        <v>1176</v>
      </c>
      <c r="C3" s="23" t="s">
        <v>2979</v>
      </c>
      <c r="D3" s="23" t="s">
        <v>2980</v>
      </c>
      <c r="E3" s="23" t="s">
        <v>2981</v>
      </c>
      <c r="F3" s="23" t="s">
        <v>2982</v>
      </c>
      <c r="G3" s="23">
        <v>2.5</v>
      </c>
      <c r="H3" s="23">
        <v>1</v>
      </c>
      <c r="I3" s="23">
        <v>1</v>
      </c>
      <c r="J3" s="23">
        <v>0.5</v>
      </c>
      <c r="K3" s="23" t="s">
        <v>2152</v>
      </c>
      <c r="L3" s="23" t="s">
        <v>2169</v>
      </c>
      <c r="M3" s="23" t="s">
        <v>2182</v>
      </c>
    </row>
    <row r="4" spans="1:13">
      <c r="A4" s="23" t="s">
        <v>2484</v>
      </c>
      <c r="B4" s="23" t="s">
        <v>2975</v>
      </c>
      <c r="C4" s="23" t="s">
        <v>14</v>
      </c>
      <c r="D4" s="23" t="s">
        <v>2983</v>
      </c>
      <c r="E4" s="23" t="s">
        <v>1479</v>
      </c>
      <c r="F4" s="23" t="s">
        <v>2984</v>
      </c>
      <c r="G4" s="23">
        <v>1.5</v>
      </c>
      <c r="H4" s="23">
        <v>1.5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</row>
    <row r="5" spans="1:13">
      <c r="A5" s="23" t="s">
        <v>2416</v>
      </c>
      <c r="B5" s="23" t="s">
        <v>1472</v>
      </c>
      <c r="C5" s="23" t="s">
        <v>2985</v>
      </c>
      <c r="D5" s="23" t="s">
        <v>997</v>
      </c>
      <c r="E5" s="23" t="s">
        <v>2986</v>
      </c>
      <c r="F5" s="23" t="s">
        <v>2982</v>
      </c>
      <c r="G5" s="23">
        <v>2.5</v>
      </c>
      <c r="H5" s="23">
        <v>1.33</v>
      </c>
      <c r="I5" s="23">
        <v>0.83</v>
      </c>
      <c r="J5" s="23">
        <v>0.33</v>
      </c>
      <c r="K5" s="23" t="s">
        <v>2181</v>
      </c>
      <c r="L5" s="23" t="s">
        <v>2190</v>
      </c>
      <c r="M5" s="23" t="s">
        <v>2182</v>
      </c>
    </row>
    <row r="6" spans="1:13">
      <c r="A6" s="23" t="s">
        <v>2315</v>
      </c>
      <c r="B6" s="23" t="s">
        <v>1041</v>
      </c>
      <c r="C6" s="23" t="s">
        <v>2987</v>
      </c>
      <c r="D6" s="23" t="s">
        <v>2976</v>
      </c>
      <c r="E6" s="23" t="s">
        <v>2988</v>
      </c>
      <c r="F6" s="23" t="s">
        <v>2984</v>
      </c>
      <c r="G6" s="23">
        <v>1.5</v>
      </c>
      <c r="H6" s="23">
        <v>1</v>
      </c>
      <c r="I6" s="23" t="s">
        <v>14</v>
      </c>
      <c r="J6" s="23">
        <v>0.5</v>
      </c>
      <c r="K6" s="23" t="s">
        <v>2241</v>
      </c>
      <c r="L6" s="23" t="s">
        <v>14</v>
      </c>
      <c r="M6" s="23" t="s">
        <v>2182</v>
      </c>
    </row>
    <row r="7" spans="1:13">
      <c r="A7" s="23" t="s">
        <v>2180</v>
      </c>
      <c r="B7" s="23" t="s">
        <v>2989</v>
      </c>
      <c r="C7" s="23" t="s">
        <v>2990</v>
      </c>
      <c r="D7" s="23" t="s">
        <v>2976</v>
      </c>
      <c r="E7" s="23" t="s">
        <v>1479</v>
      </c>
      <c r="F7" s="23" t="s">
        <v>2984</v>
      </c>
      <c r="G7" s="23">
        <v>1.5</v>
      </c>
      <c r="H7" s="23">
        <v>1</v>
      </c>
      <c r="I7" s="23" t="s">
        <v>14</v>
      </c>
      <c r="J7" s="23">
        <v>0.5</v>
      </c>
      <c r="K7" s="23" t="s">
        <v>2181</v>
      </c>
      <c r="L7" s="23" t="s">
        <v>14</v>
      </c>
      <c r="M7" s="23" t="s">
        <v>2182</v>
      </c>
    </row>
    <row r="8" spans="1:13">
      <c r="A8" s="23" t="s">
        <v>2470</v>
      </c>
      <c r="B8" s="23" t="s">
        <v>1079</v>
      </c>
      <c r="C8" s="23" t="s">
        <v>2991</v>
      </c>
      <c r="D8" s="23" t="s">
        <v>2980</v>
      </c>
      <c r="E8" s="23" t="s">
        <v>1469</v>
      </c>
      <c r="F8" s="23" t="s">
        <v>2984</v>
      </c>
      <c r="G8" s="23">
        <v>3</v>
      </c>
      <c r="H8" s="23">
        <v>1.5</v>
      </c>
      <c r="I8" s="23">
        <v>1</v>
      </c>
      <c r="J8" s="23">
        <v>0.5</v>
      </c>
      <c r="K8" s="23" t="s">
        <v>2152</v>
      </c>
      <c r="L8" s="23" t="s">
        <v>2190</v>
      </c>
      <c r="M8" s="23" t="s">
        <v>2182</v>
      </c>
    </row>
    <row r="9" spans="1:13">
      <c r="A9" s="23" t="s">
        <v>2271</v>
      </c>
      <c r="B9" s="23" t="s">
        <v>1016</v>
      </c>
      <c r="C9" s="23" t="s">
        <v>2992</v>
      </c>
      <c r="D9" s="23" t="s">
        <v>2980</v>
      </c>
      <c r="E9" s="23" t="s">
        <v>2993</v>
      </c>
      <c r="F9" s="23" t="s">
        <v>2984</v>
      </c>
      <c r="G9" s="23">
        <v>2.5</v>
      </c>
      <c r="H9" s="23">
        <v>1.33</v>
      </c>
      <c r="I9" s="23">
        <v>0.83</v>
      </c>
      <c r="J9" s="23">
        <v>0.33</v>
      </c>
      <c r="K9" s="23" t="s">
        <v>2272</v>
      </c>
      <c r="L9" s="23" t="s">
        <v>2152</v>
      </c>
      <c r="M9" s="23" t="s">
        <v>2182</v>
      </c>
    </row>
    <row r="10" spans="1:13">
      <c r="A10" s="23" t="s">
        <v>2450</v>
      </c>
      <c r="B10" s="23" t="s">
        <v>1468</v>
      </c>
      <c r="C10" s="23" t="s">
        <v>2994</v>
      </c>
      <c r="D10" s="23" t="s">
        <v>2995</v>
      </c>
      <c r="E10" s="23" t="s">
        <v>1470</v>
      </c>
      <c r="F10" s="23" t="s">
        <v>2978</v>
      </c>
      <c r="G10" s="23">
        <v>3</v>
      </c>
      <c r="H10" s="23">
        <v>1.5</v>
      </c>
      <c r="I10" s="23">
        <v>1</v>
      </c>
      <c r="J10" s="23">
        <v>0.5</v>
      </c>
      <c r="K10" s="23" t="s">
        <v>2451</v>
      </c>
      <c r="L10" s="23" t="s">
        <v>2152</v>
      </c>
      <c r="M10" s="23" t="s">
        <v>2182</v>
      </c>
    </row>
    <row r="11" spans="1:13">
      <c r="A11" s="23" t="s">
        <v>2265</v>
      </c>
      <c r="B11" s="23" t="s">
        <v>1140</v>
      </c>
      <c r="C11" s="23" t="s">
        <v>2979</v>
      </c>
      <c r="D11" s="23" t="s">
        <v>2980</v>
      </c>
      <c r="E11" s="23" t="s">
        <v>1473</v>
      </c>
      <c r="F11" s="23" t="s">
        <v>2978</v>
      </c>
      <c r="G11" s="23">
        <v>3</v>
      </c>
      <c r="H11" s="23">
        <v>1.5</v>
      </c>
      <c r="I11" s="23">
        <v>1</v>
      </c>
      <c r="J11" s="23">
        <v>0.5</v>
      </c>
      <c r="K11" s="23" t="s">
        <v>2181</v>
      </c>
      <c r="L11" s="23" t="s">
        <v>2190</v>
      </c>
      <c r="M11" s="23" t="s">
        <v>2182</v>
      </c>
    </row>
    <row r="12" spans="1:13">
      <c r="A12" s="23" t="s">
        <v>2256</v>
      </c>
      <c r="B12" s="23" t="s">
        <v>1478</v>
      </c>
      <c r="C12" s="23" t="s">
        <v>2996</v>
      </c>
      <c r="D12" s="23" t="s">
        <v>2980</v>
      </c>
      <c r="E12" s="23" t="s">
        <v>1469</v>
      </c>
      <c r="F12" s="23" t="s">
        <v>2978</v>
      </c>
      <c r="G12" s="23">
        <v>3</v>
      </c>
      <c r="H12" s="23">
        <v>1.5</v>
      </c>
      <c r="I12" s="23">
        <v>1</v>
      </c>
      <c r="J12" s="23">
        <v>0.5</v>
      </c>
      <c r="K12" s="23" t="s">
        <v>2152</v>
      </c>
      <c r="L12" s="23" t="s">
        <v>2169</v>
      </c>
      <c r="M12" s="23" t="s">
        <v>2182</v>
      </c>
    </row>
    <row r="13" spans="1:13">
      <c r="A13" s="23" t="s">
        <v>2394</v>
      </c>
      <c r="B13" s="23" t="s">
        <v>2997</v>
      </c>
      <c r="C13" s="23" t="s">
        <v>2985</v>
      </c>
      <c r="D13" s="23" t="s">
        <v>995</v>
      </c>
      <c r="E13" s="23" t="s">
        <v>2998</v>
      </c>
      <c r="F13" s="23" t="s">
        <v>2999</v>
      </c>
      <c r="G13" s="23">
        <v>2</v>
      </c>
      <c r="H13" s="23">
        <v>1.5</v>
      </c>
      <c r="I13" s="23" t="s">
        <v>14</v>
      </c>
      <c r="J13" s="23">
        <v>0.5</v>
      </c>
      <c r="K13" s="23" t="s">
        <v>2152</v>
      </c>
      <c r="L13" s="23" t="s">
        <v>14</v>
      </c>
      <c r="M13" s="23" t="s">
        <v>2182</v>
      </c>
    </row>
    <row r="14" spans="1:13">
      <c r="A14" s="23" t="s">
        <v>2305</v>
      </c>
      <c r="B14" s="23" t="s">
        <v>147</v>
      </c>
      <c r="C14" s="23" t="s">
        <v>3000</v>
      </c>
      <c r="D14" s="23" t="s">
        <v>2980</v>
      </c>
      <c r="E14" s="23" t="s">
        <v>2986</v>
      </c>
      <c r="F14" s="23" t="s">
        <v>2999</v>
      </c>
      <c r="G14" s="23">
        <v>2.5</v>
      </c>
      <c r="H14" s="23">
        <v>1.33</v>
      </c>
      <c r="I14" s="23">
        <v>0.83</v>
      </c>
      <c r="J14" s="23">
        <v>0.33</v>
      </c>
      <c r="K14" s="23" t="s">
        <v>2152</v>
      </c>
      <c r="L14" s="23" t="s">
        <v>2190</v>
      </c>
      <c r="M14" s="23" t="s">
        <v>2182</v>
      </c>
    </row>
    <row r="15" spans="1:13">
      <c r="A15" s="23" t="s">
        <v>2384</v>
      </c>
      <c r="B15" s="23" t="s">
        <v>2386</v>
      </c>
      <c r="C15" s="23" t="s">
        <v>3001</v>
      </c>
      <c r="D15" s="23" t="s">
        <v>995</v>
      </c>
      <c r="E15" s="23" t="s">
        <v>3002</v>
      </c>
      <c r="F15" s="23" t="s">
        <v>2982</v>
      </c>
      <c r="G15" s="23">
        <v>2.5</v>
      </c>
      <c r="H15" s="23">
        <v>1.33</v>
      </c>
      <c r="I15" s="23">
        <v>0.83</v>
      </c>
      <c r="J15" s="23">
        <v>0.33</v>
      </c>
      <c r="K15" s="23" t="s">
        <v>2236</v>
      </c>
      <c r="L15" s="23" t="s">
        <v>2181</v>
      </c>
      <c r="M15" s="23" t="s">
        <v>2182</v>
      </c>
    </row>
    <row r="16" spans="1:13">
      <c r="A16" s="23" t="s">
        <v>2240</v>
      </c>
      <c r="B16" s="23" t="s">
        <v>1041</v>
      </c>
      <c r="C16" s="23" t="s">
        <v>3003</v>
      </c>
      <c r="D16" s="23" t="s">
        <v>2976</v>
      </c>
      <c r="E16" s="23" t="s">
        <v>3004</v>
      </c>
      <c r="F16" s="23" t="s">
        <v>2984</v>
      </c>
      <c r="G16" s="23">
        <v>1.5</v>
      </c>
      <c r="H16" s="23">
        <v>1</v>
      </c>
      <c r="I16" s="23" t="s">
        <v>14</v>
      </c>
      <c r="J16" s="23">
        <v>0.5</v>
      </c>
      <c r="K16" s="23" t="s">
        <v>2241</v>
      </c>
      <c r="L16" s="23" t="s">
        <v>14</v>
      </c>
      <c r="M16" s="23" t="s">
        <v>2182</v>
      </c>
    </row>
    <row r="17" spans="1:13">
      <c r="A17" s="23" t="s">
        <v>2221</v>
      </c>
      <c r="B17" s="23" t="s">
        <v>3005</v>
      </c>
      <c r="C17" s="23" t="s">
        <v>3006</v>
      </c>
      <c r="D17" s="23" t="s">
        <v>2980</v>
      </c>
      <c r="E17" s="23" t="s">
        <v>1480</v>
      </c>
      <c r="F17" s="23" t="s">
        <v>2999</v>
      </c>
      <c r="G17" s="23">
        <v>1.5</v>
      </c>
      <c r="H17" s="23">
        <v>1</v>
      </c>
      <c r="I17" s="23" t="s">
        <v>14</v>
      </c>
      <c r="J17" s="23">
        <v>0.5</v>
      </c>
      <c r="K17" s="23" t="s">
        <v>2222</v>
      </c>
      <c r="L17" s="23" t="s">
        <v>14</v>
      </c>
      <c r="M17" s="23" t="s">
        <v>2182</v>
      </c>
    </row>
    <row r="18" spans="1:13">
      <c r="A18" s="23" t="s">
        <v>2200</v>
      </c>
      <c r="B18" s="23" t="s">
        <v>1040</v>
      </c>
      <c r="C18" s="23" t="s">
        <v>3007</v>
      </c>
      <c r="D18" s="23" t="s">
        <v>2995</v>
      </c>
      <c r="E18" s="23" t="s">
        <v>1469</v>
      </c>
      <c r="F18" s="23" t="s">
        <v>2978</v>
      </c>
      <c r="G18" s="23">
        <v>3</v>
      </c>
      <c r="H18" s="23">
        <v>1.5</v>
      </c>
      <c r="I18" s="23">
        <v>1</v>
      </c>
      <c r="J18" s="23">
        <v>0.5</v>
      </c>
      <c r="K18" s="23" t="s">
        <v>2190</v>
      </c>
      <c r="L18" s="23" t="s">
        <v>2181</v>
      </c>
      <c r="M18" s="23" t="s">
        <v>2182</v>
      </c>
    </row>
    <row r="19" spans="1:13">
      <c r="A19" s="23" t="s">
        <v>2295</v>
      </c>
      <c r="B19" s="23" t="s">
        <v>1467</v>
      </c>
      <c r="C19" s="23" t="s">
        <v>3008</v>
      </c>
      <c r="D19" s="23" t="s">
        <v>995</v>
      </c>
      <c r="E19" s="23" t="s">
        <v>1473</v>
      </c>
      <c r="F19" s="23" t="s">
        <v>2978</v>
      </c>
      <c r="G19" s="23">
        <v>3</v>
      </c>
      <c r="H19" s="23">
        <v>1.5</v>
      </c>
      <c r="I19" s="23">
        <v>1</v>
      </c>
      <c r="J19" s="23">
        <v>0.5</v>
      </c>
      <c r="K19" s="23" t="s">
        <v>2169</v>
      </c>
      <c r="L19" s="23" t="s">
        <v>2152</v>
      </c>
      <c r="M19" s="23" t="s">
        <v>2182</v>
      </c>
    </row>
    <row r="20" spans="1:13">
      <c r="A20" s="23" t="s">
        <v>2206</v>
      </c>
      <c r="B20" s="23" t="s">
        <v>3009</v>
      </c>
      <c r="C20" s="23" t="s">
        <v>2992</v>
      </c>
      <c r="D20" s="23" t="s">
        <v>2976</v>
      </c>
      <c r="E20" s="23" t="s">
        <v>3010</v>
      </c>
      <c r="F20" s="23" t="s">
        <v>2999</v>
      </c>
      <c r="G20" s="23">
        <v>1.5</v>
      </c>
      <c r="H20" s="23">
        <v>1</v>
      </c>
      <c r="I20" s="23" t="s">
        <v>14</v>
      </c>
      <c r="J20" s="23">
        <v>0.5</v>
      </c>
      <c r="K20" s="23" t="s">
        <v>2181</v>
      </c>
      <c r="L20" s="23" t="s">
        <v>14</v>
      </c>
      <c r="M20" s="23" t="s">
        <v>2182</v>
      </c>
    </row>
    <row r="21" spans="1:13">
      <c r="A21" s="23" t="s">
        <v>2329</v>
      </c>
      <c r="B21" s="23" t="s">
        <v>3011</v>
      </c>
      <c r="C21" s="23" t="s">
        <v>3012</v>
      </c>
      <c r="D21" s="23" t="s">
        <v>2995</v>
      </c>
      <c r="E21" s="23" t="s">
        <v>1481</v>
      </c>
      <c r="F21" s="23" t="s">
        <v>2982</v>
      </c>
      <c r="G21" s="23">
        <v>2.5</v>
      </c>
      <c r="H21" s="23">
        <v>1.33</v>
      </c>
      <c r="I21" s="23">
        <v>0.83</v>
      </c>
      <c r="J21" s="23">
        <v>0.33</v>
      </c>
      <c r="K21" s="23" t="s">
        <v>2190</v>
      </c>
      <c r="L21" s="23" t="s">
        <v>2169</v>
      </c>
      <c r="M21" s="23" t="s">
        <v>2182</v>
      </c>
    </row>
    <row r="22" spans="1:13">
      <c r="A22" s="23" t="s">
        <v>2351</v>
      </c>
      <c r="B22" s="23" t="s">
        <v>1016</v>
      </c>
      <c r="C22" s="23" t="s">
        <v>2992</v>
      </c>
      <c r="D22" s="23" t="s">
        <v>2980</v>
      </c>
      <c r="E22" s="23" t="s">
        <v>1473</v>
      </c>
      <c r="F22" s="23" t="s">
        <v>2984</v>
      </c>
      <c r="G22" s="23">
        <v>3</v>
      </c>
      <c r="H22" s="23">
        <v>1.5</v>
      </c>
      <c r="I22" s="23">
        <v>1</v>
      </c>
      <c r="J22" s="23">
        <v>0.5</v>
      </c>
      <c r="K22" s="23" t="s">
        <v>2236</v>
      </c>
      <c r="L22" s="23" t="s">
        <v>2181</v>
      </c>
      <c r="M22" s="23" t="s">
        <v>2182</v>
      </c>
    </row>
    <row r="23" spans="1:13">
      <c r="A23" s="23" t="s">
        <v>2309</v>
      </c>
      <c r="B23" s="23" t="s">
        <v>3009</v>
      </c>
      <c r="C23" s="23" t="s">
        <v>23</v>
      </c>
      <c r="D23" s="23" t="s">
        <v>995</v>
      </c>
      <c r="E23" s="23" t="s">
        <v>1469</v>
      </c>
      <c r="F23" s="23" t="s">
        <v>2984</v>
      </c>
      <c r="G23" s="23">
        <v>3</v>
      </c>
      <c r="H23" s="23">
        <v>1.5</v>
      </c>
      <c r="I23" s="23">
        <v>1</v>
      </c>
      <c r="J23" s="23">
        <v>0.5</v>
      </c>
      <c r="K23" s="23" t="s">
        <v>2152</v>
      </c>
      <c r="L23" s="23" t="s">
        <v>3013</v>
      </c>
      <c r="M23" s="23" t="s">
        <v>2182</v>
      </c>
    </row>
    <row r="24" spans="1:13">
      <c r="A24" s="23" t="s">
        <v>2510</v>
      </c>
      <c r="B24" s="23" t="s">
        <v>1016</v>
      </c>
      <c r="C24" s="23" t="s">
        <v>2992</v>
      </c>
      <c r="D24" s="23" t="s">
        <v>2995</v>
      </c>
      <c r="E24" s="23" t="s">
        <v>3014</v>
      </c>
      <c r="F24" s="23" t="s">
        <v>2984</v>
      </c>
      <c r="G24" s="23">
        <v>2</v>
      </c>
      <c r="H24" s="23">
        <v>1.5</v>
      </c>
      <c r="I24" s="23" t="s">
        <v>14</v>
      </c>
      <c r="J24" s="23">
        <v>0.5</v>
      </c>
      <c r="K24" s="23" t="s">
        <v>2272</v>
      </c>
      <c r="L24" s="23" t="s">
        <v>14</v>
      </c>
      <c r="M24" s="23" t="s">
        <v>2182</v>
      </c>
    </row>
    <row r="25" spans="1:13">
      <c r="A25" s="23" t="s">
        <v>2211</v>
      </c>
      <c r="B25" s="23" t="s">
        <v>1070</v>
      </c>
      <c r="C25" s="23" t="s">
        <v>3015</v>
      </c>
      <c r="D25" s="23" t="s">
        <v>2980</v>
      </c>
      <c r="E25" s="23" t="s">
        <v>1469</v>
      </c>
      <c r="F25" s="23" t="s">
        <v>2978</v>
      </c>
      <c r="G25" s="23">
        <v>3</v>
      </c>
      <c r="H25" s="23">
        <v>1.5</v>
      </c>
      <c r="I25" s="23">
        <v>1</v>
      </c>
      <c r="J25" s="23">
        <v>0.5</v>
      </c>
      <c r="K25" s="23" t="s">
        <v>2236</v>
      </c>
      <c r="L25" s="23" t="s">
        <v>2451</v>
      </c>
      <c r="M25" s="23" t="s">
        <v>2182</v>
      </c>
    </row>
    <row r="26" spans="1:13">
      <c r="A26" s="23" t="s">
        <v>2361</v>
      </c>
      <c r="B26" s="23" t="s">
        <v>1040</v>
      </c>
      <c r="C26" s="23" t="s">
        <v>3003</v>
      </c>
      <c r="D26" s="23" t="s">
        <v>2995</v>
      </c>
      <c r="E26" s="23" t="s">
        <v>1469</v>
      </c>
      <c r="F26" s="23" t="s">
        <v>2984</v>
      </c>
      <c r="G26" s="23">
        <v>3</v>
      </c>
      <c r="H26" s="23">
        <v>1.5</v>
      </c>
      <c r="I26" s="23">
        <v>1</v>
      </c>
      <c r="J26" s="23">
        <v>0.5</v>
      </c>
      <c r="K26" s="23" t="s">
        <v>2190</v>
      </c>
      <c r="L26" s="23" t="s">
        <v>2181</v>
      </c>
      <c r="M26" s="23" t="s">
        <v>2182</v>
      </c>
    </row>
    <row r="27" spans="1:13">
      <c r="A27" s="23" t="s">
        <v>2189</v>
      </c>
      <c r="B27" s="23" t="s">
        <v>1171</v>
      </c>
      <c r="C27" s="23" t="s">
        <v>3016</v>
      </c>
      <c r="D27" s="23" t="s">
        <v>2995</v>
      </c>
      <c r="E27" s="23" t="s">
        <v>2986</v>
      </c>
      <c r="F27" s="23" t="s">
        <v>2999</v>
      </c>
      <c r="G27" s="23">
        <v>2.5</v>
      </c>
      <c r="H27" s="23">
        <v>1.33</v>
      </c>
      <c r="I27" s="23">
        <v>0.83</v>
      </c>
      <c r="J27" s="23">
        <v>0.33</v>
      </c>
      <c r="K27" s="23" t="s">
        <v>2190</v>
      </c>
      <c r="L27" s="23" t="s">
        <v>2169</v>
      </c>
      <c r="M27" s="23" t="s">
        <v>2182</v>
      </c>
    </row>
    <row r="28" spans="1:13">
      <c r="A28" s="23" t="s">
        <v>2496</v>
      </c>
      <c r="B28" s="23" t="s">
        <v>2997</v>
      </c>
      <c r="C28" s="23" t="s">
        <v>14</v>
      </c>
      <c r="D28" s="23" t="s">
        <v>995</v>
      </c>
      <c r="E28" s="23" t="s">
        <v>3017</v>
      </c>
      <c r="F28" s="23" t="s">
        <v>2999</v>
      </c>
      <c r="G28" s="23">
        <v>3</v>
      </c>
      <c r="H28" s="23">
        <v>1.5</v>
      </c>
      <c r="I28" s="23">
        <v>1</v>
      </c>
      <c r="J28" s="23">
        <v>0.5</v>
      </c>
      <c r="K28" s="23" t="s">
        <v>2236</v>
      </c>
      <c r="L28" s="23" t="s">
        <v>2169</v>
      </c>
      <c r="M28" s="23" t="s">
        <v>2182</v>
      </c>
    </row>
    <row r="29" spans="1:13">
      <c r="A29" s="23" t="s">
        <v>2332</v>
      </c>
      <c r="B29" s="23" t="s">
        <v>1109</v>
      </c>
      <c r="C29" s="23" t="s">
        <v>3016</v>
      </c>
      <c r="D29" s="23" t="s">
        <v>997</v>
      </c>
      <c r="E29" s="23" t="s">
        <v>1469</v>
      </c>
      <c r="F29" s="23" t="s">
        <v>2978</v>
      </c>
      <c r="G29" s="23">
        <v>3</v>
      </c>
      <c r="H29" s="23">
        <v>1.5</v>
      </c>
      <c r="I29" s="23">
        <v>1</v>
      </c>
      <c r="J29" s="23">
        <v>0.5</v>
      </c>
      <c r="K29" s="23" t="s">
        <v>2181</v>
      </c>
      <c r="L29" s="23" t="s">
        <v>2152</v>
      </c>
      <c r="M29" s="23" t="s">
        <v>2182</v>
      </c>
    </row>
    <row r="30" spans="1:13">
      <c r="A30" s="23" t="s">
        <v>2168</v>
      </c>
      <c r="B30" s="23" t="s">
        <v>2997</v>
      </c>
      <c r="C30" s="23" t="s">
        <v>2992</v>
      </c>
      <c r="D30" s="23" t="s">
        <v>2980</v>
      </c>
      <c r="E30" s="23" t="s">
        <v>1473</v>
      </c>
      <c r="F30" s="23" t="s">
        <v>2999</v>
      </c>
      <c r="G30" s="23">
        <v>3</v>
      </c>
      <c r="H30" s="23">
        <v>1.5</v>
      </c>
      <c r="I30" s="23">
        <v>1</v>
      </c>
      <c r="J30" s="23">
        <v>0.5</v>
      </c>
      <c r="K30" s="23" t="s">
        <v>2169</v>
      </c>
      <c r="L30" s="23" t="s">
        <v>2152</v>
      </c>
      <c r="M30" s="23" t="s">
        <v>2182</v>
      </c>
    </row>
    <row r="31" spans="1:13">
      <c r="A31" s="23" t="s">
        <v>2299</v>
      </c>
      <c r="B31" s="23" t="s">
        <v>2848</v>
      </c>
      <c r="C31" s="23" t="s">
        <v>3018</v>
      </c>
      <c r="D31" s="23" t="s">
        <v>2995</v>
      </c>
      <c r="E31" s="23" t="s">
        <v>3019</v>
      </c>
      <c r="F31" s="23" t="s">
        <v>2999</v>
      </c>
      <c r="G31" s="23">
        <v>1</v>
      </c>
      <c r="H31" s="23">
        <v>1</v>
      </c>
      <c r="I31" s="23" t="s">
        <v>14</v>
      </c>
      <c r="J31" s="23" t="s">
        <v>14</v>
      </c>
      <c r="K31" s="23" t="s">
        <v>2169</v>
      </c>
      <c r="L31" s="23" t="s">
        <v>14</v>
      </c>
      <c r="M31" s="23" t="s">
        <v>14</v>
      </c>
    </row>
    <row r="32" spans="1:13">
      <c r="A32" s="23" t="s">
        <v>2325</v>
      </c>
      <c r="B32" s="23" t="s">
        <v>1107</v>
      </c>
      <c r="C32" s="23" t="s">
        <v>3020</v>
      </c>
      <c r="D32" s="23" t="s">
        <v>2976</v>
      </c>
      <c r="E32" s="23" t="s">
        <v>2988</v>
      </c>
      <c r="F32" s="23" t="s">
        <v>2984</v>
      </c>
      <c r="G32" s="23">
        <v>1.5</v>
      </c>
      <c r="H32" s="23">
        <v>1</v>
      </c>
      <c r="I32" s="23" t="s">
        <v>14</v>
      </c>
      <c r="J32" s="23">
        <v>0.5</v>
      </c>
      <c r="K32" s="23" t="s">
        <v>2222</v>
      </c>
      <c r="L32" s="23" t="s">
        <v>14</v>
      </c>
      <c r="M32" s="23" t="s">
        <v>2182</v>
      </c>
    </row>
    <row r="33" spans="1:13">
      <c r="A33" s="23" t="s">
        <v>2623</v>
      </c>
      <c r="B33" s="216" t="s">
        <v>2975</v>
      </c>
      <c r="C33" s="23"/>
      <c r="D33" s="216" t="s">
        <v>2983</v>
      </c>
      <c r="E33" s="216" t="s">
        <v>1479</v>
      </c>
      <c r="F33" s="216" t="s">
        <v>2984</v>
      </c>
      <c r="G33" s="216">
        <v>1.5</v>
      </c>
      <c r="H33" s="216">
        <v>1.5</v>
      </c>
      <c r="I33" s="216" t="s">
        <v>14</v>
      </c>
      <c r="J33" s="216" t="s">
        <v>14</v>
      </c>
      <c r="K33" s="216" t="s">
        <v>14</v>
      </c>
      <c r="L33" s="216" t="s">
        <v>14</v>
      </c>
      <c r="M33" s="216" t="s">
        <v>14</v>
      </c>
    </row>
    <row r="34" spans="1:13">
      <c r="A34" s="216" t="s">
        <v>2733</v>
      </c>
      <c r="B34" s="216" t="s">
        <v>2975</v>
      </c>
      <c r="C34" s="23"/>
      <c r="D34" s="216" t="s">
        <v>2976</v>
      </c>
      <c r="E34" s="216" t="s">
        <v>2977</v>
      </c>
      <c r="F34" s="216" t="s">
        <v>2978</v>
      </c>
      <c r="G34" s="216">
        <v>2</v>
      </c>
      <c r="H34" s="216">
        <v>1.5</v>
      </c>
      <c r="I34" s="216" t="s">
        <v>14</v>
      </c>
      <c r="J34" s="216">
        <v>0.5</v>
      </c>
      <c r="K34" s="216" t="s">
        <v>2222</v>
      </c>
      <c r="L34" s="216" t="s">
        <v>14</v>
      </c>
      <c r="M34" s="216" t="s">
        <v>2182</v>
      </c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294" activePane="bottomRight" state="frozen"/>
      <selection pane="topRight" activeCell="F1" sqref="F1"/>
      <selection pane="bottomLeft" activeCell="A4" sqref="A4"/>
      <selection pane="bottomRight" activeCell="K314" sqref="K314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462</v>
      </c>
      <c r="B1" s="23" t="s">
        <v>6</v>
      </c>
      <c r="C1" s="23" t="s">
        <v>463</v>
      </c>
      <c r="D1" s="23" t="s">
        <v>507</v>
      </c>
      <c r="E1" s="23" t="s">
        <v>465</v>
      </c>
      <c r="F1" s="23" t="s">
        <v>508</v>
      </c>
      <c r="G1" s="23" t="s">
        <v>733</v>
      </c>
      <c r="H1" s="23" t="s">
        <v>734</v>
      </c>
      <c r="I1" s="23"/>
    </row>
    <row r="2" spans="1:9">
      <c r="A2" s="23" t="s">
        <v>1966</v>
      </c>
      <c r="B2" s="23" t="s">
        <v>1967</v>
      </c>
      <c r="C2" s="23" t="s">
        <v>3022</v>
      </c>
      <c r="D2" s="23" t="s">
        <v>480</v>
      </c>
      <c r="E2" s="23" t="s">
        <v>14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3023</v>
      </c>
      <c r="B3" s="23" t="s">
        <v>3024</v>
      </c>
      <c r="C3" s="23" t="s">
        <v>3025</v>
      </c>
      <c r="D3" s="23" t="s">
        <v>480</v>
      </c>
      <c r="E3" s="23" t="s">
        <v>14</v>
      </c>
      <c r="F3" s="23">
        <v>273</v>
      </c>
      <c r="G3" s="23" t="s">
        <v>7</v>
      </c>
      <c r="H3" s="23">
        <v>35831.25</v>
      </c>
      <c r="I3" s="23"/>
    </row>
    <row r="4" spans="1:9">
      <c r="A4" s="23" t="s">
        <v>2268</v>
      </c>
      <c r="B4" s="23" t="s">
        <v>2269</v>
      </c>
      <c r="C4" s="23" t="s">
        <v>3026</v>
      </c>
      <c r="D4" s="23" t="s">
        <v>2270</v>
      </c>
      <c r="E4" s="23" t="s">
        <v>14</v>
      </c>
      <c r="F4" s="23">
        <v>257</v>
      </c>
      <c r="G4" s="23" t="s">
        <v>7</v>
      </c>
      <c r="H4" s="23">
        <v>21503.19</v>
      </c>
      <c r="I4" s="23"/>
    </row>
    <row r="5" spans="1:9">
      <c r="A5" s="23" t="s">
        <v>2768</v>
      </c>
      <c r="B5" s="23" t="s">
        <v>2769</v>
      </c>
      <c r="C5" s="23" t="s">
        <v>3027</v>
      </c>
      <c r="D5" s="23" t="s">
        <v>489</v>
      </c>
      <c r="E5" s="23" t="s">
        <v>466</v>
      </c>
      <c r="F5" s="23">
        <v>247</v>
      </c>
      <c r="G5" s="23" t="s">
        <v>7</v>
      </c>
      <c r="H5" s="23">
        <v>32418.75</v>
      </c>
      <c r="I5" s="23"/>
    </row>
    <row r="6" spans="1:9">
      <c r="A6" s="23" t="s">
        <v>2784</v>
      </c>
      <c r="B6" s="23" t="s">
        <v>2785</v>
      </c>
      <c r="C6" s="23" t="s">
        <v>3028</v>
      </c>
      <c r="D6" s="23" t="s">
        <v>480</v>
      </c>
      <c r="E6" s="23" t="s">
        <v>14</v>
      </c>
      <c r="F6" s="23">
        <v>244</v>
      </c>
      <c r="G6" s="23" t="s">
        <v>7</v>
      </c>
      <c r="H6" s="23">
        <v>32025</v>
      </c>
      <c r="I6" s="23"/>
    </row>
    <row r="7" spans="1:9">
      <c r="A7" s="23" t="s">
        <v>2209</v>
      </c>
      <c r="B7" s="23" t="s">
        <v>2210</v>
      </c>
      <c r="C7" s="23" t="s">
        <v>3029</v>
      </c>
      <c r="D7" s="23" t="s">
        <v>480</v>
      </c>
      <c r="E7" s="23" t="s">
        <v>14</v>
      </c>
      <c r="F7" s="23">
        <v>242</v>
      </c>
      <c r="G7" s="23" t="s">
        <v>7</v>
      </c>
      <c r="H7" s="23">
        <v>31739.29</v>
      </c>
      <c r="I7" s="23"/>
    </row>
    <row r="8" spans="1:9">
      <c r="A8" s="23" t="s">
        <v>2249</v>
      </c>
      <c r="B8" s="23" t="s">
        <v>2250</v>
      </c>
      <c r="C8" s="23" t="s">
        <v>3030</v>
      </c>
      <c r="D8" s="23" t="s">
        <v>480</v>
      </c>
      <c r="E8" s="23" t="s">
        <v>14</v>
      </c>
      <c r="F8" s="23">
        <v>240</v>
      </c>
      <c r="G8" s="23" t="s">
        <v>7</v>
      </c>
      <c r="H8" s="23">
        <v>0</v>
      </c>
      <c r="I8" s="23"/>
    </row>
    <row r="9" spans="1:9">
      <c r="A9" s="23" t="s">
        <v>1455</v>
      </c>
      <c r="B9" s="23" t="s">
        <v>1827</v>
      </c>
      <c r="C9" s="23" t="s">
        <v>3031</v>
      </c>
      <c r="D9" s="23" t="s">
        <v>480</v>
      </c>
      <c r="E9" s="23" t="s">
        <v>14</v>
      </c>
      <c r="F9" s="23">
        <v>233</v>
      </c>
      <c r="G9" s="23" t="s">
        <v>7</v>
      </c>
      <c r="H9" s="23">
        <v>0</v>
      </c>
      <c r="I9" s="23"/>
    </row>
    <row r="10" spans="1:9">
      <c r="A10" s="23" t="s">
        <v>1848</v>
      </c>
      <c r="B10" s="23" t="s">
        <v>1849</v>
      </c>
      <c r="C10" s="23" t="s">
        <v>3032</v>
      </c>
      <c r="D10" s="23" t="s">
        <v>480</v>
      </c>
      <c r="E10" s="23" t="s">
        <v>14</v>
      </c>
      <c r="F10" s="23">
        <v>232</v>
      </c>
      <c r="G10" s="23" t="s">
        <v>7</v>
      </c>
      <c r="H10" s="23">
        <v>0</v>
      </c>
      <c r="I10" s="23"/>
    </row>
    <row r="11" spans="1:9">
      <c r="A11" s="23" t="s">
        <v>1868</v>
      </c>
      <c r="B11" s="23" t="s">
        <v>1869</v>
      </c>
      <c r="C11" s="23" t="s">
        <v>3033</v>
      </c>
      <c r="D11" s="23" t="s">
        <v>489</v>
      </c>
      <c r="E11" s="23" t="s">
        <v>466</v>
      </c>
      <c r="F11" s="23">
        <v>232</v>
      </c>
      <c r="G11" s="23" t="s">
        <v>7</v>
      </c>
      <c r="H11" s="23">
        <v>0</v>
      </c>
      <c r="I11" s="23"/>
    </row>
    <row r="12" spans="1:9">
      <c r="A12" s="23" t="s">
        <v>2303</v>
      </c>
      <c r="B12" s="23" t="s">
        <v>2304</v>
      </c>
      <c r="C12" s="23" t="s">
        <v>3034</v>
      </c>
      <c r="D12" s="23" t="s">
        <v>489</v>
      </c>
      <c r="E12" s="23" t="s">
        <v>466</v>
      </c>
      <c r="F12" s="23">
        <v>231</v>
      </c>
      <c r="G12" s="23" t="s">
        <v>7</v>
      </c>
      <c r="H12" s="23">
        <v>30318.75</v>
      </c>
      <c r="I12" s="23"/>
    </row>
    <row r="13" spans="1:9">
      <c r="A13" s="23" t="s">
        <v>1851</v>
      </c>
      <c r="B13" s="23" t="s">
        <v>1852</v>
      </c>
      <c r="C13" s="23" t="s">
        <v>3035</v>
      </c>
      <c r="D13" s="23" t="s">
        <v>480</v>
      </c>
      <c r="E13" s="23" t="s">
        <v>14</v>
      </c>
      <c r="F13" s="23">
        <v>231</v>
      </c>
      <c r="G13" s="23" t="s">
        <v>7</v>
      </c>
      <c r="H13" s="23">
        <v>0</v>
      </c>
      <c r="I13" s="23"/>
    </row>
    <row r="14" spans="1:9">
      <c r="A14" s="23" t="s">
        <v>1458</v>
      </c>
      <c r="B14" s="23" t="s">
        <v>1793</v>
      </c>
      <c r="C14" s="23" t="s">
        <v>3036</v>
      </c>
      <c r="D14" s="23" t="s">
        <v>480</v>
      </c>
      <c r="E14" s="23" t="s">
        <v>14</v>
      </c>
      <c r="F14" s="23">
        <v>231</v>
      </c>
      <c r="G14" s="23" t="s">
        <v>7</v>
      </c>
      <c r="H14" s="23">
        <v>-0.01</v>
      </c>
      <c r="I14" s="23"/>
    </row>
    <row r="15" spans="1:9">
      <c r="A15" s="23" t="s">
        <v>2568</v>
      </c>
      <c r="B15" s="23" t="s">
        <v>2569</v>
      </c>
      <c r="C15" s="23" t="s">
        <v>3037</v>
      </c>
      <c r="D15" s="23" t="s">
        <v>489</v>
      </c>
      <c r="E15" s="23" t="s">
        <v>466</v>
      </c>
      <c r="F15" s="23">
        <v>231</v>
      </c>
      <c r="G15" s="23" t="s">
        <v>7</v>
      </c>
      <c r="H15" s="23">
        <v>0</v>
      </c>
      <c r="I15" s="23"/>
    </row>
    <row r="16" spans="1:9">
      <c r="A16" s="23" t="s">
        <v>2407</v>
      </c>
      <c r="B16" s="23" t="s">
        <v>2408</v>
      </c>
      <c r="C16" s="23" t="s">
        <v>3038</v>
      </c>
      <c r="D16" s="23" t="s">
        <v>489</v>
      </c>
      <c r="E16" s="23" t="s">
        <v>466</v>
      </c>
      <c r="F16" s="23">
        <v>230</v>
      </c>
      <c r="G16" s="23" t="s">
        <v>7</v>
      </c>
      <c r="H16" s="23">
        <v>0.33</v>
      </c>
      <c r="I16" s="23"/>
    </row>
    <row r="17" spans="1:9">
      <c r="A17" s="23" t="s">
        <v>2775</v>
      </c>
      <c r="B17" s="23" t="s">
        <v>2776</v>
      </c>
      <c r="C17" s="23" t="s">
        <v>3039</v>
      </c>
      <c r="D17" s="23" t="s">
        <v>489</v>
      </c>
      <c r="E17" s="23" t="s">
        <v>466</v>
      </c>
      <c r="F17" s="23">
        <v>230</v>
      </c>
      <c r="G17" s="23" t="s">
        <v>7</v>
      </c>
      <c r="H17" s="23">
        <v>0.35</v>
      </c>
      <c r="I17" s="23"/>
    </row>
    <row r="18" spans="1:9">
      <c r="A18" s="23" t="s">
        <v>2689</v>
      </c>
      <c r="B18" s="23" t="s">
        <v>2690</v>
      </c>
      <c r="C18" s="23" t="s">
        <v>3040</v>
      </c>
      <c r="D18" s="23" t="s">
        <v>480</v>
      </c>
      <c r="E18" s="23" t="s">
        <v>14</v>
      </c>
      <c r="F18" s="23">
        <v>230</v>
      </c>
      <c r="G18" s="23" t="s">
        <v>7</v>
      </c>
      <c r="H18" s="23">
        <v>-0.02</v>
      </c>
      <c r="I18" s="23"/>
    </row>
    <row r="19" spans="1:9">
      <c r="A19" s="23" t="s">
        <v>2870</v>
      </c>
      <c r="B19" s="23" t="s">
        <v>2871</v>
      </c>
      <c r="C19" s="23" t="s">
        <v>3041</v>
      </c>
      <c r="D19" s="23" t="s">
        <v>489</v>
      </c>
      <c r="E19" s="23" t="s">
        <v>14</v>
      </c>
      <c r="F19" s="23">
        <v>230</v>
      </c>
      <c r="G19" s="23" t="s">
        <v>7</v>
      </c>
      <c r="H19" s="23">
        <v>0</v>
      </c>
      <c r="I19" s="23"/>
    </row>
    <row r="20" spans="1:9">
      <c r="A20" s="23" t="s">
        <v>2353</v>
      </c>
      <c r="B20" s="23" t="s">
        <v>2354</v>
      </c>
      <c r="C20" s="23" t="s">
        <v>3042</v>
      </c>
      <c r="D20" s="23" t="s">
        <v>489</v>
      </c>
      <c r="E20" s="23" t="s">
        <v>14</v>
      </c>
      <c r="F20" s="23">
        <v>220</v>
      </c>
      <c r="G20" s="23" t="s">
        <v>7</v>
      </c>
      <c r="H20" s="23">
        <v>45800</v>
      </c>
      <c r="I20" s="23"/>
    </row>
    <row r="21" spans="1:9">
      <c r="A21" s="23" t="s">
        <v>2468</v>
      </c>
      <c r="B21" s="23" t="s">
        <v>2469</v>
      </c>
      <c r="C21" s="23" t="s">
        <v>3043</v>
      </c>
      <c r="D21" s="23" t="s">
        <v>480</v>
      </c>
      <c r="E21" s="23" t="s">
        <v>14</v>
      </c>
      <c r="F21" s="23">
        <v>201</v>
      </c>
      <c r="G21" s="23" t="s">
        <v>7</v>
      </c>
      <c r="H21" s="23">
        <v>35175.26</v>
      </c>
      <c r="I21" s="23"/>
    </row>
    <row r="22" spans="1:9">
      <c r="A22" s="23" t="s">
        <v>2719</v>
      </c>
      <c r="B22" s="23" t="s">
        <v>2720</v>
      </c>
      <c r="C22" s="23" t="s">
        <v>3042</v>
      </c>
      <c r="D22" s="23" t="s">
        <v>489</v>
      </c>
      <c r="E22" s="23" t="s">
        <v>466</v>
      </c>
      <c r="F22" s="23">
        <v>197</v>
      </c>
      <c r="G22" s="23" t="s">
        <v>7</v>
      </c>
      <c r="H22" s="23">
        <v>31651.759999999998</v>
      </c>
      <c r="I22" s="23"/>
    </row>
    <row r="23" spans="1:9">
      <c r="A23" s="23" t="s">
        <v>2177</v>
      </c>
      <c r="B23" s="23" t="s">
        <v>2178</v>
      </c>
      <c r="C23" s="23" t="s">
        <v>3044</v>
      </c>
      <c r="D23" s="23" t="s">
        <v>3045</v>
      </c>
      <c r="E23" s="23" t="s">
        <v>14</v>
      </c>
      <c r="F23" s="23">
        <v>192</v>
      </c>
      <c r="G23" s="23" t="s">
        <v>7</v>
      </c>
      <c r="H23" s="23">
        <v>33600</v>
      </c>
      <c r="I23" s="23"/>
    </row>
    <row r="24" spans="1:9">
      <c r="A24" s="23" t="s">
        <v>2554</v>
      </c>
      <c r="B24" s="23" t="s">
        <v>2555</v>
      </c>
      <c r="C24" s="23" t="s">
        <v>3046</v>
      </c>
      <c r="D24" s="23" t="s">
        <v>480</v>
      </c>
      <c r="E24" s="23" t="s">
        <v>14</v>
      </c>
      <c r="F24" s="23">
        <v>183</v>
      </c>
      <c r="G24" s="23" t="s">
        <v>7</v>
      </c>
      <c r="H24" s="23">
        <v>32010.51</v>
      </c>
      <c r="I24" s="23"/>
    </row>
    <row r="25" spans="1:9">
      <c r="A25" s="23" t="s">
        <v>2562</v>
      </c>
      <c r="B25" s="23" t="s">
        <v>2563</v>
      </c>
      <c r="C25" s="23" t="s">
        <v>3047</v>
      </c>
      <c r="D25" s="23" t="s">
        <v>489</v>
      </c>
      <c r="E25" s="23" t="s">
        <v>466</v>
      </c>
      <c r="F25" s="23">
        <v>183</v>
      </c>
      <c r="G25" s="23" t="s">
        <v>7</v>
      </c>
      <c r="H25" s="23">
        <v>32025</v>
      </c>
      <c r="I25" s="23"/>
    </row>
    <row r="26" spans="1:9">
      <c r="A26" s="23" t="s">
        <v>2738</v>
      </c>
      <c r="B26" s="23" t="s">
        <v>2739</v>
      </c>
      <c r="C26" s="23" t="s">
        <v>3048</v>
      </c>
      <c r="D26" s="23" t="s">
        <v>480</v>
      </c>
      <c r="E26" s="23" t="s">
        <v>14</v>
      </c>
      <c r="F26" s="23">
        <v>179</v>
      </c>
      <c r="G26" s="23" t="s">
        <v>7</v>
      </c>
      <c r="H26" s="23">
        <v>31370.28</v>
      </c>
      <c r="I26" s="23"/>
    </row>
    <row r="27" spans="1:9">
      <c r="A27" s="23" t="s">
        <v>2115</v>
      </c>
      <c r="B27" s="23" t="s">
        <v>2116</v>
      </c>
      <c r="C27" s="23" t="s">
        <v>3049</v>
      </c>
      <c r="D27" s="23" t="s">
        <v>480</v>
      </c>
      <c r="E27" s="23" t="s">
        <v>14</v>
      </c>
      <c r="F27" s="23">
        <v>177</v>
      </c>
      <c r="G27" s="23" t="s">
        <v>7</v>
      </c>
      <c r="H27" s="23">
        <v>30975.61</v>
      </c>
      <c r="I27" s="23"/>
    </row>
    <row r="28" spans="1:9">
      <c r="A28" s="23" t="s">
        <v>2914</v>
      </c>
      <c r="B28" s="23" t="s">
        <v>2915</v>
      </c>
      <c r="C28" s="23" t="s">
        <v>3050</v>
      </c>
      <c r="D28" s="23" t="s">
        <v>480</v>
      </c>
      <c r="E28" s="23" t="s">
        <v>14</v>
      </c>
      <c r="F28" s="23">
        <v>177</v>
      </c>
      <c r="G28" s="23" t="s">
        <v>7</v>
      </c>
      <c r="H28" s="23">
        <v>30975.26</v>
      </c>
      <c r="I28" s="23"/>
    </row>
    <row r="29" spans="1:9">
      <c r="A29" s="23" t="s">
        <v>2107</v>
      </c>
      <c r="B29" s="23" t="s">
        <v>2108</v>
      </c>
      <c r="C29" s="23" t="s">
        <v>3051</v>
      </c>
      <c r="D29" s="23" t="s">
        <v>480</v>
      </c>
      <c r="E29" s="23" t="s">
        <v>14</v>
      </c>
      <c r="F29" s="23">
        <v>177</v>
      </c>
      <c r="G29" s="23" t="s">
        <v>7</v>
      </c>
      <c r="H29" s="23">
        <v>30975</v>
      </c>
      <c r="I29" s="23"/>
    </row>
    <row r="30" spans="1:9">
      <c r="A30" s="23" t="s">
        <v>1861</v>
      </c>
      <c r="B30" s="23" t="s">
        <v>1862</v>
      </c>
      <c r="C30" s="23" t="s">
        <v>3052</v>
      </c>
      <c r="D30" s="23" t="s">
        <v>480</v>
      </c>
      <c r="E30" s="23" t="s">
        <v>14</v>
      </c>
      <c r="F30" s="23">
        <v>177</v>
      </c>
      <c r="G30" s="23" t="s">
        <v>7</v>
      </c>
      <c r="H30" s="23">
        <v>30975</v>
      </c>
      <c r="I30" s="23"/>
    </row>
    <row r="31" spans="1:9">
      <c r="A31" s="23" t="s">
        <v>2460</v>
      </c>
      <c r="B31" s="23" t="s">
        <v>2461</v>
      </c>
      <c r="C31" s="23" t="s">
        <v>3053</v>
      </c>
      <c r="D31" s="23" t="s">
        <v>489</v>
      </c>
      <c r="E31" s="23" t="s">
        <v>466</v>
      </c>
      <c r="F31" s="23">
        <v>177</v>
      </c>
      <c r="G31" s="23" t="s">
        <v>7</v>
      </c>
      <c r="H31" s="23">
        <v>30975</v>
      </c>
      <c r="I31" s="23"/>
    </row>
    <row r="32" spans="1:9">
      <c r="A32" s="23" t="s">
        <v>2253</v>
      </c>
      <c r="B32" s="23" t="s">
        <v>2254</v>
      </c>
      <c r="C32" s="23" t="s">
        <v>3054</v>
      </c>
      <c r="D32" s="23" t="s">
        <v>480</v>
      </c>
      <c r="E32" s="23" t="s">
        <v>14</v>
      </c>
      <c r="F32" s="23">
        <v>176</v>
      </c>
      <c r="G32" s="23" t="s">
        <v>7</v>
      </c>
      <c r="H32" s="23">
        <v>30799.8</v>
      </c>
      <c r="I32" s="23"/>
    </row>
    <row r="33" spans="1:9">
      <c r="A33" s="23" t="s">
        <v>2709</v>
      </c>
      <c r="B33" s="23" t="s">
        <v>2710</v>
      </c>
      <c r="C33" s="23" t="s">
        <v>3055</v>
      </c>
      <c r="D33" s="23" t="s">
        <v>480</v>
      </c>
      <c r="E33" s="23" t="s">
        <v>14</v>
      </c>
      <c r="F33" s="23">
        <v>176</v>
      </c>
      <c r="G33" s="23" t="s">
        <v>7</v>
      </c>
      <c r="H33" s="23">
        <v>30799.599999999999</v>
      </c>
      <c r="I33" s="23"/>
    </row>
    <row r="34" spans="1:9">
      <c r="A34" s="23" t="s">
        <v>1899</v>
      </c>
      <c r="B34" s="23" t="s">
        <v>1900</v>
      </c>
      <c r="C34" s="23" t="s">
        <v>3056</v>
      </c>
      <c r="D34" s="23" t="s">
        <v>480</v>
      </c>
      <c r="E34" s="23" t="s">
        <v>14</v>
      </c>
      <c r="F34" s="23">
        <v>175</v>
      </c>
      <c r="G34" s="23" t="s">
        <v>7</v>
      </c>
      <c r="H34" s="23">
        <v>30625.43</v>
      </c>
      <c r="I34" s="23"/>
    </row>
    <row r="35" spans="1:9">
      <c r="A35" s="23" t="s">
        <v>1905</v>
      </c>
      <c r="B35" s="23" t="s">
        <v>1906</v>
      </c>
      <c r="C35" s="23" t="s">
        <v>3057</v>
      </c>
      <c r="D35" s="23" t="s">
        <v>480</v>
      </c>
      <c r="E35" s="23" t="s">
        <v>14</v>
      </c>
      <c r="F35" s="23">
        <v>174</v>
      </c>
      <c r="G35" s="23" t="s">
        <v>7</v>
      </c>
      <c r="H35" s="23">
        <v>30450.14</v>
      </c>
      <c r="I35" s="23"/>
    </row>
    <row r="36" spans="1:9">
      <c r="A36" s="23" t="s">
        <v>2578</v>
      </c>
      <c r="B36" s="23" t="s">
        <v>2579</v>
      </c>
      <c r="C36" s="23" t="s">
        <v>3058</v>
      </c>
      <c r="D36" s="23" t="s">
        <v>480</v>
      </c>
      <c r="E36" s="23" t="s">
        <v>14</v>
      </c>
      <c r="F36" s="23">
        <v>167</v>
      </c>
      <c r="G36" s="23" t="s">
        <v>7</v>
      </c>
      <c r="H36" s="23">
        <v>29224.55</v>
      </c>
      <c r="I36" s="23"/>
    </row>
    <row r="37" spans="1:9">
      <c r="A37" s="23" t="s">
        <v>1844</v>
      </c>
      <c r="B37" s="23" t="s">
        <v>1845</v>
      </c>
      <c r="C37" s="23" t="s">
        <v>3059</v>
      </c>
      <c r="D37" s="23" t="s">
        <v>480</v>
      </c>
      <c r="E37" s="23" t="s">
        <v>14</v>
      </c>
      <c r="F37" s="23">
        <v>149</v>
      </c>
      <c r="G37" s="23" t="s">
        <v>7</v>
      </c>
      <c r="H37" s="23">
        <v>21485.439999999999</v>
      </c>
      <c r="I37" s="23"/>
    </row>
    <row r="38" spans="1:9">
      <c r="A38" s="23" t="s">
        <v>2225</v>
      </c>
      <c r="B38" s="23" t="s">
        <v>2226</v>
      </c>
      <c r="C38" s="23" t="s">
        <v>3060</v>
      </c>
      <c r="D38" s="23" t="s">
        <v>1264</v>
      </c>
      <c r="E38" s="23" t="s">
        <v>14</v>
      </c>
      <c r="F38" s="23">
        <v>149</v>
      </c>
      <c r="G38" s="23" t="s">
        <v>7</v>
      </c>
      <c r="H38" s="23">
        <v>21485.439999999999</v>
      </c>
      <c r="I38" s="23"/>
    </row>
    <row r="39" spans="1:9">
      <c r="A39" s="23" t="s">
        <v>2859</v>
      </c>
      <c r="B39" s="23" t="s">
        <v>2860</v>
      </c>
      <c r="C39" s="23" t="s">
        <v>3061</v>
      </c>
      <c r="D39" s="23" t="s">
        <v>1264</v>
      </c>
      <c r="E39" s="23" t="s">
        <v>14</v>
      </c>
      <c r="F39" s="23">
        <v>148</v>
      </c>
      <c r="G39" s="23" t="s">
        <v>7</v>
      </c>
      <c r="H39" s="23">
        <v>21335.439999999999</v>
      </c>
      <c r="I39" s="23"/>
    </row>
    <row r="40" spans="1:9">
      <c r="A40" s="23" t="s">
        <v>2215</v>
      </c>
      <c r="B40" s="23" t="s">
        <v>2216</v>
      </c>
      <c r="C40" s="23" t="s">
        <v>3062</v>
      </c>
      <c r="D40" s="23" t="s">
        <v>480</v>
      </c>
      <c r="E40" s="23" t="s">
        <v>14</v>
      </c>
      <c r="F40" s="23">
        <v>144</v>
      </c>
      <c r="G40" s="23" t="s">
        <v>7</v>
      </c>
      <c r="H40" s="23">
        <v>23316</v>
      </c>
      <c r="I40" s="23"/>
    </row>
    <row r="41" spans="1:9">
      <c r="A41" s="23" t="s">
        <v>2672</v>
      </c>
      <c r="B41" s="23" t="s">
        <v>2673</v>
      </c>
      <c r="C41" s="23" t="s">
        <v>3063</v>
      </c>
      <c r="D41" s="23" t="s">
        <v>1264</v>
      </c>
      <c r="E41" s="23" t="s">
        <v>14</v>
      </c>
      <c r="F41" s="23">
        <v>137</v>
      </c>
      <c r="G41" s="23" t="s">
        <v>7</v>
      </c>
      <c r="H41" s="23">
        <v>19385.439999999999</v>
      </c>
      <c r="I41" s="23"/>
    </row>
    <row r="42" spans="1:9">
      <c r="A42" s="23" t="s">
        <v>1941</v>
      </c>
      <c r="B42" s="23" t="s">
        <v>1942</v>
      </c>
      <c r="C42" s="23" t="s">
        <v>3064</v>
      </c>
      <c r="D42" s="23" t="s">
        <v>1264</v>
      </c>
      <c r="E42" s="23" t="s">
        <v>14</v>
      </c>
      <c r="F42" s="23">
        <v>137</v>
      </c>
      <c r="G42" s="23" t="s">
        <v>7</v>
      </c>
      <c r="H42" s="23">
        <v>19385.439999999999</v>
      </c>
      <c r="I42" s="23"/>
    </row>
    <row r="43" spans="1:9">
      <c r="A43" s="23" t="s">
        <v>2697</v>
      </c>
      <c r="B43" s="23" t="s">
        <v>2698</v>
      </c>
      <c r="C43" s="23" t="s">
        <v>3065</v>
      </c>
      <c r="D43" s="23" t="s">
        <v>489</v>
      </c>
      <c r="E43" s="23" t="s">
        <v>14</v>
      </c>
      <c r="F43" s="23">
        <v>127</v>
      </c>
      <c r="G43" s="23" t="s">
        <v>7</v>
      </c>
      <c r="H43" s="23">
        <v>17141</v>
      </c>
      <c r="I43" s="23"/>
    </row>
    <row r="44" spans="1:9">
      <c r="A44" s="23" t="s">
        <v>1872</v>
      </c>
      <c r="B44" s="23" t="s">
        <v>1873</v>
      </c>
      <c r="C44" s="23" t="s">
        <v>3066</v>
      </c>
      <c r="D44" s="23" t="s">
        <v>480</v>
      </c>
      <c r="E44" s="23" t="s">
        <v>14</v>
      </c>
      <c r="F44" s="23">
        <v>122</v>
      </c>
      <c r="G44" s="23" t="s">
        <v>7</v>
      </c>
      <c r="H44" s="23">
        <v>19481.5</v>
      </c>
      <c r="I44" s="23"/>
    </row>
    <row r="45" spans="1:9">
      <c r="A45" s="23" t="s">
        <v>3067</v>
      </c>
      <c r="B45" s="23" t="s">
        <v>3068</v>
      </c>
      <c r="C45" s="23" t="s">
        <v>3069</v>
      </c>
      <c r="D45" s="23" t="s">
        <v>494</v>
      </c>
      <c r="E45" s="23" t="s">
        <v>14</v>
      </c>
      <c r="F45" s="23">
        <v>120</v>
      </c>
      <c r="G45" s="23" t="s">
        <v>7</v>
      </c>
      <c r="H45" s="23">
        <v>21000</v>
      </c>
      <c r="I45" s="23"/>
    </row>
    <row r="46" spans="1:9">
      <c r="A46" s="23" t="s">
        <v>2894</v>
      </c>
      <c r="B46" s="23" t="s">
        <v>2895</v>
      </c>
      <c r="C46" s="23" t="s">
        <v>3070</v>
      </c>
      <c r="D46" s="23" t="s">
        <v>480</v>
      </c>
      <c r="E46" s="23" t="s">
        <v>14</v>
      </c>
      <c r="F46" s="23">
        <v>117</v>
      </c>
      <c r="G46" s="23" t="s">
        <v>7</v>
      </c>
      <c r="H46" s="23">
        <v>18695.22</v>
      </c>
      <c r="I46" s="23"/>
    </row>
    <row r="47" spans="1:9">
      <c r="A47" s="23" t="s">
        <v>3071</v>
      </c>
      <c r="B47" s="23" t="s">
        <v>3072</v>
      </c>
      <c r="C47" s="23" t="s">
        <v>3073</v>
      </c>
      <c r="D47" s="23" t="s">
        <v>931</v>
      </c>
      <c r="E47" s="23" t="s">
        <v>14</v>
      </c>
      <c r="F47" s="23">
        <v>114</v>
      </c>
      <c r="G47" s="23" t="s">
        <v>7</v>
      </c>
      <c r="H47" s="23">
        <v>26334</v>
      </c>
      <c r="I47" s="23"/>
    </row>
    <row r="48" spans="1:9">
      <c r="A48" s="23" t="s">
        <v>3074</v>
      </c>
      <c r="B48" s="23" t="s">
        <v>3075</v>
      </c>
      <c r="C48" s="23" t="s">
        <v>3076</v>
      </c>
      <c r="D48" s="23" t="s">
        <v>931</v>
      </c>
      <c r="E48" s="23" t="s">
        <v>14</v>
      </c>
      <c r="F48" s="23">
        <v>114</v>
      </c>
      <c r="G48" s="23" t="s">
        <v>7</v>
      </c>
      <c r="H48" s="23">
        <v>22800</v>
      </c>
      <c r="I48" s="23"/>
    </row>
    <row r="49" spans="1:9">
      <c r="A49" s="23" t="s">
        <v>2669</v>
      </c>
      <c r="B49" s="23" t="s">
        <v>2670</v>
      </c>
      <c r="C49" s="23" t="s">
        <v>3077</v>
      </c>
      <c r="D49" s="23" t="s">
        <v>2509</v>
      </c>
      <c r="E49" s="23" t="s">
        <v>14</v>
      </c>
      <c r="F49" s="23">
        <v>110</v>
      </c>
      <c r="G49" s="23" t="s">
        <v>7</v>
      </c>
      <c r="H49" s="23">
        <v>19250</v>
      </c>
      <c r="I49" s="23"/>
    </row>
    <row r="50" spans="1:9">
      <c r="A50" s="23" t="s">
        <v>2487</v>
      </c>
      <c r="B50" s="23" t="s">
        <v>2488</v>
      </c>
      <c r="C50" s="23" t="s">
        <v>3078</v>
      </c>
      <c r="D50" s="23" t="s">
        <v>2270</v>
      </c>
      <c r="E50" s="23" t="s">
        <v>14</v>
      </c>
      <c r="F50" s="23">
        <v>109</v>
      </c>
      <c r="G50" s="23" t="s">
        <v>7</v>
      </c>
      <c r="H50" s="23">
        <v>19074.689999999999</v>
      </c>
      <c r="I50" s="23"/>
    </row>
    <row r="51" spans="1:9">
      <c r="A51" s="23" t="s">
        <v>2060</v>
      </c>
      <c r="B51" s="23" t="s">
        <v>2061</v>
      </c>
      <c r="C51" s="23" t="s">
        <v>3079</v>
      </c>
      <c r="D51" s="23" t="s">
        <v>1264</v>
      </c>
      <c r="E51" s="23" t="s">
        <v>466</v>
      </c>
      <c r="F51" s="23">
        <v>109</v>
      </c>
      <c r="G51" s="23" t="s">
        <v>7</v>
      </c>
      <c r="H51" s="23">
        <v>14108.31</v>
      </c>
      <c r="I51" s="23"/>
    </row>
    <row r="52" spans="1:9">
      <c r="A52" s="23" t="s">
        <v>3080</v>
      </c>
      <c r="B52" s="23" t="s">
        <v>3081</v>
      </c>
      <c r="C52" s="23" t="s">
        <v>3082</v>
      </c>
      <c r="D52" s="23" t="s">
        <v>480</v>
      </c>
      <c r="E52" s="23" t="s">
        <v>14</v>
      </c>
      <c r="F52" s="23">
        <v>108</v>
      </c>
      <c r="G52" s="23" t="s">
        <v>7</v>
      </c>
      <c r="H52" s="23">
        <v>19500</v>
      </c>
      <c r="I52" s="23"/>
    </row>
    <row r="53" spans="1:9">
      <c r="A53" s="23" t="s">
        <v>3083</v>
      </c>
      <c r="B53" s="23" t="s">
        <v>3084</v>
      </c>
      <c r="C53" s="23" t="s">
        <v>3085</v>
      </c>
      <c r="D53" s="23" t="s">
        <v>1264</v>
      </c>
      <c r="E53" s="23" t="s">
        <v>14</v>
      </c>
      <c r="F53" s="23">
        <v>108</v>
      </c>
      <c r="G53" s="23" t="s">
        <v>7</v>
      </c>
      <c r="H53" s="23">
        <v>18900</v>
      </c>
      <c r="I53" s="23"/>
    </row>
    <row r="54" spans="1:9">
      <c r="A54" s="23" t="s">
        <v>2085</v>
      </c>
      <c r="B54" s="23" t="s">
        <v>2086</v>
      </c>
      <c r="C54" s="23" t="s">
        <v>3086</v>
      </c>
      <c r="D54" s="23" t="s">
        <v>480</v>
      </c>
      <c r="E54" s="23" t="s">
        <v>14</v>
      </c>
      <c r="F54" s="23">
        <v>107</v>
      </c>
      <c r="G54" s="23" t="s">
        <v>7</v>
      </c>
      <c r="H54" s="23">
        <v>18799.66</v>
      </c>
      <c r="I54" s="23"/>
    </row>
    <row r="55" spans="1:9">
      <c r="A55" s="23" t="s">
        <v>2812</v>
      </c>
      <c r="B55" s="23" t="s">
        <v>2813</v>
      </c>
      <c r="C55" s="23" t="s">
        <v>3087</v>
      </c>
      <c r="D55" s="23" t="s">
        <v>480</v>
      </c>
      <c r="E55" s="23" t="s">
        <v>14</v>
      </c>
      <c r="F55" s="23">
        <v>107</v>
      </c>
      <c r="G55" s="23" t="s">
        <v>7</v>
      </c>
      <c r="H55" s="23">
        <v>12601</v>
      </c>
      <c r="I55" s="23"/>
    </row>
    <row r="56" spans="1:9">
      <c r="A56" s="23" t="s">
        <v>1858</v>
      </c>
      <c r="B56" s="23" t="s">
        <v>1859</v>
      </c>
      <c r="C56" s="23" t="s">
        <v>3088</v>
      </c>
      <c r="D56" s="23" t="s">
        <v>489</v>
      </c>
      <c r="E56" s="23" t="s">
        <v>14</v>
      </c>
      <c r="F56" s="23">
        <v>103</v>
      </c>
      <c r="G56" s="23" t="s">
        <v>7</v>
      </c>
      <c r="H56" s="23">
        <v>18597.22</v>
      </c>
      <c r="I56" s="23"/>
    </row>
    <row r="57" spans="1:9">
      <c r="A57" s="23" t="s">
        <v>2856</v>
      </c>
      <c r="B57" s="23" t="s">
        <v>2857</v>
      </c>
      <c r="C57" s="23" t="s">
        <v>3089</v>
      </c>
      <c r="D57" s="23" t="s">
        <v>1264</v>
      </c>
      <c r="E57" s="23" t="s">
        <v>466</v>
      </c>
      <c r="F57" s="23">
        <v>103</v>
      </c>
      <c r="G57" s="23" t="s">
        <v>7</v>
      </c>
      <c r="H57" s="23">
        <v>18025</v>
      </c>
      <c r="I57" s="23"/>
    </row>
    <row r="58" spans="1:9">
      <c r="A58" s="23" t="s">
        <v>1854</v>
      </c>
      <c r="B58" s="23" t="s">
        <v>1855</v>
      </c>
      <c r="C58" s="23" t="s">
        <v>3090</v>
      </c>
      <c r="D58" s="23" t="s">
        <v>480</v>
      </c>
      <c r="E58" s="23" t="s">
        <v>14</v>
      </c>
      <c r="F58" s="23">
        <v>102</v>
      </c>
      <c r="G58" s="23" t="s">
        <v>7</v>
      </c>
      <c r="H58" s="23">
        <v>20400</v>
      </c>
      <c r="I58" s="23"/>
    </row>
    <row r="59" spans="1:9">
      <c r="A59" s="23" t="s">
        <v>2021</v>
      </c>
      <c r="B59" s="23" t="s">
        <v>2022</v>
      </c>
      <c r="C59" s="23" t="s">
        <v>3091</v>
      </c>
      <c r="D59" s="23" t="s">
        <v>480</v>
      </c>
      <c r="E59" s="23" t="s">
        <v>14</v>
      </c>
      <c r="F59" s="23">
        <v>102</v>
      </c>
      <c r="G59" s="23" t="s">
        <v>7</v>
      </c>
      <c r="H59" s="23">
        <v>18380.55</v>
      </c>
      <c r="I59" s="23"/>
    </row>
    <row r="60" spans="1:9">
      <c r="A60" s="23" t="s">
        <v>1443</v>
      </c>
      <c r="B60" s="23" t="s">
        <v>1820</v>
      </c>
      <c r="C60" s="23" t="s">
        <v>3092</v>
      </c>
      <c r="D60" s="23" t="s">
        <v>480</v>
      </c>
      <c r="E60" s="23" t="s">
        <v>14</v>
      </c>
      <c r="F60" s="23">
        <v>101</v>
      </c>
      <c r="G60" s="23" t="s">
        <v>7</v>
      </c>
      <c r="H60" s="23">
        <v>18169.43</v>
      </c>
      <c r="I60" s="23"/>
    </row>
    <row r="61" spans="1:9">
      <c r="A61" s="23" t="s">
        <v>2344</v>
      </c>
      <c r="B61" s="23" t="s">
        <v>2345</v>
      </c>
      <c r="C61" s="23" t="s">
        <v>3093</v>
      </c>
      <c r="D61" s="23" t="s">
        <v>1264</v>
      </c>
      <c r="E61" s="23" t="s">
        <v>14</v>
      </c>
      <c r="F61" s="23">
        <v>101</v>
      </c>
      <c r="G61" s="23" t="s">
        <v>7</v>
      </c>
      <c r="H61" s="23">
        <v>18169.439999999999</v>
      </c>
      <c r="I61" s="23"/>
    </row>
    <row r="62" spans="1:9">
      <c r="A62" s="23" t="s">
        <v>1431</v>
      </c>
      <c r="B62" s="23" t="s">
        <v>1813</v>
      </c>
      <c r="C62" s="23" t="s">
        <v>3094</v>
      </c>
      <c r="D62" s="23" t="s">
        <v>1264</v>
      </c>
      <c r="E62" s="23" t="s">
        <v>14</v>
      </c>
      <c r="F62" s="23">
        <v>101</v>
      </c>
      <c r="G62" s="23" t="s">
        <v>7</v>
      </c>
      <c r="H62" s="23">
        <v>18169.439999999999</v>
      </c>
      <c r="I62" s="23"/>
    </row>
    <row r="63" spans="1:9">
      <c r="A63" s="23" t="s">
        <v>2559</v>
      </c>
      <c r="B63" s="23" t="s">
        <v>2560</v>
      </c>
      <c r="C63" s="23" t="s">
        <v>3095</v>
      </c>
      <c r="D63" s="23" t="s">
        <v>1264</v>
      </c>
      <c r="E63" s="23" t="s">
        <v>14</v>
      </c>
      <c r="F63" s="23">
        <v>101</v>
      </c>
      <c r="G63" s="23" t="s">
        <v>7</v>
      </c>
      <c r="H63" s="23">
        <v>18169.439999999999</v>
      </c>
      <c r="I63" s="23"/>
    </row>
    <row r="64" spans="1:9">
      <c r="A64" s="23" t="s">
        <v>1449</v>
      </c>
      <c r="B64" s="23" t="s">
        <v>1825</v>
      </c>
      <c r="C64" s="23" t="s">
        <v>3096</v>
      </c>
      <c r="D64" s="23" t="s">
        <v>480</v>
      </c>
      <c r="E64" s="23" t="s">
        <v>14</v>
      </c>
      <c r="F64" s="23">
        <v>101</v>
      </c>
      <c r="G64" s="23" t="s">
        <v>7</v>
      </c>
      <c r="H64" s="23">
        <v>17675</v>
      </c>
      <c r="I64" s="23"/>
    </row>
    <row r="65" spans="1:9">
      <c r="A65" s="23" t="s">
        <v>2132</v>
      </c>
      <c r="B65" s="23" t="s">
        <v>2133</v>
      </c>
      <c r="C65" s="23" t="s">
        <v>3097</v>
      </c>
      <c r="D65" s="23" t="s">
        <v>480</v>
      </c>
      <c r="E65" s="23" t="s">
        <v>14</v>
      </c>
      <c r="F65" s="23">
        <v>100</v>
      </c>
      <c r="G65" s="23" t="s">
        <v>7</v>
      </c>
      <c r="H65" s="23">
        <v>18019.439999999999</v>
      </c>
      <c r="I65" s="23"/>
    </row>
    <row r="66" spans="1:9">
      <c r="A66" s="23" t="s">
        <v>1433</v>
      </c>
      <c r="B66" s="23" t="s">
        <v>1814</v>
      </c>
      <c r="C66" s="23" t="s">
        <v>3098</v>
      </c>
      <c r="D66" s="23" t="s">
        <v>1264</v>
      </c>
      <c r="E66" s="23" t="s">
        <v>14</v>
      </c>
      <c r="F66" s="23">
        <v>100</v>
      </c>
      <c r="G66" s="23" t="s">
        <v>7</v>
      </c>
      <c r="H66" s="23">
        <v>18019.439999999999</v>
      </c>
      <c r="I66" s="23"/>
    </row>
    <row r="67" spans="1:9">
      <c r="A67" s="23" t="s">
        <v>2285</v>
      </c>
      <c r="B67" s="23" t="s">
        <v>2286</v>
      </c>
      <c r="C67" s="23" t="s">
        <v>3099</v>
      </c>
      <c r="D67" s="23" t="s">
        <v>480</v>
      </c>
      <c r="E67" s="23" t="s">
        <v>14</v>
      </c>
      <c r="F67" s="23">
        <v>98</v>
      </c>
      <c r="G67" s="23" t="s">
        <v>7</v>
      </c>
      <c r="H67" s="23">
        <v>20384</v>
      </c>
      <c r="I67" s="23"/>
    </row>
    <row r="68" spans="1:9">
      <c r="A68" s="23" t="s">
        <v>2480</v>
      </c>
      <c r="B68" s="23" t="s">
        <v>2481</v>
      </c>
      <c r="C68" s="23" t="s">
        <v>3100</v>
      </c>
      <c r="D68" s="23" t="s">
        <v>2483</v>
      </c>
      <c r="E68" s="23" t="s">
        <v>14</v>
      </c>
      <c r="F68" s="23">
        <v>97.5</v>
      </c>
      <c r="G68" s="23" t="s">
        <v>10</v>
      </c>
      <c r="H68" s="23">
        <v>3316</v>
      </c>
      <c r="I68" s="23"/>
    </row>
    <row r="69" spans="1:9">
      <c r="A69" s="23" t="s">
        <v>1912</v>
      </c>
      <c r="B69" s="23" t="s">
        <v>1913</v>
      </c>
      <c r="C69" s="23" t="s">
        <v>3101</v>
      </c>
      <c r="D69" s="23" t="s">
        <v>489</v>
      </c>
      <c r="E69" s="23" t="s">
        <v>14</v>
      </c>
      <c r="F69" s="23">
        <v>97</v>
      </c>
      <c r="G69" s="23" t="s">
        <v>7</v>
      </c>
      <c r="H69" s="23">
        <v>16975</v>
      </c>
      <c r="I69" s="23"/>
    </row>
    <row r="70" spans="1:9">
      <c r="A70" s="23" t="s">
        <v>3102</v>
      </c>
      <c r="B70" s="23" t="s">
        <v>3103</v>
      </c>
      <c r="C70" s="23" t="s">
        <v>3104</v>
      </c>
      <c r="D70" s="23" t="s">
        <v>480</v>
      </c>
      <c r="E70" s="23" t="s">
        <v>14</v>
      </c>
      <c r="F70" s="23">
        <v>96</v>
      </c>
      <c r="G70" s="23" t="s">
        <v>7</v>
      </c>
      <c r="H70" s="23">
        <v>18460</v>
      </c>
      <c r="I70" s="23"/>
    </row>
    <row r="71" spans="1:9">
      <c r="A71" s="23" t="s">
        <v>2581</v>
      </c>
      <c r="B71" s="23" t="s">
        <v>2582</v>
      </c>
      <c r="C71" s="23" t="s">
        <v>3105</v>
      </c>
      <c r="D71" s="23" t="s">
        <v>3045</v>
      </c>
      <c r="E71" s="23" t="s">
        <v>14</v>
      </c>
      <c r="F71" s="23">
        <v>96</v>
      </c>
      <c r="G71" s="23" t="s">
        <v>7</v>
      </c>
      <c r="H71" s="23">
        <v>16800</v>
      </c>
      <c r="I71" s="23"/>
    </row>
    <row r="72" spans="1:9">
      <c r="A72" s="23" t="s">
        <v>1972</v>
      </c>
      <c r="B72" s="23" t="s">
        <v>1973</v>
      </c>
      <c r="C72" s="23" t="s">
        <v>3106</v>
      </c>
      <c r="D72" s="23" t="s">
        <v>480</v>
      </c>
      <c r="E72" s="23" t="s">
        <v>14</v>
      </c>
      <c r="F72" s="23">
        <v>96</v>
      </c>
      <c r="G72" s="23" t="s">
        <v>7</v>
      </c>
      <c r="H72" s="23">
        <v>18460</v>
      </c>
      <c r="I72" s="23"/>
    </row>
    <row r="73" spans="1:9">
      <c r="A73" s="23" t="s">
        <v>1957</v>
      </c>
      <c r="B73" s="23" t="s">
        <v>1958</v>
      </c>
      <c r="C73" s="23" t="s">
        <v>3107</v>
      </c>
      <c r="D73" s="23" t="s">
        <v>489</v>
      </c>
      <c r="E73" s="23" t="s">
        <v>14</v>
      </c>
      <c r="F73" s="23">
        <v>96</v>
      </c>
      <c r="G73" s="23" t="s">
        <v>7</v>
      </c>
      <c r="H73" s="23">
        <v>18460</v>
      </c>
      <c r="I73" s="23"/>
    </row>
    <row r="74" spans="1:9">
      <c r="A74" s="23" t="s">
        <v>2259</v>
      </c>
      <c r="B74" s="23" t="s">
        <v>2260</v>
      </c>
      <c r="C74" s="23" t="s">
        <v>3108</v>
      </c>
      <c r="D74" s="23" t="s">
        <v>492</v>
      </c>
      <c r="E74" s="23" t="s">
        <v>14</v>
      </c>
      <c r="F74" s="23">
        <v>94</v>
      </c>
      <c r="G74" s="23" t="s">
        <v>7</v>
      </c>
      <c r="H74" s="23">
        <v>16450.04</v>
      </c>
      <c r="I74" s="23"/>
    </row>
    <row r="75" spans="1:9">
      <c r="A75" s="23" t="s">
        <v>2716</v>
      </c>
      <c r="B75" s="23" t="s">
        <v>2717</v>
      </c>
      <c r="C75" s="23" t="s">
        <v>3109</v>
      </c>
      <c r="D75" s="23" t="s">
        <v>2393</v>
      </c>
      <c r="E75" s="23" t="s">
        <v>466</v>
      </c>
      <c r="F75" s="23">
        <v>94</v>
      </c>
      <c r="G75" s="23" t="s">
        <v>7</v>
      </c>
      <c r="H75" s="23">
        <v>16450</v>
      </c>
      <c r="I75" s="23"/>
    </row>
    <row r="76" spans="1:9">
      <c r="A76" s="23" t="s">
        <v>2119</v>
      </c>
      <c r="B76" s="23" t="s">
        <v>2120</v>
      </c>
      <c r="C76" s="23" t="s">
        <v>3110</v>
      </c>
      <c r="D76" s="23" t="s">
        <v>480</v>
      </c>
      <c r="E76" s="23" t="s">
        <v>14</v>
      </c>
      <c r="F76" s="23">
        <v>93</v>
      </c>
      <c r="G76" s="23" t="s">
        <v>7</v>
      </c>
      <c r="H76" s="23">
        <v>19351.52</v>
      </c>
      <c r="I76" s="23"/>
    </row>
    <row r="77" spans="1:9">
      <c r="A77" s="23" t="s">
        <v>1885</v>
      </c>
      <c r="B77" s="23" t="s">
        <v>1886</v>
      </c>
      <c r="C77" s="23" t="s">
        <v>3111</v>
      </c>
      <c r="D77" s="23" t="s">
        <v>480</v>
      </c>
      <c r="E77" s="23" t="s">
        <v>14</v>
      </c>
      <c r="F77" s="23">
        <v>92</v>
      </c>
      <c r="G77" s="23" t="s">
        <v>7</v>
      </c>
      <c r="H77" s="23">
        <v>15460.99</v>
      </c>
      <c r="I77" s="23"/>
    </row>
    <row r="78" spans="1:9">
      <c r="A78" s="23" t="s">
        <v>2455</v>
      </c>
      <c r="B78" s="23" t="s">
        <v>2456</v>
      </c>
      <c r="C78" s="23" t="s">
        <v>3112</v>
      </c>
      <c r="D78" s="23" t="s">
        <v>480</v>
      </c>
      <c r="E78" s="23" t="s">
        <v>14</v>
      </c>
      <c r="F78" s="23">
        <v>90.5</v>
      </c>
      <c r="G78" s="23" t="s">
        <v>7</v>
      </c>
      <c r="H78" s="23">
        <v>18100</v>
      </c>
      <c r="I78" s="23"/>
    </row>
    <row r="79" spans="1:9">
      <c r="A79" s="23" t="s">
        <v>1865</v>
      </c>
      <c r="B79" s="23" t="s">
        <v>1866</v>
      </c>
      <c r="C79" s="23" t="s">
        <v>3113</v>
      </c>
      <c r="D79" s="23" t="s">
        <v>489</v>
      </c>
      <c r="E79" s="23" t="s">
        <v>14</v>
      </c>
      <c r="F79" s="23">
        <v>90</v>
      </c>
      <c r="G79" s="23" t="s">
        <v>7</v>
      </c>
      <c r="H79" s="23">
        <v>16249.93</v>
      </c>
      <c r="I79" s="23"/>
    </row>
    <row r="80" spans="1:9">
      <c r="A80" s="23" t="s">
        <v>2666</v>
      </c>
      <c r="B80" s="23" t="s">
        <v>2667</v>
      </c>
      <c r="C80" s="23" t="s">
        <v>3114</v>
      </c>
      <c r="D80" s="23" t="s">
        <v>480</v>
      </c>
      <c r="E80" s="23" t="s">
        <v>14</v>
      </c>
      <c r="F80" s="23">
        <v>90</v>
      </c>
      <c r="G80" s="23" t="s">
        <v>7</v>
      </c>
      <c r="H80" s="23">
        <v>17999.97</v>
      </c>
      <c r="I80" s="23"/>
    </row>
    <row r="81" spans="1:9">
      <c r="A81" s="23" t="s">
        <v>2370</v>
      </c>
      <c r="B81" s="23" t="s">
        <v>2371</v>
      </c>
      <c r="C81" s="23" t="s">
        <v>3115</v>
      </c>
      <c r="D81" s="23" t="s">
        <v>480</v>
      </c>
      <c r="E81" s="23" t="s">
        <v>14</v>
      </c>
      <c r="F81" s="23">
        <v>90</v>
      </c>
      <c r="G81" s="23" t="s">
        <v>7</v>
      </c>
      <c r="H81" s="23">
        <v>16250</v>
      </c>
      <c r="I81" s="23"/>
    </row>
    <row r="82" spans="1:9">
      <c r="A82" s="23" t="s">
        <v>2391</v>
      </c>
      <c r="B82" s="23" t="s">
        <v>2392</v>
      </c>
      <c r="C82" s="23" t="s">
        <v>3116</v>
      </c>
      <c r="D82" s="23" t="s">
        <v>2393</v>
      </c>
      <c r="E82" s="23" t="s">
        <v>466</v>
      </c>
      <c r="F82" s="23">
        <v>89</v>
      </c>
      <c r="G82" s="23" t="s">
        <v>7</v>
      </c>
      <c r="H82" s="23">
        <v>17800</v>
      </c>
      <c r="I82" s="23"/>
    </row>
    <row r="83" spans="1:9">
      <c r="A83" s="23" t="s">
        <v>2377</v>
      </c>
      <c r="B83" s="23" t="s">
        <v>2378</v>
      </c>
      <c r="C83" s="23" t="s">
        <v>3117</v>
      </c>
      <c r="D83" s="23" t="s">
        <v>489</v>
      </c>
      <c r="E83" s="23" t="s">
        <v>14</v>
      </c>
      <c r="F83" s="23">
        <v>89</v>
      </c>
      <c r="G83" s="23" t="s">
        <v>7</v>
      </c>
      <c r="H83" s="23">
        <v>17632.419999999998</v>
      </c>
      <c r="I83" s="23"/>
    </row>
    <row r="84" spans="1:9">
      <c r="A84" s="23" t="s">
        <v>1945</v>
      </c>
      <c r="B84" s="23" t="s">
        <v>1946</v>
      </c>
      <c r="C84" s="23" t="s">
        <v>3118</v>
      </c>
      <c r="D84" s="23" t="s">
        <v>1264</v>
      </c>
      <c r="E84" s="23" t="s">
        <v>14</v>
      </c>
      <c r="F84" s="23">
        <v>89</v>
      </c>
      <c r="G84" s="23" t="s">
        <v>7</v>
      </c>
      <c r="H84" s="23">
        <v>16069.44</v>
      </c>
      <c r="I84" s="23"/>
    </row>
    <row r="85" spans="1:9">
      <c r="A85" s="23" t="s">
        <v>2423</v>
      </c>
      <c r="B85" s="23" t="s">
        <v>2424</v>
      </c>
      <c r="C85" s="23" t="s">
        <v>3119</v>
      </c>
      <c r="D85" s="23" t="s">
        <v>489</v>
      </c>
      <c r="E85" s="23" t="s">
        <v>14</v>
      </c>
      <c r="F85" s="23">
        <v>89</v>
      </c>
      <c r="G85" s="23" t="s">
        <v>7</v>
      </c>
      <c r="H85" s="23">
        <v>17632.419999999998</v>
      </c>
      <c r="I85" s="23"/>
    </row>
    <row r="86" spans="1:9">
      <c r="A86" s="23" t="s">
        <v>2898</v>
      </c>
      <c r="B86" s="23" t="s">
        <v>2899</v>
      </c>
      <c r="C86" s="23" t="s">
        <v>3120</v>
      </c>
      <c r="D86" s="23" t="s">
        <v>489</v>
      </c>
      <c r="E86" s="23" t="s">
        <v>14</v>
      </c>
      <c r="F86" s="23">
        <v>89</v>
      </c>
      <c r="G86" s="23" t="s">
        <v>7</v>
      </c>
      <c r="H86" s="23">
        <v>16069.37</v>
      </c>
      <c r="I86" s="23"/>
    </row>
    <row r="87" spans="1:9">
      <c r="A87" s="23" t="s">
        <v>2503</v>
      </c>
      <c r="B87" s="23" t="s">
        <v>2504</v>
      </c>
      <c r="C87" s="23" t="s">
        <v>3121</v>
      </c>
      <c r="D87" s="23" t="s">
        <v>489</v>
      </c>
      <c r="E87" s="23" t="s">
        <v>14</v>
      </c>
      <c r="F87" s="23">
        <v>89</v>
      </c>
      <c r="G87" s="23" t="s">
        <v>7</v>
      </c>
      <c r="H87" s="23">
        <v>17632.419999999998</v>
      </c>
      <c r="I87" s="23"/>
    </row>
    <row r="88" spans="1:9">
      <c r="A88" s="23" t="s">
        <v>1451</v>
      </c>
      <c r="B88" s="23" t="s">
        <v>1826</v>
      </c>
      <c r="C88" s="23" t="s">
        <v>3122</v>
      </c>
      <c r="D88" s="23" t="s">
        <v>480</v>
      </c>
      <c r="E88" s="23" t="s">
        <v>14</v>
      </c>
      <c r="F88" s="23">
        <v>89</v>
      </c>
      <c r="G88" s="23" t="s">
        <v>7</v>
      </c>
      <c r="H88" s="23">
        <v>16069.43</v>
      </c>
      <c r="I88" s="23"/>
    </row>
    <row r="89" spans="1:9">
      <c r="A89" s="23" t="s">
        <v>2616</v>
      </c>
      <c r="B89" s="23" t="s">
        <v>2617</v>
      </c>
      <c r="C89" s="23" t="s">
        <v>3123</v>
      </c>
      <c r="D89" s="23" t="s">
        <v>480</v>
      </c>
      <c r="E89" s="23" t="s">
        <v>14</v>
      </c>
      <c r="F89" s="23">
        <v>89</v>
      </c>
      <c r="G89" s="23" t="s">
        <v>7</v>
      </c>
      <c r="H89" s="23">
        <v>16069.44</v>
      </c>
      <c r="I89" s="23"/>
    </row>
    <row r="90" spans="1:9">
      <c r="A90" s="23" t="s">
        <v>2591</v>
      </c>
      <c r="B90" s="23" t="s">
        <v>2592</v>
      </c>
      <c r="C90" s="23" t="s">
        <v>3124</v>
      </c>
      <c r="D90" s="23" t="s">
        <v>489</v>
      </c>
      <c r="E90" s="23" t="s">
        <v>14</v>
      </c>
      <c r="F90" s="23">
        <v>89</v>
      </c>
      <c r="G90" s="23" t="s">
        <v>7</v>
      </c>
      <c r="H90" s="23">
        <v>17881.650000000001</v>
      </c>
      <c r="I90" s="23"/>
    </row>
    <row r="91" spans="1:9">
      <c r="A91" s="23" t="s">
        <v>1429</v>
      </c>
      <c r="B91" s="23" t="s">
        <v>1810</v>
      </c>
      <c r="C91" s="23" t="s">
        <v>3125</v>
      </c>
      <c r="D91" s="23" t="s">
        <v>1264</v>
      </c>
      <c r="E91" s="23" t="s">
        <v>14</v>
      </c>
      <c r="F91" s="23">
        <v>89</v>
      </c>
      <c r="G91" s="23" t="s">
        <v>7</v>
      </c>
      <c r="H91" s="23">
        <v>16069.44</v>
      </c>
      <c r="I91" s="23"/>
    </row>
    <row r="92" spans="1:9">
      <c r="A92" s="23" t="s">
        <v>2403</v>
      </c>
      <c r="B92" s="23" t="s">
        <v>2404</v>
      </c>
      <c r="C92" s="23" t="s">
        <v>3126</v>
      </c>
      <c r="D92" s="23" t="s">
        <v>489</v>
      </c>
      <c r="E92" s="23" t="s">
        <v>14</v>
      </c>
      <c r="F92" s="23">
        <v>89</v>
      </c>
      <c r="G92" s="23" t="s">
        <v>7</v>
      </c>
      <c r="H92" s="23">
        <v>17632.419999999998</v>
      </c>
      <c r="I92" s="23"/>
    </row>
    <row r="93" spans="1:9">
      <c r="A93" s="23" t="s">
        <v>1840</v>
      </c>
      <c r="B93" s="23" t="s">
        <v>1841</v>
      </c>
      <c r="C93" s="23" t="s">
        <v>3127</v>
      </c>
      <c r="D93" s="23" t="s">
        <v>480</v>
      </c>
      <c r="E93" s="23" t="s">
        <v>14</v>
      </c>
      <c r="F93" s="23">
        <v>89</v>
      </c>
      <c r="G93" s="23" t="s">
        <v>7</v>
      </c>
      <c r="H93" s="23">
        <v>17800</v>
      </c>
      <c r="I93" s="23"/>
    </row>
    <row r="94" spans="1:9">
      <c r="A94" s="23" t="s">
        <v>2659</v>
      </c>
      <c r="B94" s="23" t="s">
        <v>2660</v>
      </c>
      <c r="C94" s="23" t="s">
        <v>3128</v>
      </c>
      <c r="D94" s="23" t="s">
        <v>1264</v>
      </c>
      <c r="E94" s="23" t="s">
        <v>14</v>
      </c>
      <c r="F94" s="23">
        <v>89</v>
      </c>
      <c r="G94" s="23" t="s">
        <v>7</v>
      </c>
      <c r="H94" s="23">
        <v>16069.44</v>
      </c>
      <c r="I94" s="23"/>
    </row>
    <row r="95" spans="1:9">
      <c r="A95" s="23" t="s">
        <v>1435</v>
      </c>
      <c r="B95" s="23" t="s">
        <v>1815</v>
      </c>
      <c r="C95" s="23" t="s">
        <v>3129</v>
      </c>
      <c r="D95" s="23" t="s">
        <v>1264</v>
      </c>
      <c r="E95" s="23" t="s">
        <v>14</v>
      </c>
      <c r="F95" s="23">
        <v>89</v>
      </c>
      <c r="G95" s="23" t="s">
        <v>7</v>
      </c>
      <c r="H95" s="23">
        <v>16069.44</v>
      </c>
      <c r="I95" s="23"/>
    </row>
    <row r="96" spans="1:9">
      <c r="A96" s="23" t="s">
        <v>1445</v>
      </c>
      <c r="B96" s="23" t="s">
        <v>1822</v>
      </c>
      <c r="C96" s="23" t="s">
        <v>3130</v>
      </c>
      <c r="D96" s="23" t="s">
        <v>480</v>
      </c>
      <c r="E96" s="23" t="s">
        <v>14</v>
      </c>
      <c r="F96" s="23">
        <v>89</v>
      </c>
      <c r="G96" s="23" t="s">
        <v>7</v>
      </c>
      <c r="H96" s="23">
        <v>16069.43</v>
      </c>
      <c r="I96" s="23"/>
    </row>
    <row r="97" spans="1:9">
      <c r="A97" s="23" t="s">
        <v>2103</v>
      </c>
      <c r="B97" s="23" t="s">
        <v>2104</v>
      </c>
      <c r="C97" s="23" t="s">
        <v>3131</v>
      </c>
      <c r="D97" s="23" t="s">
        <v>480</v>
      </c>
      <c r="E97" s="23" t="s">
        <v>14</v>
      </c>
      <c r="F97" s="23">
        <v>89</v>
      </c>
      <c r="G97" s="23" t="s">
        <v>7</v>
      </c>
      <c r="H97" s="23">
        <v>17800</v>
      </c>
      <c r="I97" s="23"/>
    </row>
    <row r="98" spans="1:9">
      <c r="A98" s="23" t="s">
        <v>2920</v>
      </c>
      <c r="B98" s="23" t="s">
        <v>2921</v>
      </c>
      <c r="C98" s="23" t="s">
        <v>3132</v>
      </c>
      <c r="D98" s="23" t="s">
        <v>487</v>
      </c>
      <c r="E98" s="23" t="s">
        <v>14</v>
      </c>
      <c r="F98" s="23">
        <v>88</v>
      </c>
      <c r="G98" s="23" t="s">
        <v>7</v>
      </c>
      <c r="H98" s="23">
        <v>15888.89</v>
      </c>
      <c r="I98" s="23"/>
    </row>
    <row r="99" spans="1:9">
      <c r="A99" s="23" t="s">
        <v>2771</v>
      </c>
      <c r="B99" s="23" t="s">
        <v>2772</v>
      </c>
      <c r="C99" s="23" t="s">
        <v>3133</v>
      </c>
      <c r="D99" s="23" t="s">
        <v>480</v>
      </c>
      <c r="E99" s="23" t="s">
        <v>14</v>
      </c>
      <c r="F99" s="23">
        <v>88</v>
      </c>
      <c r="G99" s="23" t="s">
        <v>7</v>
      </c>
      <c r="H99" s="23">
        <v>15719.33</v>
      </c>
      <c r="I99" s="23"/>
    </row>
    <row r="100" spans="1:9">
      <c r="A100" s="23" t="s">
        <v>2276</v>
      </c>
      <c r="B100" s="23" t="s">
        <v>2277</v>
      </c>
      <c r="C100" s="23" t="s">
        <v>3134</v>
      </c>
      <c r="D100" s="23" t="s">
        <v>480</v>
      </c>
      <c r="E100" s="23" t="s">
        <v>14</v>
      </c>
      <c r="F100" s="23">
        <v>88</v>
      </c>
      <c r="G100" s="23" t="s">
        <v>7</v>
      </c>
      <c r="H100" s="23">
        <v>13828.65</v>
      </c>
      <c r="I100" s="23"/>
    </row>
    <row r="101" spans="1:9">
      <c r="A101" s="23" t="s">
        <v>2514</v>
      </c>
      <c r="B101" s="23" t="s">
        <v>2515</v>
      </c>
      <c r="C101" s="23" t="s">
        <v>3135</v>
      </c>
      <c r="D101" s="23" t="s">
        <v>480</v>
      </c>
      <c r="E101" s="23" t="s">
        <v>14</v>
      </c>
      <c r="F101" s="23">
        <v>88</v>
      </c>
      <c r="G101" s="23" t="s">
        <v>7</v>
      </c>
      <c r="H101" s="23">
        <v>15538.28</v>
      </c>
      <c r="I101" s="23"/>
    </row>
    <row r="102" spans="1:9">
      <c r="A102" s="23" t="s">
        <v>2723</v>
      </c>
      <c r="B102" s="23" t="s">
        <v>2724</v>
      </c>
      <c r="C102" s="23" t="s">
        <v>3136</v>
      </c>
      <c r="D102" s="23" t="s">
        <v>489</v>
      </c>
      <c r="E102" s="23" t="s">
        <v>466</v>
      </c>
      <c r="F102" s="23">
        <v>87</v>
      </c>
      <c r="G102" s="23" t="s">
        <v>7</v>
      </c>
      <c r="H102" s="23">
        <v>17400</v>
      </c>
      <c r="I102" s="23"/>
    </row>
    <row r="103" spans="1:9">
      <c r="A103" s="23" t="s">
        <v>2198</v>
      </c>
      <c r="B103" s="23" t="s">
        <v>2199</v>
      </c>
      <c r="C103" s="23" t="s">
        <v>3137</v>
      </c>
      <c r="D103" s="23" t="s">
        <v>480</v>
      </c>
      <c r="E103" s="23" t="s">
        <v>14</v>
      </c>
      <c r="F103" s="23">
        <v>86</v>
      </c>
      <c r="G103" s="23" t="s">
        <v>7</v>
      </c>
      <c r="H103" s="23">
        <v>13817.27</v>
      </c>
      <c r="I103" s="23"/>
    </row>
    <row r="104" spans="1:9">
      <c r="A104" s="23" t="s">
        <v>2851</v>
      </c>
      <c r="B104" s="23" t="s">
        <v>2852</v>
      </c>
      <c r="C104" s="23" t="s">
        <v>3138</v>
      </c>
      <c r="D104" s="23" t="s">
        <v>480</v>
      </c>
      <c r="E104" s="23" t="s">
        <v>14</v>
      </c>
      <c r="F104" s="23">
        <v>86</v>
      </c>
      <c r="G104" s="23" t="s">
        <v>7</v>
      </c>
      <c r="H104" s="23">
        <v>13794.65</v>
      </c>
      <c r="I104" s="23"/>
    </row>
    <row r="105" spans="1:9">
      <c r="A105" s="23" t="s">
        <v>2600</v>
      </c>
      <c r="B105" s="23" t="s">
        <v>2601</v>
      </c>
      <c r="C105" s="23" t="s">
        <v>3139</v>
      </c>
      <c r="D105" s="23" t="s">
        <v>480</v>
      </c>
      <c r="E105" s="23" t="s">
        <v>14</v>
      </c>
      <c r="F105" s="23">
        <v>86</v>
      </c>
      <c r="G105" s="23" t="s">
        <v>7</v>
      </c>
      <c r="H105" s="23">
        <v>17121.88</v>
      </c>
      <c r="I105" s="23"/>
    </row>
    <row r="106" spans="1:9">
      <c r="A106" s="23" t="s">
        <v>2340</v>
      </c>
      <c r="B106" s="23" t="s">
        <v>2341</v>
      </c>
      <c r="C106" s="23" t="s">
        <v>3140</v>
      </c>
      <c r="D106" s="23" t="s">
        <v>492</v>
      </c>
      <c r="E106" s="23" t="s">
        <v>14</v>
      </c>
      <c r="F106" s="23">
        <v>86</v>
      </c>
      <c r="G106" s="23" t="s">
        <v>7</v>
      </c>
      <c r="H106" s="23">
        <v>8802.8799999999992</v>
      </c>
      <c r="I106" s="23"/>
    </row>
    <row r="107" spans="1:9">
      <c r="A107" s="23" t="s">
        <v>2700</v>
      </c>
      <c r="B107" s="23" t="s">
        <v>2701</v>
      </c>
      <c r="C107" s="23" t="s">
        <v>3141</v>
      </c>
      <c r="D107" s="23" t="s">
        <v>480</v>
      </c>
      <c r="E107" s="23" t="s">
        <v>14</v>
      </c>
      <c r="F107" s="23">
        <v>85</v>
      </c>
      <c r="G107" s="23" t="s">
        <v>7</v>
      </c>
      <c r="H107" s="23">
        <v>14875</v>
      </c>
      <c r="I107" s="23"/>
    </row>
    <row r="108" spans="1:9">
      <c r="A108" s="23" t="s">
        <v>2230</v>
      </c>
      <c r="B108" s="23" t="s">
        <v>2231</v>
      </c>
      <c r="C108" s="23" t="s">
        <v>3142</v>
      </c>
      <c r="D108" s="23" t="s">
        <v>489</v>
      </c>
      <c r="E108" s="23" t="s">
        <v>466</v>
      </c>
      <c r="F108" s="23">
        <v>85</v>
      </c>
      <c r="G108" s="23" t="s">
        <v>7</v>
      </c>
      <c r="H108" s="23">
        <v>14875</v>
      </c>
      <c r="I108" s="23"/>
    </row>
    <row r="109" spans="1:9">
      <c r="A109" s="23" t="s">
        <v>2426</v>
      </c>
      <c r="B109" s="23" t="s">
        <v>2427</v>
      </c>
      <c r="C109" s="23" t="s">
        <v>3139</v>
      </c>
      <c r="D109" s="23" t="s">
        <v>480</v>
      </c>
      <c r="E109" s="23" t="s">
        <v>14</v>
      </c>
      <c r="F109" s="23">
        <v>84</v>
      </c>
      <c r="G109" s="23" t="s">
        <v>7</v>
      </c>
      <c r="H109" s="23">
        <v>16723.7</v>
      </c>
      <c r="I109" s="23"/>
    </row>
    <row r="110" spans="1:9">
      <c r="A110" s="23" t="s">
        <v>2800</v>
      </c>
      <c r="B110" s="23" t="s">
        <v>2801</v>
      </c>
      <c r="C110" s="23" t="s">
        <v>3143</v>
      </c>
      <c r="D110" s="23" t="s">
        <v>492</v>
      </c>
      <c r="E110" s="23" t="s">
        <v>14</v>
      </c>
      <c r="F110" s="23">
        <v>84</v>
      </c>
      <c r="G110" s="23" t="s">
        <v>7</v>
      </c>
      <c r="H110" s="23">
        <v>8512.3700000000008</v>
      </c>
      <c r="I110" s="23"/>
    </row>
    <row r="111" spans="1:9">
      <c r="A111" s="23" t="s">
        <v>2862</v>
      </c>
      <c r="B111" s="23" t="s">
        <v>2863</v>
      </c>
      <c r="C111" s="23" t="s">
        <v>3144</v>
      </c>
      <c r="D111" s="23" t="s">
        <v>489</v>
      </c>
      <c r="E111" s="23" t="s">
        <v>466</v>
      </c>
      <c r="F111" s="23">
        <v>83</v>
      </c>
      <c r="G111" s="23" t="s">
        <v>7</v>
      </c>
      <c r="H111" s="23">
        <v>14525</v>
      </c>
      <c r="I111" s="23"/>
    </row>
    <row r="112" spans="1:9">
      <c r="A112" s="23" t="s">
        <v>2268</v>
      </c>
      <c r="B112" s="23" t="s">
        <v>2269</v>
      </c>
      <c r="C112" s="23" t="s">
        <v>3026</v>
      </c>
      <c r="D112" s="23" t="s">
        <v>3145</v>
      </c>
      <c r="E112" s="23" t="s">
        <v>14</v>
      </c>
      <c r="F112" s="23">
        <v>83</v>
      </c>
      <c r="G112" s="23" t="s">
        <v>7</v>
      </c>
      <c r="H112" s="23">
        <v>20315.599999999999</v>
      </c>
      <c r="I112" s="23"/>
    </row>
    <row r="113" spans="1:9">
      <c r="A113" s="23" t="s">
        <v>2826</v>
      </c>
      <c r="B113" s="23" t="s">
        <v>2827</v>
      </c>
      <c r="C113" s="23" t="s">
        <v>3146</v>
      </c>
      <c r="D113" s="23" t="s">
        <v>480</v>
      </c>
      <c r="E113" s="23" t="s">
        <v>14</v>
      </c>
      <c r="F113" s="23">
        <v>83</v>
      </c>
      <c r="G113" s="23" t="s">
        <v>7</v>
      </c>
      <c r="H113" s="23">
        <v>14940</v>
      </c>
      <c r="I113" s="23"/>
    </row>
    <row r="114" spans="1:9">
      <c r="A114" s="23" t="s">
        <v>2905</v>
      </c>
      <c r="B114" s="23" t="s">
        <v>2906</v>
      </c>
      <c r="C114" s="23" t="s">
        <v>3147</v>
      </c>
      <c r="D114" s="23" t="s">
        <v>492</v>
      </c>
      <c r="E114" s="23" t="s">
        <v>14</v>
      </c>
      <c r="F114" s="23">
        <v>83</v>
      </c>
      <c r="G114" s="23" t="s">
        <v>7</v>
      </c>
      <c r="H114" s="23">
        <v>8367.1299999999992</v>
      </c>
      <c r="I114" s="23"/>
    </row>
    <row r="115" spans="1:9">
      <c r="A115" s="23" t="s">
        <v>2431</v>
      </c>
      <c r="B115" s="23" t="s">
        <v>2432</v>
      </c>
      <c r="C115" s="23" t="s">
        <v>3148</v>
      </c>
      <c r="D115" s="23" t="s">
        <v>480</v>
      </c>
      <c r="E115" s="23" t="s">
        <v>14</v>
      </c>
      <c r="F115" s="23">
        <v>83</v>
      </c>
      <c r="G115" s="23" t="s">
        <v>7</v>
      </c>
      <c r="H115" s="23">
        <v>14524.98</v>
      </c>
      <c r="I115" s="23"/>
    </row>
    <row r="116" spans="1:9">
      <c r="A116" s="23" t="s">
        <v>2359</v>
      </c>
      <c r="B116" s="23" t="s">
        <v>2360</v>
      </c>
      <c r="C116" s="23" t="s">
        <v>3149</v>
      </c>
      <c r="D116" s="23" t="s">
        <v>480</v>
      </c>
      <c r="E116" s="23" t="s">
        <v>14</v>
      </c>
      <c r="F116" s="23">
        <v>82</v>
      </c>
      <c r="G116" s="23" t="s">
        <v>7</v>
      </c>
      <c r="H116" s="23">
        <v>15897.92</v>
      </c>
      <c r="I116" s="23"/>
    </row>
    <row r="117" spans="1:9">
      <c r="A117" s="23" t="s">
        <v>2876</v>
      </c>
      <c r="B117" s="23" t="s">
        <v>2877</v>
      </c>
      <c r="C117" s="23" t="s">
        <v>3150</v>
      </c>
      <c r="D117" s="23" t="s">
        <v>489</v>
      </c>
      <c r="E117" s="23" t="s">
        <v>466</v>
      </c>
      <c r="F117" s="23">
        <v>82</v>
      </c>
      <c r="G117" s="23" t="s">
        <v>7</v>
      </c>
      <c r="H117" s="23">
        <v>14350</v>
      </c>
      <c r="I117" s="23"/>
    </row>
    <row r="118" spans="1:9">
      <c r="A118" s="23" t="s">
        <v>2546</v>
      </c>
      <c r="B118" s="23" t="s">
        <v>2547</v>
      </c>
      <c r="C118" s="23" t="s">
        <v>3151</v>
      </c>
      <c r="D118" s="23" t="s">
        <v>489</v>
      </c>
      <c r="E118" s="23" t="s">
        <v>466</v>
      </c>
      <c r="F118" s="23">
        <v>81</v>
      </c>
      <c r="G118" s="23" t="s">
        <v>7</v>
      </c>
      <c r="H118" s="23">
        <v>14175</v>
      </c>
      <c r="I118" s="23"/>
    </row>
    <row r="119" spans="1:9">
      <c r="A119" s="23" t="s">
        <v>2837</v>
      </c>
      <c r="B119" s="23" t="s">
        <v>2838</v>
      </c>
      <c r="C119" s="23" t="s">
        <v>3152</v>
      </c>
      <c r="D119" s="23" t="s">
        <v>489</v>
      </c>
      <c r="E119" s="23" t="s">
        <v>14</v>
      </c>
      <c r="F119" s="23">
        <v>81</v>
      </c>
      <c r="G119" s="23" t="s">
        <v>7</v>
      </c>
      <c r="H119" s="23">
        <v>16200</v>
      </c>
      <c r="I119" s="23"/>
    </row>
    <row r="120" spans="1:9">
      <c r="A120" s="23" t="s">
        <v>2382</v>
      </c>
      <c r="B120" s="23" t="s">
        <v>2383</v>
      </c>
      <c r="C120" s="23" t="s">
        <v>3153</v>
      </c>
      <c r="D120" s="23" t="s">
        <v>489</v>
      </c>
      <c r="E120" s="23" t="s">
        <v>466</v>
      </c>
      <c r="F120" s="23">
        <v>81</v>
      </c>
      <c r="G120" s="23" t="s">
        <v>7</v>
      </c>
      <c r="H120" s="23">
        <v>14175</v>
      </c>
      <c r="I120" s="23"/>
    </row>
    <row r="121" spans="1:9">
      <c r="A121" s="23" t="s">
        <v>2791</v>
      </c>
      <c r="B121" s="23" t="s">
        <v>2792</v>
      </c>
      <c r="C121" s="23" t="s">
        <v>3154</v>
      </c>
      <c r="D121" s="23" t="s">
        <v>489</v>
      </c>
      <c r="E121" s="23" t="s">
        <v>466</v>
      </c>
      <c r="F121" s="23">
        <v>81</v>
      </c>
      <c r="G121" s="23" t="s">
        <v>7</v>
      </c>
      <c r="H121" s="23">
        <v>14175</v>
      </c>
      <c r="I121" s="23"/>
    </row>
    <row r="122" spans="1:9">
      <c r="A122" s="23" t="s">
        <v>2604</v>
      </c>
      <c r="B122" s="23" t="s">
        <v>2605</v>
      </c>
      <c r="C122" s="23" t="s">
        <v>3155</v>
      </c>
      <c r="D122" s="23" t="s">
        <v>480</v>
      </c>
      <c r="E122" s="23" t="s">
        <v>14</v>
      </c>
      <c r="F122" s="23">
        <v>80</v>
      </c>
      <c r="G122" s="23" t="s">
        <v>7</v>
      </c>
      <c r="H122" s="23">
        <v>14002.76</v>
      </c>
      <c r="I122" s="23"/>
    </row>
    <row r="123" spans="1:9">
      <c r="A123" s="23" t="s">
        <v>2816</v>
      </c>
      <c r="B123" s="23" t="s">
        <v>2817</v>
      </c>
      <c r="C123" s="23" t="s">
        <v>3156</v>
      </c>
      <c r="D123" s="23" t="s">
        <v>480</v>
      </c>
      <c r="E123" s="23" t="s">
        <v>14</v>
      </c>
      <c r="F123" s="23">
        <v>80</v>
      </c>
      <c r="G123" s="23" t="s">
        <v>7</v>
      </c>
      <c r="H123" s="23">
        <v>14000</v>
      </c>
      <c r="I123" s="23"/>
    </row>
    <row r="124" spans="1:9">
      <c r="A124" s="23" t="s">
        <v>2263</v>
      </c>
      <c r="B124" s="23" t="s">
        <v>2264</v>
      </c>
      <c r="C124" s="23" t="s">
        <v>3157</v>
      </c>
      <c r="D124" s="23" t="s">
        <v>480</v>
      </c>
      <c r="E124" s="23" t="s">
        <v>14</v>
      </c>
      <c r="F124" s="23">
        <v>80</v>
      </c>
      <c r="G124" s="23" t="s">
        <v>7</v>
      </c>
      <c r="H124" s="23">
        <v>14000</v>
      </c>
      <c r="I124" s="23"/>
    </row>
    <row r="125" spans="1:9">
      <c r="A125" s="23" t="s">
        <v>2321</v>
      </c>
      <c r="B125" s="23" t="s">
        <v>2322</v>
      </c>
      <c r="C125" s="23" t="s">
        <v>3158</v>
      </c>
      <c r="D125" s="23" t="s">
        <v>489</v>
      </c>
      <c r="E125" s="23" t="s">
        <v>466</v>
      </c>
      <c r="F125" s="23">
        <v>79</v>
      </c>
      <c r="G125" s="23" t="s">
        <v>7</v>
      </c>
      <c r="H125" s="23">
        <v>13825</v>
      </c>
      <c r="I125" s="23"/>
    </row>
    <row r="126" spans="1:9">
      <c r="A126" s="23" t="s">
        <v>1447</v>
      </c>
      <c r="B126" s="23" t="s">
        <v>1823</v>
      </c>
      <c r="C126" s="23" t="s">
        <v>3159</v>
      </c>
      <c r="D126" s="23" t="s">
        <v>480</v>
      </c>
      <c r="E126" s="23" t="s">
        <v>14</v>
      </c>
      <c r="F126" s="23">
        <v>78</v>
      </c>
      <c r="G126" s="23" t="s">
        <v>7</v>
      </c>
      <c r="H126" s="23">
        <v>13190.99</v>
      </c>
      <c r="I126" s="23"/>
    </row>
    <row r="127" spans="1:9">
      <c r="A127" s="23" t="s">
        <v>2537</v>
      </c>
      <c r="B127" s="23" t="s">
        <v>2538</v>
      </c>
      <c r="C127" s="23" t="s">
        <v>3160</v>
      </c>
      <c r="D127" s="23" t="s">
        <v>492</v>
      </c>
      <c r="E127" s="23" t="s">
        <v>14</v>
      </c>
      <c r="F127" s="23">
        <v>78</v>
      </c>
      <c r="G127" s="23" t="s">
        <v>7</v>
      </c>
      <c r="H127" s="23">
        <v>12636</v>
      </c>
      <c r="I127" s="23"/>
    </row>
    <row r="128" spans="1:9">
      <c r="A128" s="23" t="s">
        <v>1888</v>
      </c>
      <c r="B128" s="23" t="s">
        <v>1889</v>
      </c>
      <c r="C128" s="23" t="s">
        <v>3161</v>
      </c>
      <c r="D128" s="23" t="s">
        <v>489</v>
      </c>
      <c r="E128" s="23" t="s">
        <v>466</v>
      </c>
      <c r="F128" s="23">
        <v>77</v>
      </c>
      <c r="G128" s="23" t="s">
        <v>7</v>
      </c>
      <c r="H128" s="23">
        <v>10651.76</v>
      </c>
      <c r="I128" s="23"/>
    </row>
    <row r="129" spans="1:9">
      <c r="A129" s="23" t="s">
        <v>3162</v>
      </c>
      <c r="B129" s="23" t="s">
        <v>3163</v>
      </c>
      <c r="C129" s="23" t="s">
        <v>3164</v>
      </c>
      <c r="D129" s="23" t="s">
        <v>2270</v>
      </c>
      <c r="E129" s="23" t="s">
        <v>14</v>
      </c>
      <c r="F129" s="23">
        <v>75</v>
      </c>
      <c r="G129" s="23" t="s">
        <v>7</v>
      </c>
      <c r="H129" s="23">
        <v>14785.79</v>
      </c>
      <c r="I129" s="23"/>
    </row>
    <row r="130" spans="1:9">
      <c r="A130" s="23" t="s">
        <v>2891</v>
      </c>
      <c r="B130" s="23" t="s">
        <v>2892</v>
      </c>
      <c r="C130" s="23" t="s">
        <v>3165</v>
      </c>
      <c r="D130" s="23" t="s">
        <v>3045</v>
      </c>
      <c r="E130" s="23" t="s">
        <v>14</v>
      </c>
      <c r="F130" s="23">
        <v>72</v>
      </c>
      <c r="G130" s="23" t="s">
        <v>7</v>
      </c>
      <c r="H130" s="23">
        <v>12600</v>
      </c>
      <c r="I130" s="23"/>
    </row>
    <row r="131" spans="1:9">
      <c r="A131" s="23" t="s">
        <v>2336</v>
      </c>
      <c r="B131" s="23" t="s">
        <v>2337</v>
      </c>
      <c r="C131" s="23" t="s">
        <v>3165</v>
      </c>
      <c r="D131" s="23" t="s">
        <v>3045</v>
      </c>
      <c r="E131" s="23" t="s">
        <v>14</v>
      </c>
      <c r="F131" s="23">
        <v>72</v>
      </c>
      <c r="G131" s="23" t="s">
        <v>7</v>
      </c>
      <c r="H131" s="23">
        <v>12600</v>
      </c>
      <c r="I131" s="23"/>
    </row>
    <row r="132" spans="1:9">
      <c r="A132" s="23" t="s">
        <v>2474</v>
      </c>
      <c r="B132" s="23" t="s">
        <v>2475</v>
      </c>
      <c r="C132" s="23" t="s">
        <v>3166</v>
      </c>
      <c r="D132" s="23" t="s">
        <v>3045</v>
      </c>
      <c r="E132" s="23" t="s">
        <v>14</v>
      </c>
      <c r="F132" s="23">
        <v>72</v>
      </c>
      <c r="G132" s="23" t="s">
        <v>7</v>
      </c>
      <c r="H132" s="23">
        <v>12600</v>
      </c>
      <c r="I132" s="23"/>
    </row>
    <row r="133" spans="1:9">
      <c r="A133" s="23" t="s">
        <v>2712</v>
      </c>
      <c r="B133" s="23" t="s">
        <v>2713</v>
      </c>
      <c r="C133" s="23" t="s">
        <v>3135</v>
      </c>
      <c r="D133" s="23" t="s">
        <v>489</v>
      </c>
      <c r="E133" s="23" t="s">
        <v>466</v>
      </c>
      <c r="F133" s="23">
        <v>72</v>
      </c>
      <c r="G133" s="23" t="s">
        <v>7</v>
      </c>
      <c r="H133" s="23">
        <v>12600.02</v>
      </c>
      <c r="I133" s="23"/>
    </row>
    <row r="134" spans="1:9">
      <c r="A134" s="23" t="s">
        <v>2524</v>
      </c>
      <c r="B134" s="23" t="s">
        <v>2525</v>
      </c>
      <c r="C134" s="23" t="s">
        <v>3167</v>
      </c>
      <c r="D134" s="23" t="s">
        <v>480</v>
      </c>
      <c r="E134" s="23" t="s">
        <v>14</v>
      </c>
      <c r="F134" s="23">
        <v>72</v>
      </c>
      <c r="G134" s="23" t="s">
        <v>7</v>
      </c>
      <c r="H134" s="23">
        <v>14400</v>
      </c>
      <c r="I134" s="23"/>
    </row>
    <row r="135" spans="1:9">
      <c r="A135" s="23" t="s">
        <v>3168</v>
      </c>
      <c r="B135" s="23" t="s">
        <v>3169</v>
      </c>
      <c r="C135" s="23" t="s">
        <v>3170</v>
      </c>
      <c r="D135" s="23" t="s">
        <v>931</v>
      </c>
      <c r="E135" s="23" t="s">
        <v>14</v>
      </c>
      <c r="F135" s="23">
        <v>72</v>
      </c>
      <c r="G135" s="23" t="s">
        <v>7</v>
      </c>
      <c r="H135" s="23">
        <v>18091.830000000002</v>
      </c>
      <c r="I135" s="23"/>
    </row>
    <row r="136" spans="1:9">
      <c r="A136" s="23" t="s">
        <v>2245</v>
      </c>
      <c r="B136" s="23" t="s">
        <v>2246</v>
      </c>
      <c r="C136" s="23" t="s">
        <v>3171</v>
      </c>
      <c r="D136" s="23" t="s">
        <v>480</v>
      </c>
      <c r="E136" s="23" t="s">
        <v>14</v>
      </c>
      <c r="F136" s="23">
        <v>71</v>
      </c>
      <c r="G136" s="23" t="s">
        <v>7</v>
      </c>
      <c r="H136" s="23">
        <v>10281.719999999999</v>
      </c>
      <c r="I136" s="23"/>
    </row>
    <row r="137" spans="1:9">
      <c r="A137" s="23" t="s">
        <v>3172</v>
      </c>
      <c r="B137" s="23" t="s">
        <v>3173</v>
      </c>
      <c r="C137" s="23" t="s">
        <v>3039</v>
      </c>
      <c r="D137" s="23" t="s">
        <v>487</v>
      </c>
      <c r="E137" s="23" t="s">
        <v>14</v>
      </c>
      <c r="F137" s="23">
        <v>64</v>
      </c>
      <c r="G137" s="23" t="s">
        <v>7</v>
      </c>
      <c r="H137" s="23">
        <v>4760</v>
      </c>
      <c r="I137" s="23"/>
    </row>
    <row r="138" spans="1:9">
      <c r="A138" s="23" t="s">
        <v>2619</v>
      </c>
      <c r="B138" s="23" t="s">
        <v>2620</v>
      </c>
      <c r="C138" s="23" t="s">
        <v>3174</v>
      </c>
      <c r="D138" s="23" t="s">
        <v>489</v>
      </c>
      <c r="E138" s="23" t="s">
        <v>466</v>
      </c>
      <c r="F138" s="23">
        <v>61</v>
      </c>
      <c r="G138" s="23" t="s">
        <v>7</v>
      </c>
      <c r="H138" s="23">
        <v>10675</v>
      </c>
      <c r="I138" s="23"/>
    </row>
    <row r="139" spans="1:9">
      <c r="A139" s="23" t="s">
        <v>2637</v>
      </c>
      <c r="B139" s="23" t="s">
        <v>2638</v>
      </c>
      <c r="C139" s="23" t="s">
        <v>3175</v>
      </c>
      <c r="D139" s="23" t="s">
        <v>1264</v>
      </c>
      <c r="E139" s="23" t="s">
        <v>466</v>
      </c>
      <c r="F139" s="23">
        <v>61</v>
      </c>
      <c r="G139" s="23" t="s">
        <v>7</v>
      </c>
      <c r="H139" s="23">
        <v>10792.31</v>
      </c>
      <c r="I139" s="23"/>
    </row>
    <row r="140" spans="1:9">
      <c r="A140" s="23" t="s">
        <v>2679</v>
      </c>
      <c r="B140" s="23" t="s">
        <v>2680</v>
      </c>
      <c r="C140" s="23" t="s">
        <v>3176</v>
      </c>
      <c r="D140" s="23" t="s">
        <v>480</v>
      </c>
      <c r="E140" s="23" t="s">
        <v>14</v>
      </c>
      <c r="F140" s="23">
        <v>60</v>
      </c>
      <c r="G140" s="23" t="s">
        <v>7</v>
      </c>
      <c r="H140" s="23">
        <v>5479.39</v>
      </c>
      <c r="I140" s="23"/>
    </row>
    <row r="141" spans="1:9">
      <c r="A141" s="23" t="s">
        <v>2778</v>
      </c>
      <c r="B141" s="23" t="s">
        <v>2779</v>
      </c>
      <c r="C141" s="23" t="s">
        <v>3177</v>
      </c>
      <c r="D141" s="23" t="s">
        <v>2270</v>
      </c>
      <c r="E141" s="23" t="s">
        <v>14</v>
      </c>
      <c r="F141" s="23">
        <v>59</v>
      </c>
      <c r="G141" s="23" t="s">
        <v>7</v>
      </c>
      <c r="H141" s="23">
        <v>10325</v>
      </c>
      <c r="I141" s="23"/>
    </row>
    <row r="142" spans="1:9">
      <c r="A142" s="23" t="s">
        <v>3178</v>
      </c>
      <c r="B142" s="23" t="s">
        <v>3179</v>
      </c>
      <c r="C142" s="23" t="s">
        <v>3180</v>
      </c>
      <c r="D142" s="23" t="s">
        <v>931</v>
      </c>
      <c r="E142" s="23" t="s">
        <v>14</v>
      </c>
      <c r="F142" s="23">
        <v>56</v>
      </c>
      <c r="G142" s="23" t="s">
        <v>7</v>
      </c>
      <c r="H142" s="23">
        <v>9463.77</v>
      </c>
      <c r="I142" s="23"/>
    </row>
    <row r="143" spans="1:9">
      <c r="A143" s="23" t="s">
        <v>2627</v>
      </c>
      <c r="B143" s="23" t="s">
        <v>2628</v>
      </c>
      <c r="C143" s="23" t="s">
        <v>3181</v>
      </c>
      <c r="D143" s="23" t="s">
        <v>480</v>
      </c>
      <c r="E143" s="23" t="s">
        <v>14</v>
      </c>
      <c r="F143" s="23">
        <v>56</v>
      </c>
      <c r="G143" s="23" t="s">
        <v>7</v>
      </c>
      <c r="H143" s="23">
        <v>14797.77</v>
      </c>
      <c r="I143" s="23"/>
    </row>
    <row r="144" spans="1:9">
      <c r="A144" s="23" t="s">
        <v>2706</v>
      </c>
      <c r="B144" s="23" t="s">
        <v>2707</v>
      </c>
      <c r="C144" s="23" t="s">
        <v>3182</v>
      </c>
      <c r="D144" s="23" t="s">
        <v>487</v>
      </c>
      <c r="E144" s="23" t="s">
        <v>14</v>
      </c>
      <c r="F144" s="23">
        <v>55</v>
      </c>
      <c r="G144" s="23" t="s">
        <v>7</v>
      </c>
      <c r="H144" s="23">
        <v>3691.25</v>
      </c>
      <c r="I144" s="23"/>
    </row>
    <row r="145" spans="1:9">
      <c r="A145" s="23" t="s">
        <v>2944</v>
      </c>
      <c r="B145" s="23" t="s">
        <v>2945</v>
      </c>
      <c r="C145" s="23" t="s">
        <v>3183</v>
      </c>
      <c r="D145" s="23" t="s">
        <v>487</v>
      </c>
      <c r="E145" s="23" t="s">
        <v>14</v>
      </c>
      <c r="F145" s="23">
        <v>54</v>
      </c>
      <c r="G145" s="23" t="s">
        <v>7</v>
      </c>
      <c r="H145" s="23">
        <v>3572.5</v>
      </c>
      <c r="I145" s="23"/>
    </row>
    <row r="146" spans="1:9">
      <c r="A146" s="23" t="s">
        <v>3184</v>
      </c>
      <c r="B146" s="23" t="s">
        <v>3185</v>
      </c>
      <c r="C146" s="23" t="s">
        <v>3186</v>
      </c>
      <c r="D146" s="23" t="s">
        <v>931</v>
      </c>
      <c r="E146" s="23" t="s">
        <v>466</v>
      </c>
      <c r="F146" s="23">
        <v>54</v>
      </c>
      <c r="G146" s="23" t="s">
        <v>7</v>
      </c>
      <c r="H146" s="23">
        <v>12393.48</v>
      </c>
      <c r="I146" s="23"/>
    </row>
    <row r="147" spans="1:9">
      <c r="A147" s="23" t="s">
        <v>1805</v>
      </c>
      <c r="B147" s="23" t="s">
        <v>1806</v>
      </c>
      <c r="C147" s="23" t="s">
        <v>3187</v>
      </c>
      <c r="D147" s="23" t="s">
        <v>480</v>
      </c>
      <c r="E147" s="23" t="s">
        <v>14</v>
      </c>
      <c r="F147" s="23">
        <v>54</v>
      </c>
      <c r="G147" s="23" t="s">
        <v>7</v>
      </c>
      <c r="H147" s="23">
        <v>7578.9</v>
      </c>
      <c r="I147" s="23"/>
    </row>
    <row r="148" spans="1:9">
      <c r="A148" s="23" t="s">
        <v>2353</v>
      </c>
      <c r="B148" s="23" t="s">
        <v>2354</v>
      </c>
      <c r="C148" s="23" t="s">
        <v>3042</v>
      </c>
      <c r="D148" s="23" t="s">
        <v>487</v>
      </c>
      <c r="E148" s="23" t="s">
        <v>14</v>
      </c>
      <c r="F148" s="23">
        <v>52</v>
      </c>
      <c r="G148" s="23" t="s">
        <v>7</v>
      </c>
      <c r="H148" s="23">
        <v>6175</v>
      </c>
      <c r="I148" s="23"/>
    </row>
    <row r="149" spans="1:9">
      <c r="A149" s="23" t="s">
        <v>3188</v>
      </c>
      <c r="B149" s="23" t="s">
        <v>3189</v>
      </c>
      <c r="C149" s="23" t="s">
        <v>3190</v>
      </c>
      <c r="D149" s="23" t="s">
        <v>2270</v>
      </c>
      <c r="E149" s="23" t="s">
        <v>14</v>
      </c>
      <c r="F149" s="23">
        <v>51</v>
      </c>
      <c r="G149" s="23" t="s">
        <v>7</v>
      </c>
      <c r="H149" s="23">
        <v>11264.08</v>
      </c>
      <c r="I149" s="23"/>
    </row>
    <row r="150" spans="1:9">
      <c r="A150" s="23" t="s">
        <v>2596</v>
      </c>
      <c r="B150" s="23" t="s">
        <v>2597</v>
      </c>
      <c r="C150" s="23" t="s">
        <v>3033</v>
      </c>
      <c r="D150" s="23" t="s">
        <v>487</v>
      </c>
      <c r="E150" s="23" t="s">
        <v>466</v>
      </c>
      <c r="F150" s="23">
        <v>51</v>
      </c>
      <c r="G150" s="23" t="s">
        <v>7</v>
      </c>
      <c r="H150" s="23">
        <v>960</v>
      </c>
      <c r="I150" s="23"/>
    </row>
    <row r="151" spans="1:9">
      <c r="A151" s="23" t="s">
        <v>2879</v>
      </c>
      <c r="B151" s="23" t="s">
        <v>2880</v>
      </c>
      <c r="C151" s="23" t="s">
        <v>3191</v>
      </c>
      <c r="D151" s="23" t="s">
        <v>2270</v>
      </c>
      <c r="E151" s="23" t="s">
        <v>14</v>
      </c>
      <c r="F151" s="23">
        <v>51</v>
      </c>
      <c r="G151" s="23" t="s">
        <v>7</v>
      </c>
      <c r="H151" s="23">
        <v>14096.22</v>
      </c>
      <c r="I151" s="23"/>
    </row>
    <row r="152" spans="1:9">
      <c r="A152" s="23" t="s">
        <v>2655</v>
      </c>
      <c r="B152" s="23" t="s">
        <v>2656</v>
      </c>
      <c r="C152" s="23" t="s">
        <v>3192</v>
      </c>
      <c r="D152" s="23" t="s">
        <v>487</v>
      </c>
      <c r="E152" s="23" t="s">
        <v>14</v>
      </c>
      <c r="F152" s="23">
        <v>50</v>
      </c>
      <c r="G152" s="23" t="s">
        <v>7</v>
      </c>
      <c r="H152" s="23">
        <v>3097.5</v>
      </c>
      <c r="I152" s="23"/>
    </row>
    <row r="153" spans="1:9">
      <c r="A153" s="23" t="s">
        <v>2219</v>
      </c>
      <c r="B153" s="23" t="s">
        <v>2220</v>
      </c>
      <c r="C153" s="23" t="s">
        <v>3192</v>
      </c>
      <c r="D153" s="23" t="s">
        <v>487</v>
      </c>
      <c r="E153" s="23" t="s">
        <v>14</v>
      </c>
      <c r="F153" s="23">
        <v>50</v>
      </c>
      <c r="G153" s="23" t="s">
        <v>7</v>
      </c>
      <c r="H153" s="23">
        <v>3097.5</v>
      </c>
      <c r="I153" s="23"/>
    </row>
    <row r="154" spans="1:9">
      <c r="A154" s="23" t="s">
        <v>3193</v>
      </c>
      <c r="B154" s="23" t="s">
        <v>3194</v>
      </c>
      <c r="C154" s="23" t="s">
        <v>3195</v>
      </c>
      <c r="D154" s="23" t="s">
        <v>480</v>
      </c>
      <c r="E154" s="23" t="s">
        <v>14</v>
      </c>
      <c r="F154" s="23">
        <v>48</v>
      </c>
      <c r="G154" s="23" t="s">
        <v>7</v>
      </c>
      <c r="H154" s="23">
        <v>3316</v>
      </c>
      <c r="I154" s="23"/>
    </row>
    <row r="155" spans="1:9">
      <c r="A155" s="23" t="s">
        <v>3196</v>
      </c>
      <c r="B155" s="23" t="s">
        <v>3197</v>
      </c>
      <c r="C155" s="23" t="s">
        <v>3035</v>
      </c>
      <c r="D155" s="23" t="s">
        <v>492</v>
      </c>
      <c r="E155" s="23" t="s">
        <v>14</v>
      </c>
      <c r="F155" s="23">
        <v>48</v>
      </c>
      <c r="G155" s="23" t="s">
        <v>7</v>
      </c>
      <c r="H155" s="23">
        <v>960</v>
      </c>
      <c r="I155" s="23"/>
    </row>
    <row r="156" spans="1:9">
      <c r="A156" s="23" t="s">
        <v>3198</v>
      </c>
      <c r="B156" s="23" t="s">
        <v>3199</v>
      </c>
      <c r="C156" s="23" t="s">
        <v>3200</v>
      </c>
      <c r="D156" s="23" t="s">
        <v>480</v>
      </c>
      <c r="E156" s="23" t="s">
        <v>14</v>
      </c>
      <c r="F156" s="23">
        <v>48</v>
      </c>
      <c r="G156" s="23" t="s">
        <v>7</v>
      </c>
      <c r="H156" s="23">
        <v>3316</v>
      </c>
      <c r="I156" s="23"/>
    </row>
    <row r="157" spans="1:9">
      <c r="A157" s="23" t="s">
        <v>3201</v>
      </c>
      <c r="B157" s="23" t="s">
        <v>3202</v>
      </c>
      <c r="C157" s="23" t="s">
        <v>3203</v>
      </c>
      <c r="D157" s="23" t="s">
        <v>480</v>
      </c>
      <c r="E157" s="23" t="s">
        <v>14</v>
      </c>
      <c r="F157" s="23">
        <v>48</v>
      </c>
      <c r="G157" s="23" t="s">
        <v>7</v>
      </c>
      <c r="H157" s="23">
        <v>3316</v>
      </c>
      <c r="I157" s="23"/>
    </row>
    <row r="158" spans="1:9">
      <c r="A158" s="23" t="s">
        <v>3204</v>
      </c>
      <c r="B158" s="23" t="s">
        <v>3205</v>
      </c>
      <c r="C158" s="23" t="s">
        <v>3206</v>
      </c>
      <c r="D158" s="23" t="s">
        <v>480</v>
      </c>
      <c r="E158" s="23" t="s">
        <v>14</v>
      </c>
      <c r="F158" s="23">
        <v>48</v>
      </c>
      <c r="G158" s="23" t="s">
        <v>7</v>
      </c>
      <c r="H158" s="23">
        <v>3316</v>
      </c>
      <c r="I158" s="23"/>
    </row>
    <row r="159" spans="1:9">
      <c r="A159" s="23" t="s">
        <v>2297</v>
      </c>
      <c r="B159" s="23" t="s">
        <v>2298</v>
      </c>
      <c r="C159" s="23" t="s">
        <v>3207</v>
      </c>
      <c r="D159" s="23" t="s">
        <v>480</v>
      </c>
      <c r="E159" s="23" t="s">
        <v>14</v>
      </c>
      <c r="F159" s="23">
        <v>48</v>
      </c>
      <c r="G159" s="23" t="s">
        <v>7</v>
      </c>
      <c r="H159" s="23">
        <v>3316</v>
      </c>
      <c r="I159" s="23"/>
    </row>
    <row r="160" spans="1:9">
      <c r="A160" s="23" t="s">
        <v>3208</v>
      </c>
      <c r="B160" s="23" t="s">
        <v>3209</v>
      </c>
      <c r="C160" s="23" t="s">
        <v>3210</v>
      </c>
      <c r="D160" s="23" t="s">
        <v>480</v>
      </c>
      <c r="E160" s="23" t="s">
        <v>14</v>
      </c>
      <c r="F160" s="23">
        <v>48</v>
      </c>
      <c r="G160" s="23" t="s">
        <v>7</v>
      </c>
      <c r="H160" s="23">
        <v>3316</v>
      </c>
      <c r="I160" s="23"/>
    </row>
    <row r="161" spans="1:9">
      <c r="A161" s="23" t="s">
        <v>3211</v>
      </c>
      <c r="B161" s="23" t="s">
        <v>3212</v>
      </c>
      <c r="C161" s="23" t="s">
        <v>3213</v>
      </c>
      <c r="D161" s="23" t="s">
        <v>480</v>
      </c>
      <c r="E161" s="23" t="s">
        <v>14</v>
      </c>
      <c r="F161" s="23">
        <v>48</v>
      </c>
      <c r="G161" s="23" t="s">
        <v>7</v>
      </c>
      <c r="H161" s="23">
        <v>3316</v>
      </c>
      <c r="I161" s="23"/>
    </row>
    <row r="162" spans="1:9">
      <c r="A162" s="23" t="s">
        <v>3214</v>
      </c>
      <c r="B162" s="23" t="s">
        <v>3215</v>
      </c>
      <c r="C162" s="23" t="s">
        <v>3216</v>
      </c>
      <c r="D162" s="23" t="s">
        <v>480</v>
      </c>
      <c r="E162" s="23" t="s">
        <v>14</v>
      </c>
      <c r="F162" s="23">
        <v>48</v>
      </c>
      <c r="G162" s="23" t="s">
        <v>7</v>
      </c>
      <c r="H162" s="23">
        <v>3316</v>
      </c>
      <c r="I162" s="23"/>
    </row>
    <row r="163" spans="1:9">
      <c r="A163" s="23" t="s">
        <v>2641</v>
      </c>
      <c r="B163" s="23" t="s">
        <v>2642</v>
      </c>
      <c r="C163" s="23" t="s">
        <v>3217</v>
      </c>
      <c r="D163" s="23" t="s">
        <v>480</v>
      </c>
      <c r="E163" s="23" t="s">
        <v>14</v>
      </c>
      <c r="F163" s="23">
        <v>48</v>
      </c>
      <c r="G163" s="23" t="s">
        <v>7</v>
      </c>
      <c r="H163" s="23">
        <v>3316.01</v>
      </c>
      <c r="I163" s="23"/>
    </row>
    <row r="164" spans="1:9">
      <c r="A164" s="23" t="s">
        <v>3218</v>
      </c>
      <c r="B164" s="23" t="s">
        <v>3219</v>
      </c>
      <c r="C164" s="23" t="s">
        <v>3220</v>
      </c>
      <c r="D164" s="23" t="s">
        <v>480</v>
      </c>
      <c r="E164" s="23" t="s">
        <v>14</v>
      </c>
      <c r="F164" s="23">
        <v>48</v>
      </c>
      <c r="G164" s="23" t="s">
        <v>7</v>
      </c>
      <c r="H164" s="23">
        <v>3316</v>
      </c>
      <c r="I164" s="23"/>
    </row>
    <row r="165" spans="1:9">
      <c r="A165" s="23" t="s">
        <v>3221</v>
      </c>
      <c r="B165" s="23" t="s">
        <v>3222</v>
      </c>
      <c r="C165" s="23" t="s">
        <v>3223</v>
      </c>
      <c r="D165" s="23" t="s">
        <v>480</v>
      </c>
      <c r="E165" s="23" t="s">
        <v>14</v>
      </c>
      <c r="F165" s="23">
        <v>48</v>
      </c>
      <c r="G165" s="23" t="s">
        <v>7</v>
      </c>
      <c r="H165" s="23">
        <v>3316</v>
      </c>
      <c r="I165" s="23"/>
    </row>
    <row r="166" spans="1:9">
      <c r="A166" s="23" t="s">
        <v>3224</v>
      </c>
      <c r="B166" s="23" t="s">
        <v>3225</v>
      </c>
      <c r="C166" s="23" t="s">
        <v>3226</v>
      </c>
      <c r="D166" s="23" t="s">
        <v>480</v>
      </c>
      <c r="E166" s="23" t="s">
        <v>14</v>
      </c>
      <c r="F166" s="23">
        <v>48</v>
      </c>
      <c r="G166" s="23" t="s">
        <v>7</v>
      </c>
      <c r="H166" s="23">
        <v>3316</v>
      </c>
      <c r="I166" s="23"/>
    </row>
    <row r="167" spans="1:9">
      <c r="A167" s="23" t="s">
        <v>2537</v>
      </c>
      <c r="B167" s="23" t="s">
        <v>2538</v>
      </c>
      <c r="C167" s="23" t="s">
        <v>3160</v>
      </c>
      <c r="D167" s="23" t="s">
        <v>480</v>
      </c>
      <c r="E167" s="23" t="s">
        <v>14</v>
      </c>
      <c r="F167" s="23">
        <v>48</v>
      </c>
      <c r="G167" s="23" t="s">
        <v>7</v>
      </c>
      <c r="H167" s="23">
        <v>3316</v>
      </c>
      <c r="I167" s="23"/>
    </row>
    <row r="168" spans="1:9">
      <c r="A168" s="23" t="s">
        <v>2920</v>
      </c>
      <c r="B168" s="23" t="s">
        <v>2921</v>
      </c>
      <c r="C168" s="23" t="s">
        <v>3132</v>
      </c>
      <c r="D168" s="23" t="s">
        <v>1264</v>
      </c>
      <c r="E168" s="23" t="s">
        <v>14</v>
      </c>
      <c r="F168" s="23">
        <v>48</v>
      </c>
      <c r="G168" s="23" t="s">
        <v>7</v>
      </c>
      <c r="H168" s="23">
        <v>3316</v>
      </c>
      <c r="I168" s="23"/>
    </row>
    <row r="169" spans="1:9">
      <c r="A169" s="23" t="s">
        <v>3227</v>
      </c>
      <c r="B169" s="23" t="s">
        <v>3228</v>
      </c>
      <c r="C169" s="23" t="s">
        <v>3229</v>
      </c>
      <c r="D169" s="23" t="s">
        <v>480</v>
      </c>
      <c r="E169" s="23" t="s">
        <v>14</v>
      </c>
      <c r="F169" s="23">
        <v>48</v>
      </c>
      <c r="G169" s="23" t="s">
        <v>7</v>
      </c>
      <c r="H169" s="23">
        <v>3316</v>
      </c>
      <c r="I169" s="23"/>
    </row>
    <row r="170" spans="1:9">
      <c r="A170" s="23" t="s">
        <v>3230</v>
      </c>
      <c r="B170" s="23" t="s">
        <v>3231</v>
      </c>
      <c r="C170" s="23" t="s">
        <v>3232</v>
      </c>
      <c r="D170" s="23" t="s">
        <v>480</v>
      </c>
      <c r="E170" s="23" t="s">
        <v>14</v>
      </c>
      <c r="F170" s="23">
        <v>48</v>
      </c>
      <c r="G170" s="23" t="s">
        <v>7</v>
      </c>
      <c r="H170" s="23">
        <v>3316</v>
      </c>
      <c r="I170" s="23"/>
    </row>
    <row r="171" spans="1:9">
      <c r="A171" s="23" t="s">
        <v>3233</v>
      </c>
      <c r="B171" s="23" t="s">
        <v>3234</v>
      </c>
      <c r="C171" s="23" t="s">
        <v>3235</v>
      </c>
      <c r="D171" s="23" t="s">
        <v>480</v>
      </c>
      <c r="E171" s="23" t="s">
        <v>14</v>
      </c>
      <c r="F171" s="23">
        <v>48</v>
      </c>
      <c r="G171" s="23" t="s">
        <v>7</v>
      </c>
      <c r="H171" s="23">
        <v>3316</v>
      </c>
      <c r="I171" s="23"/>
    </row>
    <row r="172" spans="1:9">
      <c r="A172" s="23" t="s">
        <v>1992</v>
      </c>
      <c r="B172" s="23" t="s">
        <v>1993</v>
      </c>
      <c r="C172" s="23" t="s">
        <v>3236</v>
      </c>
      <c r="D172" s="23" t="s">
        <v>480</v>
      </c>
      <c r="E172" s="23" t="s">
        <v>14</v>
      </c>
      <c r="F172" s="23">
        <v>48</v>
      </c>
      <c r="G172" s="23" t="s">
        <v>7</v>
      </c>
      <c r="H172" s="23">
        <v>3316</v>
      </c>
      <c r="I172" s="23"/>
    </row>
    <row r="173" spans="1:9">
      <c r="A173" s="23" t="s">
        <v>3237</v>
      </c>
      <c r="B173" s="23" t="s">
        <v>3238</v>
      </c>
      <c r="C173" s="23" t="s">
        <v>3239</v>
      </c>
      <c r="D173" s="23" t="s">
        <v>480</v>
      </c>
      <c r="E173" s="23" t="s">
        <v>14</v>
      </c>
      <c r="F173" s="23">
        <v>48</v>
      </c>
      <c r="G173" s="23" t="s">
        <v>7</v>
      </c>
      <c r="H173" s="23">
        <v>3316</v>
      </c>
      <c r="I173" s="23"/>
    </row>
    <row r="174" spans="1:9">
      <c r="A174" s="23" t="s">
        <v>3240</v>
      </c>
      <c r="B174" s="23" t="s">
        <v>3241</v>
      </c>
      <c r="C174" s="23" t="s">
        <v>3242</v>
      </c>
      <c r="D174" s="23" t="s">
        <v>480</v>
      </c>
      <c r="E174" s="23" t="s">
        <v>14</v>
      </c>
      <c r="F174" s="23">
        <v>48</v>
      </c>
      <c r="G174" s="23" t="s">
        <v>7</v>
      </c>
      <c r="H174" s="23">
        <v>3316</v>
      </c>
      <c r="I174" s="23"/>
    </row>
    <row r="175" spans="1:9">
      <c r="A175" s="23" t="s">
        <v>3243</v>
      </c>
      <c r="B175" s="23" t="s">
        <v>3244</v>
      </c>
      <c r="C175" s="23" t="s">
        <v>3245</v>
      </c>
      <c r="D175" s="23" t="s">
        <v>480</v>
      </c>
      <c r="E175" s="23" t="s">
        <v>14</v>
      </c>
      <c r="F175" s="23">
        <v>48</v>
      </c>
      <c r="G175" s="23" t="s">
        <v>7</v>
      </c>
      <c r="H175" s="23">
        <v>3316</v>
      </c>
      <c r="I175" s="23"/>
    </row>
    <row r="176" spans="1:9">
      <c r="A176" s="23" t="s">
        <v>3246</v>
      </c>
      <c r="B176" s="23" t="s">
        <v>3247</v>
      </c>
      <c r="C176" s="23" t="s">
        <v>3248</v>
      </c>
      <c r="D176" s="23" t="s">
        <v>480</v>
      </c>
      <c r="E176" s="23" t="s">
        <v>14</v>
      </c>
      <c r="F176" s="23">
        <v>48</v>
      </c>
      <c r="G176" s="23" t="s">
        <v>7</v>
      </c>
      <c r="H176" s="23">
        <v>3316</v>
      </c>
      <c r="I176" s="23"/>
    </row>
    <row r="177" spans="1:9">
      <c r="A177" s="23" t="s">
        <v>3249</v>
      </c>
      <c r="B177" s="23" t="s">
        <v>3250</v>
      </c>
      <c r="C177" s="23" t="s">
        <v>3251</v>
      </c>
      <c r="D177" s="23" t="s">
        <v>480</v>
      </c>
      <c r="E177" s="23" t="s">
        <v>14</v>
      </c>
      <c r="F177" s="23">
        <v>48</v>
      </c>
      <c r="G177" s="23" t="s">
        <v>7</v>
      </c>
      <c r="H177" s="23">
        <v>3316</v>
      </c>
      <c r="I177" s="23"/>
    </row>
    <row r="178" spans="1:9">
      <c r="A178" s="23" t="s">
        <v>3252</v>
      </c>
      <c r="B178" s="23" t="s">
        <v>3253</v>
      </c>
      <c r="C178" s="23" t="s">
        <v>3254</v>
      </c>
      <c r="D178" s="23" t="s">
        <v>480</v>
      </c>
      <c r="E178" s="23" t="s">
        <v>14</v>
      </c>
      <c r="F178" s="23">
        <v>48</v>
      </c>
      <c r="G178" s="23" t="s">
        <v>7</v>
      </c>
      <c r="H178" s="23">
        <v>3316</v>
      </c>
      <c r="I178" s="23"/>
    </row>
    <row r="179" spans="1:9">
      <c r="A179" s="23" t="s">
        <v>3255</v>
      </c>
      <c r="B179" s="23" t="s">
        <v>3256</v>
      </c>
      <c r="C179" s="23" t="s">
        <v>3257</v>
      </c>
      <c r="D179" s="23" t="s">
        <v>480</v>
      </c>
      <c r="E179" s="23" t="s">
        <v>14</v>
      </c>
      <c r="F179" s="23">
        <v>48</v>
      </c>
      <c r="G179" s="23" t="s">
        <v>7</v>
      </c>
      <c r="H179" s="23">
        <v>3316</v>
      </c>
      <c r="I179" s="23"/>
    </row>
    <row r="180" spans="1:9">
      <c r="A180" s="23" t="s">
        <v>3258</v>
      </c>
      <c r="B180" s="23" t="s">
        <v>3259</v>
      </c>
      <c r="C180" s="23" t="s">
        <v>3260</v>
      </c>
      <c r="D180" s="23" t="s">
        <v>480</v>
      </c>
      <c r="E180" s="23" t="s">
        <v>14</v>
      </c>
      <c r="F180" s="23">
        <v>48</v>
      </c>
      <c r="G180" s="23" t="s">
        <v>7</v>
      </c>
      <c r="H180" s="23">
        <v>3316</v>
      </c>
      <c r="I180" s="23"/>
    </row>
    <row r="181" spans="1:9">
      <c r="A181" s="23" t="s">
        <v>2775</v>
      </c>
      <c r="B181" s="23" t="s">
        <v>2776</v>
      </c>
      <c r="C181" s="23" t="s">
        <v>3039</v>
      </c>
      <c r="D181" s="23" t="s">
        <v>480</v>
      </c>
      <c r="E181" s="23" t="s">
        <v>466</v>
      </c>
      <c r="F181" s="23">
        <v>48</v>
      </c>
      <c r="G181" s="23" t="s">
        <v>7</v>
      </c>
      <c r="H181" s="23">
        <v>3316</v>
      </c>
      <c r="I181" s="23"/>
    </row>
    <row r="182" spans="1:9">
      <c r="A182" s="23" t="s">
        <v>3261</v>
      </c>
      <c r="B182" s="23" t="s">
        <v>3262</v>
      </c>
      <c r="C182" s="23" t="s">
        <v>3263</v>
      </c>
      <c r="D182" s="23" t="s">
        <v>480</v>
      </c>
      <c r="E182" s="23" t="s">
        <v>14</v>
      </c>
      <c r="F182" s="23">
        <v>48</v>
      </c>
      <c r="G182" s="23" t="s">
        <v>7</v>
      </c>
      <c r="H182" s="23">
        <v>3316</v>
      </c>
      <c r="I182" s="23"/>
    </row>
    <row r="183" spans="1:9">
      <c r="A183" s="23" t="s">
        <v>3264</v>
      </c>
      <c r="B183" s="23" t="s">
        <v>3265</v>
      </c>
      <c r="C183" s="23" t="s">
        <v>3266</v>
      </c>
      <c r="D183" s="23" t="s">
        <v>480</v>
      </c>
      <c r="E183" s="23" t="s">
        <v>14</v>
      </c>
      <c r="F183" s="23">
        <v>48</v>
      </c>
      <c r="G183" s="23" t="s">
        <v>7</v>
      </c>
      <c r="H183" s="23">
        <v>3316</v>
      </c>
      <c r="I183" s="23"/>
    </row>
    <row r="184" spans="1:9">
      <c r="A184" s="23" t="s">
        <v>3267</v>
      </c>
      <c r="B184" s="23" t="s">
        <v>3268</v>
      </c>
      <c r="C184" s="23" t="s">
        <v>3269</v>
      </c>
      <c r="D184" s="23" t="s">
        <v>480</v>
      </c>
      <c r="E184" s="23" t="s">
        <v>14</v>
      </c>
      <c r="F184" s="23">
        <v>48</v>
      </c>
      <c r="G184" s="23" t="s">
        <v>7</v>
      </c>
      <c r="H184" s="23">
        <v>3316</v>
      </c>
      <c r="I184" s="23"/>
    </row>
    <row r="185" spans="1:9">
      <c r="A185" s="23" t="s">
        <v>3270</v>
      </c>
      <c r="B185" s="23" t="s">
        <v>3271</v>
      </c>
      <c r="C185" s="23" t="s">
        <v>3226</v>
      </c>
      <c r="D185" s="23" t="s">
        <v>480</v>
      </c>
      <c r="E185" s="23" t="s">
        <v>14</v>
      </c>
      <c r="F185" s="23">
        <v>48</v>
      </c>
      <c r="G185" s="23" t="s">
        <v>7</v>
      </c>
      <c r="H185" s="23">
        <v>3316</v>
      </c>
      <c r="I185" s="23"/>
    </row>
    <row r="186" spans="1:9">
      <c r="A186" s="23" t="s">
        <v>3272</v>
      </c>
      <c r="B186" s="23" t="s">
        <v>3273</v>
      </c>
      <c r="C186" s="23" t="s">
        <v>3274</v>
      </c>
      <c r="D186" s="23" t="s">
        <v>480</v>
      </c>
      <c r="E186" s="23" t="s">
        <v>14</v>
      </c>
      <c r="F186" s="23">
        <v>48</v>
      </c>
      <c r="G186" s="23" t="s">
        <v>7</v>
      </c>
      <c r="H186" s="23">
        <v>3316</v>
      </c>
      <c r="I186" s="23"/>
    </row>
    <row r="187" spans="1:9">
      <c r="A187" s="23" t="s">
        <v>3275</v>
      </c>
      <c r="B187" s="23" t="s">
        <v>3276</v>
      </c>
      <c r="C187" s="23" t="s">
        <v>3277</v>
      </c>
      <c r="D187" s="23" t="s">
        <v>480</v>
      </c>
      <c r="E187" s="23" t="s">
        <v>14</v>
      </c>
      <c r="F187" s="23">
        <v>48</v>
      </c>
      <c r="G187" s="23" t="s">
        <v>7</v>
      </c>
      <c r="H187" s="23">
        <v>3316</v>
      </c>
      <c r="I187" s="23"/>
    </row>
    <row r="188" spans="1:9">
      <c r="A188" s="23" t="s">
        <v>3278</v>
      </c>
      <c r="B188" s="23" t="s">
        <v>3279</v>
      </c>
      <c r="C188" s="23" t="s">
        <v>3280</v>
      </c>
      <c r="D188" s="23" t="s">
        <v>480</v>
      </c>
      <c r="E188" s="23" t="s">
        <v>14</v>
      </c>
      <c r="F188" s="23">
        <v>48</v>
      </c>
      <c r="G188" s="23" t="s">
        <v>7</v>
      </c>
      <c r="H188" s="23">
        <v>3316</v>
      </c>
      <c r="I188" s="23"/>
    </row>
    <row r="189" spans="1:9">
      <c r="A189" s="23" t="s">
        <v>3281</v>
      </c>
      <c r="B189" s="23" t="s">
        <v>3282</v>
      </c>
      <c r="C189" s="23" t="s">
        <v>3283</v>
      </c>
      <c r="D189" s="23" t="s">
        <v>480</v>
      </c>
      <c r="E189" s="23" t="s">
        <v>14</v>
      </c>
      <c r="F189" s="23">
        <v>48</v>
      </c>
      <c r="G189" s="23" t="s">
        <v>7</v>
      </c>
      <c r="H189" s="23">
        <v>3316</v>
      </c>
      <c r="I189" s="23"/>
    </row>
    <row r="190" spans="1:9">
      <c r="A190" s="23" t="s">
        <v>3284</v>
      </c>
      <c r="B190" s="23" t="s">
        <v>3285</v>
      </c>
      <c r="C190" s="23" t="s">
        <v>3286</v>
      </c>
      <c r="D190" s="23" t="s">
        <v>480</v>
      </c>
      <c r="E190" s="23" t="s">
        <v>14</v>
      </c>
      <c r="F190" s="23">
        <v>48</v>
      </c>
      <c r="G190" s="23" t="s">
        <v>7</v>
      </c>
      <c r="H190" s="23">
        <v>0</v>
      </c>
      <c r="I190" s="23"/>
    </row>
    <row r="191" spans="1:9">
      <c r="A191" s="23" t="s">
        <v>2187</v>
      </c>
      <c r="B191" s="23" t="s">
        <v>2188</v>
      </c>
      <c r="C191" s="23" t="s">
        <v>3287</v>
      </c>
      <c r="D191" s="23" t="s">
        <v>480</v>
      </c>
      <c r="E191" s="23" t="s">
        <v>466</v>
      </c>
      <c r="F191" s="23">
        <v>48</v>
      </c>
      <c r="G191" s="23" t="s">
        <v>7</v>
      </c>
      <c r="H191" s="23">
        <v>3316</v>
      </c>
      <c r="I191" s="23"/>
    </row>
    <row r="192" spans="1:9">
      <c r="A192" s="23" t="s">
        <v>3288</v>
      </c>
      <c r="B192" s="23" t="s">
        <v>3289</v>
      </c>
      <c r="C192" s="23" t="s">
        <v>3066</v>
      </c>
      <c r="D192" s="23" t="s">
        <v>480</v>
      </c>
      <c r="E192" s="23" t="s">
        <v>14</v>
      </c>
      <c r="F192" s="23">
        <v>48</v>
      </c>
      <c r="G192" s="23" t="s">
        <v>7</v>
      </c>
      <c r="H192" s="23">
        <v>3316</v>
      </c>
      <c r="I192" s="23"/>
    </row>
    <row r="193" spans="1:9">
      <c r="A193" s="23" t="s">
        <v>3290</v>
      </c>
      <c r="B193" s="23" t="s">
        <v>3291</v>
      </c>
      <c r="C193" s="23" t="s">
        <v>3292</v>
      </c>
      <c r="D193" s="23" t="s">
        <v>480</v>
      </c>
      <c r="E193" s="23" t="s">
        <v>466</v>
      </c>
      <c r="F193" s="23">
        <v>48</v>
      </c>
      <c r="G193" s="23" t="s">
        <v>7</v>
      </c>
      <c r="H193" s="23">
        <v>3316</v>
      </c>
      <c r="I193" s="23"/>
    </row>
    <row r="194" spans="1:9">
      <c r="A194" s="23" t="s">
        <v>3293</v>
      </c>
      <c r="B194" s="23" t="s">
        <v>3294</v>
      </c>
      <c r="C194" s="23" t="s">
        <v>3295</v>
      </c>
      <c r="D194" s="23" t="s">
        <v>480</v>
      </c>
      <c r="E194" s="23" t="s">
        <v>14</v>
      </c>
      <c r="F194" s="23">
        <v>48</v>
      </c>
      <c r="G194" s="23" t="s">
        <v>7</v>
      </c>
      <c r="H194" s="23">
        <v>3316</v>
      </c>
      <c r="I194" s="23"/>
    </row>
    <row r="195" spans="1:9">
      <c r="A195" s="23" t="s">
        <v>3296</v>
      </c>
      <c r="B195" s="23" t="s">
        <v>3297</v>
      </c>
      <c r="C195" s="23" t="s">
        <v>3298</v>
      </c>
      <c r="D195" s="23" t="s">
        <v>480</v>
      </c>
      <c r="E195" s="23" t="s">
        <v>14</v>
      </c>
      <c r="F195" s="23">
        <v>48</v>
      </c>
      <c r="G195" s="23" t="s">
        <v>7</v>
      </c>
      <c r="H195" s="23">
        <v>3316</v>
      </c>
      <c r="I195" s="23"/>
    </row>
    <row r="196" spans="1:9">
      <c r="A196" s="23" t="s">
        <v>3299</v>
      </c>
      <c r="B196" s="23" t="s">
        <v>3300</v>
      </c>
      <c r="C196" s="23" t="s">
        <v>3301</v>
      </c>
      <c r="D196" s="23" t="s">
        <v>480</v>
      </c>
      <c r="E196" s="23" t="s">
        <v>14</v>
      </c>
      <c r="F196" s="23">
        <v>48</v>
      </c>
      <c r="G196" s="23" t="s">
        <v>7</v>
      </c>
      <c r="H196" s="23">
        <v>3316</v>
      </c>
      <c r="I196" s="23"/>
    </row>
    <row r="197" spans="1:9">
      <c r="A197" s="23" t="s">
        <v>3302</v>
      </c>
      <c r="B197" s="23" t="s">
        <v>3303</v>
      </c>
      <c r="C197" s="23" t="s">
        <v>3213</v>
      </c>
      <c r="D197" s="23" t="s">
        <v>480</v>
      </c>
      <c r="E197" s="23" t="s">
        <v>14</v>
      </c>
      <c r="F197" s="23">
        <v>48</v>
      </c>
      <c r="G197" s="23" t="s">
        <v>7</v>
      </c>
      <c r="H197" s="23">
        <v>3316</v>
      </c>
      <c r="I197" s="23"/>
    </row>
    <row r="198" spans="1:9">
      <c r="A198" s="23" t="s">
        <v>2608</v>
      </c>
      <c r="B198" s="23" t="s">
        <v>2609</v>
      </c>
      <c r="C198" s="23" t="s">
        <v>3304</v>
      </c>
      <c r="D198" s="23" t="s">
        <v>480</v>
      </c>
      <c r="E198" s="23" t="s">
        <v>14</v>
      </c>
      <c r="F198" s="23">
        <v>48</v>
      </c>
      <c r="G198" s="23" t="s">
        <v>7</v>
      </c>
      <c r="H198" s="23">
        <v>3316</v>
      </c>
      <c r="I198" s="23"/>
    </row>
    <row r="199" spans="1:9">
      <c r="A199" s="23" t="s">
        <v>3305</v>
      </c>
      <c r="B199" s="23" t="s">
        <v>3306</v>
      </c>
      <c r="C199" s="23" t="s">
        <v>3307</v>
      </c>
      <c r="D199" s="23" t="s">
        <v>480</v>
      </c>
      <c r="E199" s="23" t="s">
        <v>14</v>
      </c>
      <c r="F199" s="23">
        <v>48</v>
      </c>
      <c r="G199" s="23" t="s">
        <v>7</v>
      </c>
      <c r="H199" s="23">
        <v>3316</v>
      </c>
      <c r="I199" s="23"/>
    </row>
    <row r="200" spans="1:9">
      <c r="A200" s="23" t="s">
        <v>3308</v>
      </c>
      <c r="B200" s="23" t="s">
        <v>3309</v>
      </c>
      <c r="C200" s="23" t="s">
        <v>3104</v>
      </c>
      <c r="D200" s="23" t="s">
        <v>480</v>
      </c>
      <c r="E200" s="23" t="s">
        <v>14</v>
      </c>
      <c r="F200" s="23">
        <v>48</v>
      </c>
      <c r="G200" s="23" t="s">
        <v>7</v>
      </c>
      <c r="H200" s="23">
        <v>3316</v>
      </c>
      <c r="I200" s="23"/>
    </row>
    <row r="201" spans="1:9">
      <c r="A201" s="23" t="s">
        <v>3310</v>
      </c>
      <c r="B201" s="23" t="s">
        <v>3311</v>
      </c>
      <c r="C201" s="23" t="s">
        <v>3312</v>
      </c>
      <c r="D201" s="23" t="s">
        <v>480</v>
      </c>
      <c r="E201" s="23" t="s">
        <v>14</v>
      </c>
      <c r="F201" s="23">
        <v>48</v>
      </c>
      <c r="G201" s="23" t="s">
        <v>7</v>
      </c>
      <c r="H201" s="23">
        <v>3316</v>
      </c>
      <c r="I201" s="23"/>
    </row>
    <row r="202" spans="1:9">
      <c r="A202" s="23" t="s">
        <v>3313</v>
      </c>
      <c r="B202" s="23" t="s">
        <v>3314</v>
      </c>
      <c r="C202" s="23" t="s">
        <v>3315</v>
      </c>
      <c r="D202" s="23" t="s">
        <v>480</v>
      </c>
      <c r="E202" s="23" t="s">
        <v>14</v>
      </c>
      <c r="F202" s="23">
        <v>48</v>
      </c>
      <c r="G202" s="23" t="s">
        <v>7</v>
      </c>
      <c r="H202" s="23">
        <v>3316</v>
      </c>
      <c r="I202" s="23"/>
    </row>
    <row r="203" spans="1:9">
      <c r="A203" s="23" t="s">
        <v>3316</v>
      </c>
      <c r="B203" s="23" t="s">
        <v>3317</v>
      </c>
      <c r="C203" s="23" t="s">
        <v>3318</v>
      </c>
      <c r="D203" s="23" t="s">
        <v>480</v>
      </c>
      <c r="E203" s="23" t="s">
        <v>14</v>
      </c>
      <c r="F203" s="23">
        <v>48</v>
      </c>
      <c r="G203" s="23" t="s">
        <v>7</v>
      </c>
      <c r="H203" s="23">
        <v>3316</v>
      </c>
      <c r="I203" s="23"/>
    </row>
    <row r="204" spans="1:9">
      <c r="A204" s="23" t="s">
        <v>3319</v>
      </c>
      <c r="B204" s="23" t="s">
        <v>3320</v>
      </c>
      <c r="C204" s="23" t="s">
        <v>3321</v>
      </c>
      <c r="D204" s="23" t="s">
        <v>480</v>
      </c>
      <c r="E204" s="23" t="s">
        <v>14</v>
      </c>
      <c r="F204" s="23">
        <v>48</v>
      </c>
      <c r="G204" s="23" t="s">
        <v>7</v>
      </c>
      <c r="H204" s="23">
        <v>3316</v>
      </c>
      <c r="I204" s="23"/>
    </row>
    <row r="205" spans="1:9">
      <c r="A205" s="23" t="s">
        <v>3322</v>
      </c>
      <c r="B205" s="23" t="s">
        <v>3323</v>
      </c>
      <c r="C205" s="23" t="s">
        <v>3324</v>
      </c>
      <c r="D205" s="23" t="s">
        <v>480</v>
      </c>
      <c r="E205" s="23" t="s">
        <v>14</v>
      </c>
      <c r="F205" s="23">
        <v>48</v>
      </c>
      <c r="G205" s="23" t="s">
        <v>7</v>
      </c>
      <c r="H205" s="23">
        <v>3316</v>
      </c>
      <c r="I205" s="23"/>
    </row>
    <row r="206" spans="1:9">
      <c r="A206" s="23" t="s">
        <v>3325</v>
      </c>
      <c r="B206" s="23" t="s">
        <v>3326</v>
      </c>
      <c r="C206" s="23" t="s">
        <v>3327</v>
      </c>
      <c r="D206" s="23" t="s">
        <v>480</v>
      </c>
      <c r="E206" s="23" t="s">
        <v>14</v>
      </c>
      <c r="F206" s="23">
        <v>48</v>
      </c>
      <c r="G206" s="23" t="s">
        <v>7</v>
      </c>
      <c r="H206" s="23">
        <v>3316</v>
      </c>
      <c r="I206" s="23"/>
    </row>
    <row r="207" spans="1:9">
      <c r="A207" s="23" t="s">
        <v>1858</v>
      </c>
      <c r="B207" s="23" t="s">
        <v>1859</v>
      </c>
      <c r="C207" s="23" t="s">
        <v>3088</v>
      </c>
      <c r="D207" s="23" t="s">
        <v>480</v>
      </c>
      <c r="E207" s="23" t="s">
        <v>14</v>
      </c>
      <c r="F207" s="23">
        <v>48</v>
      </c>
      <c r="G207" s="23" t="s">
        <v>7</v>
      </c>
      <c r="H207" s="23">
        <v>3316</v>
      </c>
      <c r="I207" s="23"/>
    </row>
    <row r="208" spans="1:9">
      <c r="A208" s="23" t="s">
        <v>3328</v>
      </c>
      <c r="B208" s="23" t="s">
        <v>3329</v>
      </c>
      <c r="C208" s="23" t="s">
        <v>3330</v>
      </c>
      <c r="D208" s="23" t="s">
        <v>480</v>
      </c>
      <c r="E208" s="23" t="s">
        <v>14</v>
      </c>
      <c r="F208" s="23">
        <v>48</v>
      </c>
      <c r="G208" s="23" t="s">
        <v>7</v>
      </c>
      <c r="H208" s="23">
        <v>3316</v>
      </c>
      <c r="I208" s="23"/>
    </row>
    <row r="209" spans="1:9">
      <c r="A209" s="23" t="s">
        <v>3331</v>
      </c>
      <c r="B209" s="23" t="s">
        <v>3332</v>
      </c>
      <c r="C209" s="23" t="s">
        <v>3333</v>
      </c>
      <c r="D209" s="23" t="s">
        <v>480</v>
      </c>
      <c r="E209" s="23" t="s">
        <v>14</v>
      </c>
      <c r="F209" s="23">
        <v>48</v>
      </c>
      <c r="G209" s="23" t="s">
        <v>7</v>
      </c>
      <c r="H209" s="23">
        <v>3316</v>
      </c>
      <c r="I209" s="23"/>
    </row>
    <row r="210" spans="1:9">
      <c r="A210" s="23" t="s">
        <v>2923</v>
      </c>
      <c r="B210" s="23" t="s">
        <v>2924</v>
      </c>
      <c r="C210" s="23" t="s">
        <v>3334</v>
      </c>
      <c r="D210" s="23" t="s">
        <v>480</v>
      </c>
      <c r="E210" s="23" t="s">
        <v>466</v>
      </c>
      <c r="F210" s="23">
        <v>48</v>
      </c>
      <c r="G210" s="23" t="s">
        <v>7</v>
      </c>
      <c r="H210" s="23">
        <v>3316</v>
      </c>
      <c r="I210" s="23"/>
    </row>
    <row r="211" spans="1:9">
      <c r="A211" s="23" t="s">
        <v>2546</v>
      </c>
      <c r="B211" s="23" t="s">
        <v>2547</v>
      </c>
      <c r="C211" s="23" t="s">
        <v>3151</v>
      </c>
      <c r="D211" s="23" t="s">
        <v>480</v>
      </c>
      <c r="E211" s="23" t="s">
        <v>466</v>
      </c>
      <c r="F211" s="23">
        <v>48</v>
      </c>
      <c r="G211" s="23" t="s">
        <v>7</v>
      </c>
      <c r="H211" s="23">
        <v>3316</v>
      </c>
      <c r="I211" s="23"/>
    </row>
    <row r="212" spans="1:9">
      <c r="A212" s="23" t="s">
        <v>3335</v>
      </c>
      <c r="B212" s="23" t="s">
        <v>3336</v>
      </c>
      <c r="C212" s="23" t="s">
        <v>3337</v>
      </c>
      <c r="D212" s="23" t="s">
        <v>931</v>
      </c>
      <c r="E212" s="23" t="s">
        <v>14</v>
      </c>
      <c r="F212" s="23">
        <v>48</v>
      </c>
      <c r="G212" s="23" t="s">
        <v>7</v>
      </c>
      <c r="H212" s="23">
        <v>10577.3</v>
      </c>
      <c r="I212" s="23"/>
    </row>
    <row r="213" spans="1:9">
      <c r="A213" s="23" t="s">
        <v>3338</v>
      </c>
      <c r="B213" s="23" t="s">
        <v>3339</v>
      </c>
      <c r="C213" s="23" t="s">
        <v>3340</v>
      </c>
      <c r="D213" s="23" t="s">
        <v>480</v>
      </c>
      <c r="E213" s="23" t="s">
        <v>14</v>
      </c>
      <c r="F213" s="23">
        <v>48</v>
      </c>
      <c r="G213" s="23" t="s">
        <v>7</v>
      </c>
      <c r="H213" s="23">
        <v>3316</v>
      </c>
      <c r="I213" s="23"/>
    </row>
    <row r="214" spans="1:9">
      <c r="A214" s="23" t="s">
        <v>3341</v>
      </c>
      <c r="B214" s="23" t="s">
        <v>3342</v>
      </c>
      <c r="C214" s="23" t="s">
        <v>3343</v>
      </c>
      <c r="D214" s="23" t="s">
        <v>480</v>
      </c>
      <c r="E214" s="23" t="s">
        <v>14</v>
      </c>
      <c r="F214" s="23">
        <v>48</v>
      </c>
      <c r="G214" s="23" t="s">
        <v>7</v>
      </c>
      <c r="H214" s="23">
        <v>3316</v>
      </c>
      <c r="I214" s="23"/>
    </row>
    <row r="215" spans="1:9">
      <c r="A215" s="23" t="s">
        <v>3344</v>
      </c>
      <c r="B215" s="23" t="s">
        <v>3345</v>
      </c>
      <c r="C215" s="23" t="s">
        <v>3333</v>
      </c>
      <c r="D215" s="23" t="s">
        <v>480</v>
      </c>
      <c r="E215" s="23" t="s">
        <v>14</v>
      </c>
      <c r="F215" s="23">
        <v>48</v>
      </c>
      <c r="G215" s="23" t="s">
        <v>7</v>
      </c>
      <c r="H215" s="23">
        <v>3316</v>
      </c>
      <c r="I215" s="23"/>
    </row>
    <row r="216" spans="1:9">
      <c r="A216" s="23" t="s">
        <v>3346</v>
      </c>
      <c r="B216" s="23" t="s">
        <v>3347</v>
      </c>
      <c r="C216" s="23" t="s">
        <v>3348</v>
      </c>
      <c r="D216" s="23" t="s">
        <v>480</v>
      </c>
      <c r="E216" s="23" t="s">
        <v>14</v>
      </c>
      <c r="F216" s="23">
        <v>48</v>
      </c>
      <c r="G216" s="23" t="s">
        <v>7</v>
      </c>
      <c r="H216" s="23">
        <v>3316</v>
      </c>
      <c r="I216" s="23"/>
    </row>
    <row r="217" spans="1:9">
      <c r="A217" s="23" t="s">
        <v>3349</v>
      </c>
      <c r="B217" s="23" t="s">
        <v>3350</v>
      </c>
      <c r="C217" s="23" t="s">
        <v>3351</v>
      </c>
      <c r="D217" s="23" t="s">
        <v>480</v>
      </c>
      <c r="E217" s="23" t="s">
        <v>14</v>
      </c>
      <c r="F217" s="23">
        <v>48</v>
      </c>
      <c r="G217" s="23" t="s">
        <v>7</v>
      </c>
      <c r="H217" s="23">
        <v>3316</v>
      </c>
      <c r="I217" s="23"/>
    </row>
    <row r="218" spans="1:9">
      <c r="A218" s="23" t="s">
        <v>2336</v>
      </c>
      <c r="B218" s="23" t="s">
        <v>2337</v>
      </c>
      <c r="C218" s="23" t="s">
        <v>3165</v>
      </c>
      <c r="D218" s="23" t="s">
        <v>480</v>
      </c>
      <c r="E218" s="23" t="s">
        <v>14</v>
      </c>
      <c r="F218" s="23">
        <v>48</v>
      </c>
      <c r="G218" s="23" t="s">
        <v>7</v>
      </c>
      <c r="H218" s="23">
        <v>3316</v>
      </c>
      <c r="I218" s="23"/>
    </row>
    <row r="219" spans="1:9">
      <c r="A219" s="23" t="s">
        <v>3352</v>
      </c>
      <c r="B219" s="23" t="s">
        <v>3353</v>
      </c>
      <c r="C219" s="23" t="s">
        <v>3354</v>
      </c>
      <c r="D219" s="23" t="s">
        <v>480</v>
      </c>
      <c r="E219" s="23" t="s">
        <v>14</v>
      </c>
      <c r="F219" s="23">
        <v>48</v>
      </c>
      <c r="G219" s="23" t="s">
        <v>7</v>
      </c>
      <c r="H219" s="23">
        <v>3316</v>
      </c>
      <c r="I219" s="23"/>
    </row>
    <row r="220" spans="1:9">
      <c r="A220" s="23" t="s">
        <v>3355</v>
      </c>
      <c r="B220" s="23" t="s">
        <v>3356</v>
      </c>
      <c r="C220" s="23" t="s">
        <v>3357</v>
      </c>
      <c r="D220" s="23" t="s">
        <v>480</v>
      </c>
      <c r="E220" s="23" t="s">
        <v>14</v>
      </c>
      <c r="F220" s="23">
        <v>48</v>
      </c>
      <c r="G220" s="23" t="s">
        <v>7</v>
      </c>
      <c r="H220" s="23">
        <v>3316</v>
      </c>
      <c r="I220" s="23"/>
    </row>
    <row r="221" spans="1:9">
      <c r="A221" s="23" t="s">
        <v>3358</v>
      </c>
      <c r="B221" s="23" t="s">
        <v>3359</v>
      </c>
      <c r="C221" s="23" t="s">
        <v>3360</v>
      </c>
      <c r="D221" s="23" t="s">
        <v>480</v>
      </c>
      <c r="E221" s="23" t="s">
        <v>14</v>
      </c>
      <c r="F221" s="23">
        <v>48</v>
      </c>
      <c r="G221" s="23" t="s">
        <v>7</v>
      </c>
      <c r="H221" s="23">
        <v>3316</v>
      </c>
      <c r="I221" s="23"/>
    </row>
    <row r="222" spans="1:9">
      <c r="A222" s="23" t="s">
        <v>2891</v>
      </c>
      <c r="B222" s="23" t="s">
        <v>2892</v>
      </c>
      <c r="C222" s="23" t="s">
        <v>3165</v>
      </c>
      <c r="D222" s="23" t="s">
        <v>480</v>
      </c>
      <c r="E222" s="23" t="s">
        <v>14</v>
      </c>
      <c r="F222" s="23">
        <v>48</v>
      </c>
      <c r="G222" s="23" t="s">
        <v>7</v>
      </c>
      <c r="H222" s="23">
        <v>3316</v>
      </c>
      <c r="I222" s="23"/>
    </row>
    <row r="223" spans="1:9">
      <c r="A223" s="23" t="s">
        <v>3361</v>
      </c>
      <c r="B223" s="23" t="s">
        <v>3362</v>
      </c>
      <c r="C223" s="23" t="s">
        <v>3363</v>
      </c>
      <c r="D223" s="23" t="s">
        <v>480</v>
      </c>
      <c r="E223" s="23" t="s">
        <v>14</v>
      </c>
      <c r="F223" s="23">
        <v>48</v>
      </c>
      <c r="G223" s="23" t="s">
        <v>7</v>
      </c>
      <c r="H223" s="23">
        <v>3316</v>
      </c>
      <c r="I223" s="23"/>
    </row>
    <row r="224" spans="1:9">
      <c r="A224" s="23" t="s">
        <v>1888</v>
      </c>
      <c r="B224" s="23" t="s">
        <v>1889</v>
      </c>
      <c r="C224" s="23" t="s">
        <v>3161</v>
      </c>
      <c r="D224" s="23" t="s">
        <v>480</v>
      </c>
      <c r="E224" s="23" t="s">
        <v>466</v>
      </c>
      <c r="F224" s="23">
        <v>48</v>
      </c>
      <c r="G224" s="23" t="s">
        <v>7</v>
      </c>
      <c r="H224" s="23">
        <v>3316</v>
      </c>
      <c r="I224" s="23"/>
    </row>
    <row r="225" spans="1:9">
      <c r="A225" s="23" t="s">
        <v>2474</v>
      </c>
      <c r="B225" s="23" t="s">
        <v>2475</v>
      </c>
      <c r="C225" s="23" t="s">
        <v>3166</v>
      </c>
      <c r="D225" s="23" t="s">
        <v>480</v>
      </c>
      <c r="E225" s="23" t="s">
        <v>14</v>
      </c>
      <c r="F225" s="23">
        <v>48</v>
      </c>
      <c r="G225" s="23" t="s">
        <v>7</v>
      </c>
      <c r="H225" s="23">
        <v>3316</v>
      </c>
      <c r="I225" s="23"/>
    </row>
    <row r="226" spans="1:9">
      <c r="A226" s="23" t="s">
        <v>3364</v>
      </c>
      <c r="B226" s="23" t="s">
        <v>3365</v>
      </c>
      <c r="C226" s="23" t="s">
        <v>3366</v>
      </c>
      <c r="D226" s="23" t="s">
        <v>480</v>
      </c>
      <c r="E226" s="23" t="s">
        <v>14</v>
      </c>
      <c r="F226" s="23">
        <v>48</v>
      </c>
      <c r="G226" s="23" t="s">
        <v>7</v>
      </c>
      <c r="H226" s="23">
        <v>3316</v>
      </c>
      <c r="I226" s="23"/>
    </row>
    <row r="227" spans="1:9">
      <c r="A227" s="23" t="s">
        <v>3367</v>
      </c>
      <c r="B227" s="23" t="s">
        <v>3368</v>
      </c>
      <c r="C227" s="23" t="s">
        <v>3369</v>
      </c>
      <c r="D227" s="23" t="s">
        <v>480</v>
      </c>
      <c r="E227" s="23" t="s">
        <v>14</v>
      </c>
      <c r="F227" s="23">
        <v>48</v>
      </c>
      <c r="G227" s="23" t="s">
        <v>7</v>
      </c>
      <c r="H227" s="23">
        <v>3316</v>
      </c>
      <c r="I227" s="23"/>
    </row>
    <row r="228" spans="1:9">
      <c r="A228" s="23" t="s">
        <v>2573</v>
      </c>
      <c r="B228" s="23" t="s">
        <v>2574</v>
      </c>
      <c r="C228" s="23" t="s">
        <v>3207</v>
      </c>
      <c r="D228" s="23" t="s">
        <v>480</v>
      </c>
      <c r="E228" s="23" t="s">
        <v>14</v>
      </c>
      <c r="F228" s="23">
        <v>48</v>
      </c>
      <c r="G228" s="23" t="s">
        <v>7</v>
      </c>
      <c r="H228" s="23">
        <v>3316</v>
      </c>
      <c r="I228" s="23"/>
    </row>
    <row r="229" spans="1:9">
      <c r="A229" s="23" t="s">
        <v>1439</v>
      </c>
      <c r="B229" s="23" t="s">
        <v>1817</v>
      </c>
      <c r="C229" s="23" t="s">
        <v>3370</v>
      </c>
      <c r="D229" s="23" t="s">
        <v>480</v>
      </c>
      <c r="E229" s="23" t="s">
        <v>14</v>
      </c>
      <c r="F229" s="23">
        <v>46</v>
      </c>
      <c r="G229" s="23" t="s">
        <v>7</v>
      </c>
      <c r="H229" s="23">
        <v>3177.83</v>
      </c>
      <c r="I229" s="23"/>
    </row>
    <row r="230" spans="1:9">
      <c r="A230" s="23" t="s">
        <v>1787</v>
      </c>
      <c r="B230" s="23" t="s">
        <v>1788</v>
      </c>
      <c r="C230" s="23" t="s">
        <v>3371</v>
      </c>
      <c r="D230" s="23" t="s">
        <v>480</v>
      </c>
      <c r="E230" s="23" t="s">
        <v>14</v>
      </c>
      <c r="F230" s="23">
        <v>46</v>
      </c>
      <c r="G230" s="23" t="s">
        <v>7</v>
      </c>
      <c r="H230" s="23">
        <v>3177.83</v>
      </c>
      <c r="I230" s="23"/>
    </row>
    <row r="231" spans="1:9">
      <c r="A231" s="23" t="s">
        <v>1437</v>
      </c>
      <c r="B231" s="23" t="s">
        <v>1816</v>
      </c>
      <c r="C231" s="23" t="s">
        <v>3372</v>
      </c>
      <c r="D231" s="23" t="s">
        <v>480</v>
      </c>
      <c r="E231" s="23" t="s">
        <v>14</v>
      </c>
      <c r="F231" s="23">
        <v>46</v>
      </c>
      <c r="G231" s="23" t="s">
        <v>7</v>
      </c>
      <c r="H231" s="23">
        <v>3177.83</v>
      </c>
      <c r="I231" s="23"/>
    </row>
    <row r="232" spans="1:9">
      <c r="A232" s="23" t="s">
        <v>2947</v>
      </c>
      <c r="B232" s="23" t="s">
        <v>2948</v>
      </c>
      <c r="C232" s="23" t="s">
        <v>3373</v>
      </c>
      <c r="D232" s="23" t="s">
        <v>480</v>
      </c>
      <c r="E232" s="23" t="s">
        <v>14</v>
      </c>
      <c r="F232" s="23">
        <v>46</v>
      </c>
      <c r="G232" s="23" t="s">
        <v>7</v>
      </c>
      <c r="H232" s="23">
        <v>3177.83</v>
      </c>
      <c r="I232" s="23"/>
    </row>
    <row r="233" spans="1:9">
      <c r="A233" s="23" t="s">
        <v>2873</v>
      </c>
      <c r="B233" s="23" t="s">
        <v>2874</v>
      </c>
      <c r="C233" s="23" t="s">
        <v>3374</v>
      </c>
      <c r="D233" s="23" t="s">
        <v>480</v>
      </c>
      <c r="E233" s="23" t="s">
        <v>14</v>
      </c>
      <c r="F233" s="23">
        <v>46</v>
      </c>
      <c r="G233" s="23" t="s">
        <v>7</v>
      </c>
      <c r="H233" s="23">
        <v>3177.83</v>
      </c>
      <c r="I233" s="23"/>
    </row>
    <row r="234" spans="1:9">
      <c r="A234" s="23" t="s">
        <v>2840</v>
      </c>
      <c r="B234" s="23" t="s">
        <v>2841</v>
      </c>
      <c r="C234" s="23" t="s">
        <v>3375</v>
      </c>
      <c r="D234" s="23" t="s">
        <v>480</v>
      </c>
      <c r="E234" s="23" t="s">
        <v>14</v>
      </c>
      <c r="F234" s="23">
        <v>46</v>
      </c>
      <c r="G234" s="23" t="s">
        <v>7</v>
      </c>
      <c r="H234" s="23">
        <v>3177.92</v>
      </c>
      <c r="I234" s="23"/>
    </row>
    <row r="235" spans="1:9">
      <c r="A235" s="23" t="s">
        <v>2865</v>
      </c>
      <c r="B235" s="23" t="s">
        <v>2866</v>
      </c>
      <c r="C235" s="23" t="s">
        <v>3376</v>
      </c>
      <c r="D235" s="23" t="s">
        <v>480</v>
      </c>
      <c r="E235" s="23" t="s">
        <v>14</v>
      </c>
      <c r="F235" s="23">
        <v>46</v>
      </c>
      <c r="G235" s="23" t="s">
        <v>7</v>
      </c>
      <c r="H235" s="23">
        <v>3177.83</v>
      </c>
      <c r="I235" s="23"/>
    </row>
    <row r="236" spans="1:9">
      <c r="A236" s="23" t="s">
        <v>1780</v>
      </c>
      <c r="B236" s="23" t="s">
        <v>1781</v>
      </c>
      <c r="C236" s="23" t="s">
        <v>3377</v>
      </c>
      <c r="D236" s="23" t="s">
        <v>480</v>
      </c>
      <c r="E236" s="23" t="s">
        <v>14</v>
      </c>
      <c r="F236" s="23">
        <v>45</v>
      </c>
      <c r="G236" s="23" t="s">
        <v>7</v>
      </c>
      <c r="H236" s="23">
        <v>3108.75</v>
      </c>
      <c r="I236" s="23"/>
    </row>
    <row r="237" spans="1:9">
      <c r="A237" s="23" t="s">
        <v>1762</v>
      </c>
      <c r="B237" s="23" t="s">
        <v>1763</v>
      </c>
      <c r="C237" s="23" t="s">
        <v>3378</v>
      </c>
      <c r="D237" s="23" t="s">
        <v>489</v>
      </c>
      <c r="E237" s="23" t="s">
        <v>14</v>
      </c>
      <c r="F237" s="23">
        <v>45</v>
      </c>
      <c r="G237" s="23" t="s">
        <v>7</v>
      </c>
      <c r="H237" s="23">
        <v>3108.75</v>
      </c>
      <c r="I237" s="23"/>
    </row>
    <row r="238" spans="1:9">
      <c r="A238" s="23" t="s">
        <v>2292</v>
      </c>
      <c r="B238" s="23" t="s">
        <v>2293</v>
      </c>
      <c r="C238" s="23" t="s">
        <v>3379</v>
      </c>
      <c r="D238" s="23" t="s">
        <v>480</v>
      </c>
      <c r="E238" s="23" t="s">
        <v>14</v>
      </c>
      <c r="F238" s="23">
        <v>45</v>
      </c>
      <c r="G238" s="23" t="s">
        <v>7</v>
      </c>
      <c r="H238" s="23">
        <v>3108.78</v>
      </c>
      <c r="I238" s="23"/>
    </row>
    <row r="239" spans="1:9">
      <c r="A239" s="23" t="s">
        <v>2327</v>
      </c>
      <c r="B239" s="23" t="s">
        <v>2328</v>
      </c>
      <c r="C239" s="23" t="s">
        <v>3380</v>
      </c>
      <c r="D239" s="23" t="s">
        <v>489</v>
      </c>
      <c r="E239" s="23" t="s">
        <v>466</v>
      </c>
      <c r="F239" s="23">
        <v>43</v>
      </c>
      <c r="G239" s="23" t="s">
        <v>7</v>
      </c>
      <c r="H239" s="23">
        <v>9108.48</v>
      </c>
      <c r="I239" s="23"/>
    </row>
    <row r="240" spans="1:9">
      <c r="A240" s="23" t="s">
        <v>2768</v>
      </c>
      <c r="B240" s="23" t="s">
        <v>2769</v>
      </c>
      <c r="C240" s="23" t="s">
        <v>3027</v>
      </c>
      <c r="D240" s="23" t="s">
        <v>3145</v>
      </c>
      <c r="E240" s="23" t="s">
        <v>466</v>
      </c>
      <c r="F240" s="23">
        <v>43</v>
      </c>
      <c r="G240" s="23" t="s">
        <v>7</v>
      </c>
      <c r="H240" s="23">
        <v>10561.4</v>
      </c>
      <c r="I240" s="23"/>
    </row>
    <row r="241" spans="1:9">
      <c r="A241" s="23" t="s">
        <v>2883</v>
      </c>
      <c r="B241" s="23" t="s">
        <v>2884</v>
      </c>
      <c r="C241" s="23" t="s">
        <v>3381</v>
      </c>
      <c r="D241" s="23" t="s">
        <v>489</v>
      </c>
      <c r="E241" s="23" t="s">
        <v>14</v>
      </c>
      <c r="F241" s="23">
        <v>42</v>
      </c>
      <c r="G241" s="23" t="s">
        <v>7</v>
      </c>
      <c r="H241" s="23">
        <v>2901.5</v>
      </c>
      <c r="I241" s="23"/>
    </row>
    <row r="242" spans="1:9">
      <c r="A242" s="23" t="s">
        <v>2819</v>
      </c>
      <c r="B242" s="23" t="s">
        <v>2820</v>
      </c>
      <c r="C242" s="23" t="s">
        <v>3382</v>
      </c>
      <c r="D242" s="23" t="s">
        <v>487</v>
      </c>
      <c r="E242" s="23" t="s">
        <v>14</v>
      </c>
      <c r="F242" s="23">
        <v>42</v>
      </c>
      <c r="G242" s="23" t="s">
        <v>7</v>
      </c>
      <c r="H242" s="23">
        <v>6774.19</v>
      </c>
      <c r="I242" s="23"/>
    </row>
    <row r="243" spans="1:9">
      <c r="A243" s="23" t="s">
        <v>3383</v>
      </c>
      <c r="B243" s="23" t="s">
        <v>3384</v>
      </c>
      <c r="C243" s="23" t="s">
        <v>3385</v>
      </c>
      <c r="D243" s="23" t="s">
        <v>931</v>
      </c>
      <c r="E243" s="23" t="s">
        <v>14</v>
      </c>
      <c r="F243" s="23">
        <v>42</v>
      </c>
      <c r="G243" s="23" t="s">
        <v>7</v>
      </c>
      <c r="H243" s="23">
        <v>8790.2000000000007</v>
      </c>
      <c r="I243" s="23"/>
    </row>
    <row r="244" spans="1:9">
      <c r="A244" s="23" t="s">
        <v>2781</v>
      </c>
      <c r="B244" s="23" t="s">
        <v>2782</v>
      </c>
      <c r="C244" s="23" t="s">
        <v>3386</v>
      </c>
      <c r="D244" s="23" t="s">
        <v>480</v>
      </c>
      <c r="E244" s="23" t="s">
        <v>14</v>
      </c>
      <c r="F244" s="23">
        <v>42</v>
      </c>
      <c r="G244" s="23" t="s">
        <v>7</v>
      </c>
      <c r="H244" s="23">
        <v>2901.5</v>
      </c>
      <c r="I244" s="23"/>
    </row>
    <row r="245" spans="1:9">
      <c r="A245" s="23" t="s">
        <v>1441</v>
      </c>
      <c r="B245" s="23" t="s">
        <v>1819</v>
      </c>
      <c r="C245" s="23" t="s">
        <v>3387</v>
      </c>
      <c r="D245" s="23" t="s">
        <v>480</v>
      </c>
      <c r="E245" s="23" t="s">
        <v>14</v>
      </c>
      <c r="F245" s="23">
        <v>42</v>
      </c>
      <c r="G245" s="23" t="s">
        <v>7</v>
      </c>
      <c r="H245" s="23">
        <v>2901.5</v>
      </c>
      <c r="I245" s="23"/>
    </row>
    <row r="246" spans="1:9">
      <c r="A246" s="23" t="s">
        <v>2762</v>
      </c>
      <c r="B246" s="23" t="s">
        <v>2763</v>
      </c>
      <c r="C246" s="23" t="s">
        <v>3388</v>
      </c>
      <c r="D246" s="23" t="s">
        <v>492</v>
      </c>
      <c r="E246" s="23" t="s">
        <v>14</v>
      </c>
      <c r="F246" s="23">
        <v>42</v>
      </c>
      <c r="G246" s="23" t="s">
        <v>7</v>
      </c>
      <c r="H246" s="23">
        <v>6800.07</v>
      </c>
      <c r="I246" s="23"/>
    </row>
    <row r="247" spans="1:9">
      <c r="A247" s="23" t="s">
        <v>2934</v>
      </c>
      <c r="B247" s="23" t="s">
        <v>2935</v>
      </c>
      <c r="C247" s="23" t="s">
        <v>3389</v>
      </c>
      <c r="D247" s="23" t="s">
        <v>480</v>
      </c>
      <c r="E247" s="23" t="s">
        <v>14</v>
      </c>
      <c r="F247" s="23">
        <v>41</v>
      </c>
      <c r="G247" s="23" t="s">
        <v>7</v>
      </c>
      <c r="H247" s="23">
        <v>2832.42</v>
      </c>
      <c r="I247" s="23"/>
    </row>
    <row r="248" spans="1:9">
      <c r="A248" s="23" t="s">
        <v>2565</v>
      </c>
      <c r="B248" s="23" t="s">
        <v>2566</v>
      </c>
      <c r="C248" s="23" t="s">
        <v>3390</v>
      </c>
      <c r="D248" s="23" t="s">
        <v>480</v>
      </c>
      <c r="E248" s="23" t="s">
        <v>14</v>
      </c>
      <c r="F248" s="23">
        <v>41</v>
      </c>
      <c r="G248" s="23" t="s">
        <v>7</v>
      </c>
      <c r="H248" s="23">
        <v>2832.42</v>
      </c>
      <c r="I248" s="23"/>
    </row>
    <row r="249" spans="1:9">
      <c r="A249" s="23" t="s">
        <v>3391</v>
      </c>
      <c r="B249" s="23" t="s">
        <v>3392</v>
      </c>
      <c r="C249" s="23" t="s">
        <v>3393</v>
      </c>
      <c r="D249" s="23" t="s">
        <v>2622</v>
      </c>
      <c r="E249" s="23" t="s">
        <v>14</v>
      </c>
      <c r="F249" s="23">
        <v>40.5</v>
      </c>
      <c r="G249" s="23" t="s">
        <v>10</v>
      </c>
      <c r="H249" s="23">
        <v>4640.63</v>
      </c>
      <c r="I249" s="23"/>
    </row>
    <row r="250" spans="1:9">
      <c r="A250" s="23" t="s">
        <v>2440</v>
      </c>
      <c r="B250" s="23" t="s">
        <v>2441</v>
      </c>
      <c r="C250" s="23" t="s">
        <v>3394</v>
      </c>
      <c r="D250" s="23" t="s">
        <v>489</v>
      </c>
      <c r="E250" s="23" t="s">
        <v>466</v>
      </c>
      <c r="F250" s="23">
        <v>40</v>
      </c>
      <c r="G250" s="23" t="s">
        <v>7</v>
      </c>
      <c r="H250" s="23">
        <v>2763.35</v>
      </c>
      <c r="I250" s="23"/>
    </row>
    <row r="251" spans="1:9">
      <c r="A251" s="23" t="s">
        <v>2238</v>
      </c>
      <c r="B251" s="23" t="s">
        <v>2239</v>
      </c>
      <c r="C251" s="23" t="s">
        <v>3395</v>
      </c>
      <c r="D251" s="23" t="s">
        <v>492</v>
      </c>
      <c r="E251" s="23" t="s">
        <v>14</v>
      </c>
      <c r="F251" s="23">
        <v>40</v>
      </c>
      <c r="G251" s="23" t="s">
        <v>7</v>
      </c>
      <c r="H251" s="23">
        <v>6351.25</v>
      </c>
      <c r="I251" s="23"/>
    </row>
    <row r="252" spans="1:9">
      <c r="A252" s="23" t="s">
        <v>2762</v>
      </c>
      <c r="B252" s="23" t="s">
        <v>2763</v>
      </c>
      <c r="C252" s="23" t="s">
        <v>3388</v>
      </c>
      <c r="D252" s="23" t="s">
        <v>480</v>
      </c>
      <c r="E252" s="23" t="s">
        <v>14</v>
      </c>
      <c r="F252" s="23">
        <v>37.5</v>
      </c>
      <c r="G252" s="23" t="s">
        <v>7</v>
      </c>
      <c r="H252" s="23">
        <v>7500</v>
      </c>
      <c r="I252" s="23"/>
    </row>
    <row r="253" spans="1:9">
      <c r="A253" s="23" t="s">
        <v>3396</v>
      </c>
      <c r="B253" s="23" t="s">
        <v>3397</v>
      </c>
      <c r="C253" s="23" t="s">
        <v>3385</v>
      </c>
      <c r="D253" s="23" t="s">
        <v>931</v>
      </c>
      <c r="E253" s="23" t="s">
        <v>14</v>
      </c>
      <c r="F253" s="23">
        <v>36</v>
      </c>
      <c r="G253" s="23" t="s">
        <v>7</v>
      </c>
      <c r="H253" s="23">
        <v>7534.46</v>
      </c>
      <c r="I253" s="23"/>
    </row>
    <row r="254" spans="1:9">
      <c r="A254" s="23" t="s">
        <v>2730</v>
      </c>
      <c r="B254" s="23" t="s">
        <v>2731</v>
      </c>
      <c r="C254" s="23" t="s">
        <v>3398</v>
      </c>
      <c r="D254" s="23" t="s">
        <v>2732</v>
      </c>
      <c r="E254" s="23" t="s">
        <v>14</v>
      </c>
      <c r="F254" s="23">
        <v>35</v>
      </c>
      <c r="G254" s="23" t="s">
        <v>7</v>
      </c>
      <c r="H254" s="23">
        <v>0</v>
      </c>
      <c r="I254" s="23"/>
    </row>
    <row r="255" spans="1:9">
      <c r="A255" s="23" t="s">
        <v>3399</v>
      </c>
      <c r="B255" s="23" t="s">
        <v>3400</v>
      </c>
      <c r="C255" s="23" t="s">
        <v>3401</v>
      </c>
      <c r="D255" s="23" t="s">
        <v>492</v>
      </c>
      <c r="E255" s="23" t="s">
        <v>14</v>
      </c>
      <c r="F255" s="23">
        <v>32</v>
      </c>
      <c r="G255" s="23" t="s">
        <v>7</v>
      </c>
      <c r="H255" s="23">
        <v>960</v>
      </c>
      <c r="I255" s="23"/>
    </row>
    <row r="256" spans="1:9">
      <c r="A256" s="23" t="s">
        <v>3402</v>
      </c>
      <c r="B256" s="23" t="s">
        <v>3403</v>
      </c>
      <c r="C256" s="23" t="s">
        <v>3404</v>
      </c>
      <c r="D256" s="23" t="s">
        <v>492</v>
      </c>
      <c r="E256" s="23" t="s">
        <v>14</v>
      </c>
      <c r="F256" s="23">
        <v>32</v>
      </c>
      <c r="G256" s="23" t="s">
        <v>7</v>
      </c>
      <c r="H256" s="23">
        <v>960</v>
      </c>
      <c r="I256" s="23"/>
    </row>
    <row r="257" spans="1:9">
      <c r="A257" s="23" t="s">
        <v>3405</v>
      </c>
      <c r="B257" s="23" t="s">
        <v>3406</v>
      </c>
      <c r="C257" s="23" t="s">
        <v>3407</v>
      </c>
      <c r="D257" s="23" t="s">
        <v>492</v>
      </c>
      <c r="E257" s="23" t="s">
        <v>14</v>
      </c>
      <c r="F257" s="23">
        <v>32</v>
      </c>
      <c r="G257" s="23" t="s">
        <v>7</v>
      </c>
      <c r="H257" s="23">
        <v>960</v>
      </c>
      <c r="I257" s="23"/>
    </row>
    <row r="258" spans="1:9">
      <c r="A258" s="23" t="s">
        <v>3408</v>
      </c>
      <c r="B258" s="23" t="s">
        <v>3409</v>
      </c>
      <c r="C258" s="23" t="s">
        <v>3410</v>
      </c>
      <c r="D258" s="23" t="s">
        <v>492</v>
      </c>
      <c r="E258" s="23" t="s">
        <v>14</v>
      </c>
      <c r="F258" s="23">
        <v>32</v>
      </c>
      <c r="G258" s="23" t="s">
        <v>7</v>
      </c>
      <c r="H258" s="23">
        <v>960</v>
      </c>
      <c r="I258" s="23"/>
    </row>
    <row r="259" spans="1:9">
      <c r="A259" s="23" t="s">
        <v>3411</v>
      </c>
      <c r="B259" s="23" t="s">
        <v>3412</v>
      </c>
      <c r="C259" s="23" t="s">
        <v>3413</v>
      </c>
      <c r="D259" s="23" t="s">
        <v>492</v>
      </c>
      <c r="E259" s="23" t="s">
        <v>14</v>
      </c>
      <c r="F259" s="23">
        <v>32</v>
      </c>
      <c r="G259" s="23" t="s">
        <v>7</v>
      </c>
      <c r="H259" s="23">
        <v>960</v>
      </c>
      <c r="I259" s="23"/>
    </row>
    <row r="260" spans="1:9">
      <c r="A260" s="23" t="s">
        <v>3414</v>
      </c>
      <c r="B260" s="23" t="s">
        <v>3415</v>
      </c>
      <c r="C260" s="23" t="s">
        <v>3229</v>
      </c>
      <c r="D260" s="23" t="s">
        <v>492</v>
      </c>
      <c r="E260" s="23" t="s">
        <v>14</v>
      </c>
      <c r="F260" s="23">
        <v>32</v>
      </c>
      <c r="G260" s="23" t="s">
        <v>7</v>
      </c>
      <c r="H260" s="23">
        <v>960</v>
      </c>
      <c r="I260" s="23"/>
    </row>
    <row r="261" spans="1:9">
      <c r="A261" s="23" t="s">
        <v>3416</v>
      </c>
      <c r="B261" s="23" t="s">
        <v>3417</v>
      </c>
      <c r="C261" s="23" t="s">
        <v>3161</v>
      </c>
      <c r="D261" s="23" t="s">
        <v>492</v>
      </c>
      <c r="E261" s="23" t="s">
        <v>14</v>
      </c>
      <c r="F261" s="23">
        <v>32</v>
      </c>
      <c r="G261" s="23" t="s">
        <v>7</v>
      </c>
      <c r="H261" s="23">
        <v>960</v>
      </c>
      <c r="I261" s="23"/>
    </row>
    <row r="262" spans="1:9">
      <c r="A262" s="23" t="s">
        <v>3418</v>
      </c>
      <c r="B262" s="23" t="s">
        <v>3419</v>
      </c>
      <c r="C262" s="23" t="s">
        <v>3420</v>
      </c>
      <c r="D262" s="23" t="s">
        <v>492</v>
      </c>
      <c r="E262" s="23" t="s">
        <v>14</v>
      </c>
      <c r="F262" s="23">
        <v>32</v>
      </c>
      <c r="G262" s="23" t="s">
        <v>7</v>
      </c>
      <c r="H262" s="23">
        <v>960</v>
      </c>
      <c r="I262" s="23"/>
    </row>
    <row r="263" spans="1:9">
      <c r="A263" s="23" t="s">
        <v>3421</v>
      </c>
      <c r="B263" s="23" t="s">
        <v>3422</v>
      </c>
      <c r="C263" s="23" t="s">
        <v>3423</v>
      </c>
      <c r="D263" s="23" t="s">
        <v>492</v>
      </c>
      <c r="E263" s="23" t="s">
        <v>14</v>
      </c>
      <c r="F263" s="23">
        <v>32</v>
      </c>
      <c r="G263" s="23" t="s">
        <v>7</v>
      </c>
      <c r="H263" s="23">
        <v>960</v>
      </c>
      <c r="I263" s="23"/>
    </row>
    <row r="264" spans="1:9">
      <c r="A264" s="23" t="s">
        <v>3424</v>
      </c>
      <c r="B264" s="23" t="s">
        <v>3425</v>
      </c>
      <c r="C264" s="23" t="s">
        <v>3426</v>
      </c>
      <c r="D264" s="23" t="s">
        <v>492</v>
      </c>
      <c r="E264" s="23" t="s">
        <v>14</v>
      </c>
      <c r="F264" s="23">
        <v>32</v>
      </c>
      <c r="G264" s="23" t="s">
        <v>7</v>
      </c>
      <c r="H264" s="23">
        <v>960</v>
      </c>
      <c r="I264" s="23"/>
    </row>
    <row r="265" spans="1:9">
      <c r="A265" s="23" t="s">
        <v>3427</v>
      </c>
      <c r="B265" s="23" t="s">
        <v>3428</v>
      </c>
      <c r="C265" s="23" t="s">
        <v>3401</v>
      </c>
      <c r="D265" s="23" t="s">
        <v>492</v>
      </c>
      <c r="E265" s="23" t="s">
        <v>14</v>
      </c>
      <c r="F265" s="23">
        <v>32</v>
      </c>
      <c r="G265" s="23" t="s">
        <v>7</v>
      </c>
      <c r="H265" s="23">
        <v>960</v>
      </c>
      <c r="I265" s="23"/>
    </row>
    <row r="266" spans="1:9">
      <c r="A266" s="23" t="s">
        <v>3429</v>
      </c>
      <c r="B266" s="23" t="s">
        <v>3430</v>
      </c>
      <c r="C266" s="23" t="s">
        <v>3360</v>
      </c>
      <c r="D266" s="23" t="s">
        <v>492</v>
      </c>
      <c r="E266" s="23" t="s">
        <v>14</v>
      </c>
      <c r="F266" s="23">
        <v>32</v>
      </c>
      <c r="G266" s="23" t="s">
        <v>7</v>
      </c>
      <c r="H266" s="23">
        <v>960</v>
      </c>
      <c r="I266" s="23"/>
    </row>
    <row r="267" spans="1:9">
      <c r="A267" s="23" t="s">
        <v>3431</v>
      </c>
      <c r="B267" s="23" t="s">
        <v>3432</v>
      </c>
      <c r="C267" s="23" t="s">
        <v>3433</v>
      </c>
      <c r="D267" s="23" t="s">
        <v>492</v>
      </c>
      <c r="E267" s="23" t="s">
        <v>14</v>
      </c>
      <c r="F267" s="23">
        <v>32</v>
      </c>
      <c r="G267" s="23" t="s">
        <v>7</v>
      </c>
      <c r="H267" s="23">
        <v>960</v>
      </c>
      <c r="I267" s="23"/>
    </row>
    <row r="268" spans="1:9">
      <c r="A268" s="23" t="s">
        <v>3434</v>
      </c>
      <c r="B268" s="23" t="s">
        <v>3435</v>
      </c>
      <c r="C268" s="23" t="s">
        <v>3436</v>
      </c>
      <c r="D268" s="23" t="s">
        <v>492</v>
      </c>
      <c r="E268" s="23" t="s">
        <v>14</v>
      </c>
      <c r="F268" s="23">
        <v>32</v>
      </c>
      <c r="G268" s="23" t="s">
        <v>7</v>
      </c>
      <c r="H268" s="23">
        <v>960</v>
      </c>
      <c r="I268" s="23"/>
    </row>
    <row r="269" spans="1:9">
      <c r="A269" s="23" t="s">
        <v>3437</v>
      </c>
      <c r="B269" s="23" t="s">
        <v>3438</v>
      </c>
      <c r="C269" s="23" t="s">
        <v>3098</v>
      </c>
      <c r="D269" s="23" t="s">
        <v>492</v>
      </c>
      <c r="E269" s="23" t="s">
        <v>14</v>
      </c>
      <c r="F269" s="23">
        <v>32</v>
      </c>
      <c r="G269" s="23" t="s">
        <v>7</v>
      </c>
      <c r="H269" s="23">
        <v>960</v>
      </c>
      <c r="I269" s="23"/>
    </row>
    <row r="270" spans="1:9">
      <c r="A270" s="23" t="s">
        <v>2491</v>
      </c>
      <c r="B270" s="23" t="s">
        <v>2492</v>
      </c>
      <c r="C270" s="23" t="s">
        <v>3439</v>
      </c>
      <c r="D270" s="23" t="s">
        <v>492</v>
      </c>
      <c r="E270" s="23" t="s">
        <v>14</v>
      </c>
      <c r="F270" s="23">
        <v>32</v>
      </c>
      <c r="G270" s="23" t="s">
        <v>7</v>
      </c>
      <c r="H270" s="23">
        <v>960</v>
      </c>
      <c r="I270" s="23"/>
    </row>
    <row r="271" spans="1:9">
      <c r="A271" s="23" t="s">
        <v>3440</v>
      </c>
      <c r="B271" s="23" t="s">
        <v>3441</v>
      </c>
      <c r="C271" s="23" t="s">
        <v>3442</v>
      </c>
      <c r="D271" s="23" t="s">
        <v>492</v>
      </c>
      <c r="E271" s="23" t="s">
        <v>14</v>
      </c>
      <c r="F271" s="23">
        <v>32</v>
      </c>
      <c r="G271" s="23" t="s">
        <v>7</v>
      </c>
      <c r="H271" s="23">
        <v>960</v>
      </c>
      <c r="I271" s="23"/>
    </row>
    <row r="272" spans="1:9">
      <c r="A272" s="23" t="s">
        <v>3443</v>
      </c>
      <c r="B272" s="23" t="s">
        <v>3444</v>
      </c>
      <c r="C272" s="23" t="s">
        <v>3445</v>
      </c>
      <c r="D272" s="23" t="s">
        <v>492</v>
      </c>
      <c r="E272" s="23" t="s">
        <v>14</v>
      </c>
      <c r="F272" s="23">
        <v>32</v>
      </c>
      <c r="G272" s="23" t="s">
        <v>7</v>
      </c>
      <c r="H272" s="23">
        <v>960</v>
      </c>
      <c r="I272" s="23"/>
    </row>
    <row r="273" spans="1:9">
      <c r="A273" s="23" t="s">
        <v>3446</v>
      </c>
      <c r="B273" s="23" t="s">
        <v>3447</v>
      </c>
      <c r="C273" s="23" t="s">
        <v>3448</v>
      </c>
      <c r="D273" s="23" t="s">
        <v>492</v>
      </c>
      <c r="E273" s="23" t="s">
        <v>14</v>
      </c>
      <c r="F273" s="23">
        <v>32</v>
      </c>
      <c r="G273" s="23" t="s">
        <v>7</v>
      </c>
      <c r="H273" s="23">
        <v>960</v>
      </c>
      <c r="I273" s="23"/>
    </row>
    <row r="274" spans="1:9">
      <c r="A274" s="23" t="s">
        <v>1985</v>
      </c>
      <c r="B274" s="23" t="s">
        <v>1986</v>
      </c>
      <c r="C274" s="23" t="s">
        <v>3378</v>
      </c>
      <c r="D274" s="23" t="s">
        <v>492</v>
      </c>
      <c r="E274" s="23" t="s">
        <v>14</v>
      </c>
      <c r="F274" s="23">
        <v>32</v>
      </c>
      <c r="G274" s="23" t="s">
        <v>7</v>
      </c>
      <c r="H274" s="23">
        <v>1200</v>
      </c>
      <c r="I274" s="23"/>
    </row>
    <row r="275" spans="1:9">
      <c r="A275" s="23" t="s">
        <v>3449</v>
      </c>
      <c r="B275" s="23" t="s">
        <v>3450</v>
      </c>
      <c r="C275" s="23" t="s">
        <v>3079</v>
      </c>
      <c r="D275" s="23" t="s">
        <v>492</v>
      </c>
      <c r="E275" s="23" t="s">
        <v>14</v>
      </c>
      <c r="F275" s="23">
        <v>32</v>
      </c>
      <c r="G275" s="23" t="s">
        <v>7</v>
      </c>
      <c r="H275" s="23">
        <v>960</v>
      </c>
      <c r="I275" s="23"/>
    </row>
    <row r="276" spans="1:9">
      <c r="A276" s="23" t="s">
        <v>3451</v>
      </c>
      <c r="B276" s="23" t="s">
        <v>3452</v>
      </c>
      <c r="C276" s="23" t="s">
        <v>3453</v>
      </c>
      <c r="D276" s="23" t="s">
        <v>492</v>
      </c>
      <c r="E276" s="23" t="s">
        <v>14</v>
      </c>
      <c r="F276" s="23">
        <v>32</v>
      </c>
      <c r="G276" s="23" t="s">
        <v>7</v>
      </c>
      <c r="H276" s="23">
        <v>760</v>
      </c>
      <c r="I276" s="23"/>
    </row>
    <row r="277" spans="1:9">
      <c r="A277" s="23" t="s">
        <v>3454</v>
      </c>
      <c r="B277" s="23" t="s">
        <v>3455</v>
      </c>
      <c r="C277" s="23" t="s">
        <v>3456</v>
      </c>
      <c r="D277" s="23" t="s">
        <v>492</v>
      </c>
      <c r="E277" s="23" t="s">
        <v>14</v>
      </c>
      <c r="F277" s="23">
        <v>32</v>
      </c>
      <c r="G277" s="23" t="s">
        <v>7</v>
      </c>
      <c r="H277" s="23">
        <v>960</v>
      </c>
      <c r="I277" s="23"/>
    </row>
    <row r="278" spans="1:9">
      <c r="A278" s="23" t="s">
        <v>3457</v>
      </c>
      <c r="B278" s="23" t="s">
        <v>3458</v>
      </c>
      <c r="C278" s="23" t="s">
        <v>3459</v>
      </c>
      <c r="D278" s="23" t="s">
        <v>492</v>
      </c>
      <c r="E278" s="23" t="s">
        <v>14</v>
      </c>
      <c r="F278" s="23">
        <v>32</v>
      </c>
      <c r="G278" s="23" t="s">
        <v>7</v>
      </c>
      <c r="H278" s="23">
        <v>960</v>
      </c>
      <c r="I278" s="23"/>
    </row>
    <row r="279" spans="1:9">
      <c r="A279" s="23" t="s">
        <v>3460</v>
      </c>
      <c r="B279" s="23" t="s">
        <v>3461</v>
      </c>
      <c r="C279" s="23" t="s">
        <v>3462</v>
      </c>
      <c r="D279" s="23" t="s">
        <v>492</v>
      </c>
      <c r="E279" s="23" t="s">
        <v>14</v>
      </c>
      <c r="F279" s="23">
        <v>32</v>
      </c>
      <c r="G279" s="23" t="s">
        <v>7</v>
      </c>
      <c r="H279" s="23">
        <v>960</v>
      </c>
      <c r="I279" s="23"/>
    </row>
    <row r="280" spans="1:9">
      <c r="A280" s="23" t="s">
        <v>3463</v>
      </c>
      <c r="B280" s="23" t="s">
        <v>3464</v>
      </c>
      <c r="C280" s="23" t="s">
        <v>3465</v>
      </c>
      <c r="D280" s="23" t="s">
        <v>492</v>
      </c>
      <c r="E280" s="23" t="s">
        <v>14</v>
      </c>
      <c r="F280" s="23">
        <v>32</v>
      </c>
      <c r="G280" s="23" t="s">
        <v>7</v>
      </c>
      <c r="H280" s="23">
        <v>960</v>
      </c>
      <c r="I280" s="23"/>
    </row>
    <row r="281" spans="1:9">
      <c r="A281" s="23" t="s">
        <v>3466</v>
      </c>
      <c r="B281" s="23" t="s">
        <v>3467</v>
      </c>
      <c r="C281" s="23" t="s">
        <v>3395</v>
      </c>
      <c r="D281" s="23" t="s">
        <v>492</v>
      </c>
      <c r="E281" s="23" t="s">
        <v>14</v>
      </c>
      <c r="F281" s="23">
        <v>32</v>
      </c>
      <c r="G281" s="23" t="s">
        <v>7</v>
      </c>
      <c r="H281" s="23">
        <v>960</v>
      </c>
      <c r="I281" s="23"/>
    </row>
    <row r="282" spans="1:9">
      <c r="A282" s="23" t="s">
        <v>3468</v>
      </c>
      <c r="B282" s="23" t="s">
        <v>3469</v>
      </c>
      <c r="C282" s="23" t="s">
        <v>3470</v>
      </c>
      <c r="D282" s="23" t="s">
        <v>492</v>
      </c>
      <c r="E282" s="23" t="s">
        <v>14</v>
      </c>
      <c r="F282" s="23">
        <v>32</v>
      </c>
      <c r="G282" s="23" t="s">
        <v>7</v>
      </c>
      <c r="H282" s="23">
        <v>960</v>
      </c>
      <c r="I282" s="23"/>
    </row>
    <row r="283" spans="1:9">
      <c r="A283" s="23" t="s">
        <v>3471</v>
      </c>
      <c r="B283" s="23" t="s">
        <v>3472</v>
      </c>
      <c r="C283" s="23" t="s">
        <v>3473</v>
      </c>
      <c r="D283" s="23" t="s">
        <v>492</v>
      </c>
      <c r="E283" s="23" t="s">
        <v>14</v>
      </c>
      <c r="F283" s="23">
        <v>32</v>
      </c>
      <c r="G283" s="23" t="s">
        <v>7</v>
      </c>
      <c r="H283" s="23">
        <v>960</v>
      </c>
      <c r="I283" s="23"/>
    </row>
    <row r="284" spans="1:9">
      <c r="A284" s="23" t="s">
        <v>3474</v>
      </c>
      <c r="B284" s="23" t="s">
        <v>3475</v>
      </c>
      <c r="C284" s="23" t="s">
        <v>3476</v>
      </c>
      <c r="D284" s="23" t="s">
        <v>492</v>
      </c>
      <c r="E284" s="23" t="s">
        <v>14</v>
      </c>
      <c r="F284" s="23">
        <v>32</v>
      </c>
      <c r="G284" s="23" t="s">
        <v>7</v>
      </c>
      <c r="H284" s="23">
        <v>960</v>
      </c>
      <c r="I284" s="23"/>
    </row>
    <row r="285" spans="1:9">
      <c r="A285" s="23" t="s">
        <v>3477</v>
      </c>
      <c r="B285" s="23" t="s">
        <v>3478</v>
      </c>
      <c r="C285" s="23" t="s">
        <v>3036</v>
      </c>
      <c r="D285" s="23" t="s">
        <v>492</v>
      </c>
      <c r="E285" s="23" t="s">
        <v>14</v>
      </c>
      <c r="F285" s="23">
        <v>32</v>
      </c>
      <c r="G285" s="23" t="s">
        <v>7</v>
      </c>
      <c r="H285" s="23">
        <v>960</v>
      </c>
      <c r="I285" s="23"/>
    </row>
    <row r="286" spans="1:9">
      <c r="A286" s="23" t="s">
        <v>3479</v>
      </c>
      <c r="B286" s="23" t="s">
        <v>3480</v>
      </c>
      <c r="C286" s="23" t="s">
        <v>3257</v>
      </c>
      <c r="D286" s="23" t="s">
        <v>492</v>
      </c>
      <c r="E286" s="23" t="s">
        <v>14</v>
      </c>
      <c r="F286" s="23">
        <v>32</v>
      </c>
      <c r="G286" s="23" t="s">
        <v>7</v>
      </c>
      <c r="H286" s="23">
        <v>960</v>
      </c>
      <c r="I286" s="23"/>
    </row>
    <row r="287" spans="1:9">
      <c r="A287" s="23" t="s">
        <v>2745</v>
      </c>
      <c r="B287" s="23" t="s">
        <v>2746</v>
      </c>
      <c r="C287" s="23" t="s">
        <v>3481</v>
      </c>
      <c r="D287" s="23" t="s">
        <v>2270</v>
      </c>
      <c r="E287" s="23" t="s">
        <v>14</v>
      </c>
      <c r="F287" s="23">
        <v>31</v>
      </c>
      <c r="G287" s="23" t="s">
        <v>7</v>
      </c>
      <c r="H287" s="23">
        <v>5634.69</v>
      </c>
      <c r="I287" s="23"/>
    </row>
    <row r="288" spans="1:9">
      <c r="A288" s="23" t="s">
        <v>2917</v>
      </c>
      <c r="B288" s="23" t="s">
        <v>2918</v>
      </c>
      <c r="C288" s="23" t="s">
        <v>3404</v>
      </c>
      <c r="D288" s="23" t="s">
        <v>492</v>
      </c>
      <c r="E288" s="23" t="s">
        <v>14</v>
      </c>
      <c r="F288" s="23">
        <v>31</v>
      </c>
      <c r="G288" s="23" t="s">
        <v>7</v>
      </c>
      <c r="H288" s="23">
        <v>930.08</v>
      </c>
      <c r="I288" s="23"/>
    </row>
    <row r="289" spans="1:9">
      <c r="A289" s="23" t="s">
        <v>1919</v>
      </c>
      <c r="B289" s="23" t="s">
        <v>1920</v>
      </c>
      <c r="C289" s="23" t="s">
        <v>3482</v>
      </c>
      <c r="D289" s="23" t="s">
        <v>487</v>
      </c>
      <c r="E289" s="23" t="s">
        <v>14</v>
      </c>
      <c r="F289" s="23">
        <v>30</v>
      </c>
      <c r="G289" s="23" t="s">
        <v>7</v>
      </c>
      <c r="H289" s="23">
        <v>900</v>
      </c>
      <c r="I289" s="23"/>
    </row>
    <row r="290" spans="1:9">
      <c r="A290" s="23" t="s">
        <v>1461</v>
      </c>
      <c r="B290" s="23" t="s">
        <v>1833</v>
      </c>
      <c r="C290" s="23" t="s">
        <v>3483</v>
      </c>
      <c r="D290" s="23" t="s">
        <v>487</v>
      </c>
      <c r="E290" s="23" t="s">
        <v>14</v>
      </c>
      <c r="F290" s="23">
        <v>30</v>
      </c>
      <c r="G290" s="23" t="s">
        <v>7</v>
      </c>
      <c r="H290" s="23">
        <v>900</v>
      </c>
      <c r="I290" s="23"/>
    </row>
    <row r="291" spans="1:9">
      <c r="A291" s="23" t="s">
        <v>1915</v>
      </c>
      <c r="B291" s="23" t="s">
        <v>1916</v>
      </c>
      <c r="C291" s="23" t="s">
        <v>3484</v>
      </c>
      <c r="D291" s="23" t="s">
        <v>487</v>
      </c>
      <c r="E291" s="23" t="s">
        <v>14</v>
      </c>
      <c r="F291" s="23">
        <v>30</v>
      </c>
      <c r="G291" s="23" t="s">
        <v>7</v>
      </c>
      <c r="H291" s="23">
        <v>900</v>
      </c>
      <c r="I291" s="23"/>
    </row>
    <row r="292" spans="1:9">
      <c r="A292" s="23" t="s">
        <v>1463</v>
      </c>
      <c r="B292" s="23" t="s">
        <v>1837</v>
      </c>
      <c r="C292" s="23" t="s">
        <v>3485</v>
      </c>
      <c r="D292" s="23" t="s">
        <v>487</v>
      </c>
      <c r="E292" s="23" t="s">
        <v>14</v>
      </c>
      <c r="F292" s="23">
        <v>30</v>
      </c>
      <c r="G292" s="23" t="s">
        <v>7</v>
      </c>
      <c r="H292" s="23">
        <v>900</v>
      </c>
      <c r="I292" s="23"/>
    </row>
    <row r="293" spans="1:9">
      <c r="A293" s="23" t="s">
        <v>3486</v>
      </c>
      <c r="B293" s="23" t="s">
        <v>3487</v>
      </c>
      <c r="C293" s="23" t="s">
        <v>3488</v>
      </c>
      <c r="D293" s="23" t="s">
        <v>931</v>
      </c>
      <c r="E293" s="23" t="s">
        <v>14</v>
      </c>
      <c r="F293" s="23">
        <v>30</v>
      </c>
      <c r="G293" s="23" t="s">
        <v>7</v>
      </c>
      <c r="H293" s="23">
        <v>5337</v>
      </c>
      <c r="I293" s="23"/>
    </row>
    <row r="294" spans="1:9">
      <c r="A294" s="23" t="s">
        <v>3489</v>
      </c>
      <c r="B294" s="23" t="s">
        <v>3490</v>
      </c>
      <c r="C294" s="23" t="s">
        <v>3491</v>
      </c>
      <c r="D294" s="23" t="s">
        <v>931</v>
      </c>
      <c r="E294" s="23" t="s">
        <v>14</v>
      </c>
      <c r="F294" s="23">
        <v>29</v>
      </c>
      <c r="G294" s="23" t="s">
        <v>7</v>
      </c>
      <c r="H294" s="23">
        <v>5247.62</v>
      </c>
      <c r="I294" s="23"/>
    </row>
    <row r="295" spans="1:9">
      <c r="A295" s="23" t="s">
        <v>2051</v>
      </c>
      <c r="B295" s="23" t="s">
        <v>2052</v>
      </c>
      <c r="C295" s="23" t="s">
        <v>3492</v>
      </c>
      <c r="D295" s="23" t="s">
        <v>492</v>
      </c>
      <c r="E295" s="23" t="s">
        <v>14</v>
      </c>
      <c r="F295" s="23">
        <v>28</v>
      </c>
      <c r="G295" s="23" t="s">
        <v>7</v>
      </c>
      <c r="H295" s="23">
        <v>840</v>
      </c>
      <c r="I295" s="23"/>
    </row>
    <row r="296" spans="1:9">
      <c r="A296" s="23" t="s">
        <v>2071</v>
      </c>
      <c r="B296" s="23" t="s">
        <v>2072</v>
      </c>
      <c r="C296" s="23" t="s">
        <v>3493</v>
      </c>
      <c r="D296" s="23" t="s">
        <v>492</v>
      </c>
      <c r="E296" s="23" t="s">
        <v>14</v>
      </c>
      <c r="F296" s="23">
        <v>28</v>
      </c>
      <c r="G296" s="23" t="s">
        <v>7</v>
      </c>
      <c r="H296" s="23">
        <v>840</v>
      </c>
      <c r="I296" s="23"/>
    </row>
    <row r="297" spans="1:9">
      <c r="A297" s="23" t="s">
        <v>2064</v>
      </c>
      <c r="B297" s="23" t="s">
        <v>2065</v>
      </c>
      <c r="C297" s="23" t="s">
        <v>3494</v>
      </c>
      <c r="D297" s="23" t="s">
        <v>492</v>
      </c>
      <c r="E297" s="23" t="s">
        <v>14</v>
      </c>
      <c r="F297" s="23">
        <v>28</v>
      </c>
      <c r="G297" s="23" t="s">
        <v>7</v>
      </c>
      <c r="H297" s="23">
        <v>840</v>
      </c>
      <c r="I297" s="23"/>
    </row>
    <row r="298" spans="1:9">
      <c r="A298" s="23" t="s">
        <v>2068</v>
      </c>
      <c r="B298" s="23" t="s">
        <v>2069</v>
      </c>
      <c r="C298" s="23" t="s">
        <v>3493</v>
      </c>
      <c r="D298" s="23" t="s">
        <v>492</v>
      </c>
      <c r="E298" s="23" t="s">
        <v>14</v>
      </c>
      <c r="F298" s="23">
        <v>28</v>
      </c>
      <c r="G298" s="23" t="s">
        <v>7</v>
      </c>
      <c r="H298" s="23">
        <v>840</v>
      </c>
      <c r="I298" s="23"/>
    </row>
    <row r="299" spans="1:9">
      <c r="A299" s="23" t="s">
        <v>2534</v>
      </c>
      <c r="B299" s="23" t="s">
        <v>2535</v>
      </c>
      <c r="C299" s="23" t="s">
        <v>3495</v>
      </c>
      <c r="D299" s="23" t="s">
        <v>492</v>
      </c>
      <c r="E299" s="23" t="s">
        <v>14</v>
      </c>
      <c r="F299" s="23">
        <v>28</v>
      </c>
      <c r="G299" s="23" t="s">
        <v>7</v>
      </c>
      <c r="H299" s="23">
        <v>840</v>
      </c>
      <c r="I299" s="23"/>
    </row>
    <row r="300" spans="1:9">
      <c r="A300" s="23" t="s">
        <v>2937</v>
      </c>
      <c r="B300" s="23" t="s">
        <v>2938</v>
      </c>
      <c r="C300" s="23" t="s">
        <v>3301</v>
      </c>
      <c r="D300" s="23" t="s">
        <v>492</v>
      </c>
      <c r="E300" s="23" t="s">
        <v>14</v>
      </c>
      <c r="F300" s="23">
        <v>28</v>
      </c>
      <c r="G300" s="23" t="s">
        <v>7</v>
      </c>
      <c r="H300" s="23">
        <v>840</v>
      </c>
      <c r="I300" s="23"/>
    </row>
    <row r="301" spans="1:9">
      <c r="A301" s="23" t="s">
        <v>2056</v>
      </c>
      <c r="B301" s="23" t="s">
        <v>2057</v>
      </c>
      <c r="C301" s="23" t="s">
        <v>3496</v>
      </c>
      <c r="D301" s="23" t="s">
        <v>492</v>
      </c>
      <c r="E301" s="23" t="s">
        <v>14</v>
      </c>
      <c r="F301" s="23">
        <v>28</v>
      </c>
      <c r="G301" s="23" t="s">
        <v>7</v>
      </c>
      <c r="H301" s="23">
        <v>840</v>
      </c>
      <c r="I301" s="23"/>
    </row>
    <row r="302" spans="1:9">
      <c r="A302" s="23" t="s">
        <v>2313</v>
      </c>
      <c r="B302" s="23" t="s">
        <v>2314</v>
      </c>
      <c r="C302" s="23" t="s">
        <v>3497</v>
      </c>
      <c r="D302" s="23" t="s">
        <v>492</v>
      </c>
      <c r="E302" s="23" t="s">
        <v>14</v>
      </c>
      <c r="F302" s="23">
        <v>27</v>
      </c>
      <c r="G302" s="23" t="s">
        <v>7</v>
      </c>
      <c r="H302" s="23">
        <v>810</v>
      </c>
      <c r="I302" s="23"/>
    </row>
    <row r="303" spans="1:9">
      <c r="A303" s="23" t="s">
        <v>2398</v>
      </c>
      <c r="B303" s="23" t="s">
        <v>2399</v>
      </c>
      <c r="C303" s="23" t="s">
        <v>3498</v>
      </c>
      <c r="D303" s="23" t="s">
        <v>492</v>
      </c>
      <c r="E303" s="23" t="s">
        <v>14</v>
      </c>
      <c r="F303" s="23">
        <v>27</v>
      </c>
      <c r="G303" s="23" t="s">
        <v>7</v>
      </c>
      <c r="H303" s="23">
        <v>810</v>
      </c>
      <c r="I303" s="23"/>
    </row>
    <row r="304" spans="1:9">
      <c r="A304" s="23" t="s">
        <v>3499</v>
      </c>
      <c r="B304" s="23" t="s">
        <v>3500</v>
      </c>
      <c r="C304" s="23" t="s">
        <v>3501</v>
      </c>
      <c r="D304" s="23" t="s">
        <v>931</v>
      </c>
      <c r="E304" s="23" t="s">
        <v>14</v>
      </c>
      <c r="F304" s="23">
        <v>27</v>
      </c>
      <c r="G304" s="23" t="s">
        <v>7</v>
      </c>
      <c r="H304" s="23">
        <v>8683.94</v>
      </c>
      <c r="I304" s="23"/>
    </row>
    <row r="305" spans="1:9">
      <c r="A305" s="23" t="s">
        <v>2364</v>
      </c>
      <c r="B305" s="23" t="s">
        <v>2365</v>
      </c>
      <c r="C305" s="23" t="s">
        <v>3502</v>
      </c>
      <c r="D305" s="23" t="s">
        <v>492</v>
      </c>
      <c r="E305" s="23" t="s">
        <v>14</v>
      </c>
      <c r="F305" s="23">
        <v>27</v>
      </c>
      <c r="G305" s="23" t="s">
        <v>7</v>
      </c>
      <c r="H305" s="23">
        <v>810</v>
      </c>
      <c r="I305" s="23"/>
    </row>
    <row r="306" spans="1:9">
      <c r="A306" s="23" t="s">
        <v>2830</v>
      </c>
      <c r="B306" s="23" t="s">
        <v>2831</v>
      </c>
      <c r="C306" s="23" t="s">
        <v>3503</v>
      </c>
      <c r="D306" s="23" t="s">
        <v>487</v>
      </c>
      <c r="E306" s="23" t="s">
        <v>14</v>
      </c>
      <c r="F306" s="23">
        <v>27</v>
      </c>
      <c r="G306" s="23" t="s">
        <v>7</v>
      </c>
      <c r="H306" s="23">
        <v>810</v>
      </c>
      <c r="I306" s="23"/>
    </row>
    <row r="307" spans="1:9">
      <c r="A307" s="23" t="s">
        <v>2356</v>
      </c>
      <c r="B307" s="23" t="s">
        <v>2357</v>
      </c>
      <c r="C307" s="23" t="s">
        <v>3504</v>
      </c>
      <c r="D307" s="23" t="s">
        <v>492</v>
      </c>
      <c r="E307" s="23" t="s">
        <v>14</v>
      </c>
      <c r="F307" s="23">
        <v>27</v>
      </c>
      <c r="G307" s="23" t="s">
        <v>7</v>
      </c>
      <c r="H307" s="23">
        <v>810</v>
      </c>
      <c r="I307" s="23"/>
    </row>
    <row r="308" spans="1:9">
      <c r="A308" s="23" t="s">
        <v>3505</v>
      </c>
      <c r="B308" s="23" t="s">
        <v>3506</v>
      </c>
      <c r="C308" s="23" t="s">
        <v>3507</v>
      </c>
      <c r="D308" s="23" t="s">
        <v>931</v>
      </c>
      <c r="E308" s="23" t="s">
        <v>14</v>
      </c>
      <c r="F308" s="23">
        <v>26</v>
      </c>
      <c r="G308" s="23" t="s">
        <v>7</v>
      </c>
      <c r="H308" s="23">
        <v>4625.3999999999996</v>
      </c>
      <c r="I308" s="23"/>
    </row>
    <row r="309" spans="1:9">
      <c r="A309" s="23" t="s">
        <v>2845</v>
      </c>
      <c r="B309" s="23" t="s">
        <v>2846</v>
      </c>
      <c r="C309" s="23" t="s">
        <v>3508</v>
      </c>
      <c r="D309" s="23" t="s">
        <v>487</v>
      </c>
      <c r="E309" s="23" t="s">
        <v>14</v>
      </c>
      <c r="F309" s="23">
        <v>25</v>
      </c>
      <c r="G309" s="23" t="s">
        <v>7</v>
      </c>
      <c r="H309" s="23">
        <v>4761.8999999999996</v>
      </c>
      <c r="I309" s="23"/>
    </row>
    <row r="310" spans="1:9">
      <c r="A310" s="23" t="s">
        <v>2388</v>
      </c>
      <c r="B310" s="23" t="s">
        <v>2389</v>
      </c>
      <c r="C310" s="23" t="s">
        <v>3509</v>
      </c>
      <c r="D310" s="23" t="s">
        <v>480</v>
      </c>
      <c r="E310" s="23" t="s">
        <v>14</v>
      </c>
      <c r="F310" s="23">
        <v>25</v>
      </c>
      <c r="G310" s="23" t="s">
        <v>7</v>
      </c>
      <c r="H310" s="23">
        <v>0</v>
      </c>
      <c r="I310" s="23"/>
    </row>
    <row r="311" spans="1:9">
      <c r="A311" s="23" t="s">
        <v>2586</v>
      </c>
      <c r="B311" s="23" t="s">
        <v>2587</v>
      </c>
      <c r="C311" s="23" t="s">
        <v>3510</v>
      </c>
      <c r="D311" s="23" t="s">
        <v>492</v>
      </c>
      <c r="E311" s="23" t="s">
        <v>14</v>
      </c>
      <c r="F311" s="23">
        <v>24</v>
      </c>
      <c r="G311" s="23" t="s">
        <v>7</v>
      </c>
      <c r="H311" s="23">
        <v>3600</v>
      </c>
      <c r="I311" s="23"/>
    </row>
    <row r="312" spans="1:9">
      <c r="A312" s="23" t="s">
        <v>3511</v>
      </c>
      <c r="B312" s="23" t="s">
        <v>3512</v>
      </c>
      <c r="C312" s="23" t="s">
        <v>3513</v>
      </c>
      <c r="D312" s="23" t="s">
        <v>931</v>
      </c>
      <c r="E312" s="23" t="s">
        <v>14</v>
      </c>
      <c r="F312" s="23">
        <v>24</v>
      </c>
      <c r="G312" s="23" t="s">
        <v>7</v>
      </c>
      <c r="H312" s="23">
        <v>4227.04</v>
      </c>
      <c r="I312" s="23"/>
    </row>
    <row r="313" spans="1:9">
      <c r="A313" s="23" t="s">
        <v>2612</v>
      </c>
      <c r="B313" s="23" t="s">
        <v>2613</v>
      </c>
      <c r="C313" s="23" t="s">
        <v>3514</v>
      </c>
      <c r="D313" s="23" t="s">
        <v>480</v>
      </c>
      <c r="E313" s="23" t="s">
        <v>14</v>
      </c>
      <c r="F313" s="23">
        <v>24</v>
      </c>
      <c r="G313" s="23" t="s">
        <v>7</v>
      </c>
      <c r="H313" s="23">
        <v>5897.82</v>
      </c>
      <c r="I313" s="23"/>
    </row>
    <row r="314" spans="1:9">
      <c r="A314" s="23" t="s">
        <v>2754</v>
      </c>
      <c r="B314" s="23" t="s">
        <v>2755</v>
      </c>
      <c r="C314" s="23" t="s">
        <v>3515</v>
      </c>
      <c r="D314" s="23" t="s">
        <v>2270</v>
      </c>
      <c r="E314" s="23" t="s">
        <v>14</v>
      </c>
      <c r="F314" s="23">
        <v>24</v>
      </c>
      <c r="G314" s="23" t="s">
        <v>7</v>
      </c>
      <c r="H314" s="23">
        <v>4457.79</v>
      </c>
      <c r="I314" s="23"/>
    </row>
    <row r="315" spans="1:9">
      <c r="A315" s="23" t="s">
        <v>2787</v>
      </c>
      <c r="B315" s="23" t="s">
        <v>2788</v>
      </c>
      <c r="C315" s="23" t="s">
        <v>3516</v>
      </c>
      <c r="D315" s="23" t="s">
        <v>2622</v>
      </c>
      <c r="E315" s="23" t="s">
        <v>14</v>
      </c>
      <c r="F315" s="23">
        <v>24</v>
      </c>
      <c r="G315" s="23" t="s">
        <v>10</v>
      </c>
      <c r="H315" s="23">
        <v>3450</v>
      </c>
      <c r="I315" s="23"/>
    </row>
    <row r="316" spans="1:9">
      <c r="A316" s="23" t="s">
        <v>2693</v>
      </c>
      <c r="B316" s="23" t="s">
        <v>2694</v>
      </c>
      <c r="C316" s="23" t="s">
        <v>3517</v>
      </c>
      <c r="D316" s="23" t="s">
        <v>480</v>
      </c>
      <c r="E316" s="23" t="s">
        <v>14</v>
      </c>
      <c r="F316" s="23">
        <v>24</v>
      </c>
      <c r="G316" s="23" t="s">
        <v>7</v>
      </c>
      <c r="H316" s="23">
        <v>6905.38</v>
      </c>
      <c r="I316" s="23"/>
    </row>
    <row r="317" spans="1:9">
      <c r="A317" s="23" t="s">
        <v>2520</v>
      </c>
      <c r="B317" s="23" t="s">
        <v>2521</v>
      </c>
      <c r="C317" s="23" t="s">
        <v>3518</v>
      </c>
      <c r="D317" s="23" t="s">
        <v>492</v>
      </c>
      <c r="E317" s="23" t="s">
        <v>14</v>
      </c>
      <c r="F317" s="23">
        <v>24</v>
      </c>
      <c r="G317" s="23" t="s">
        <v>7</v>
      </c>
      <c r="H317" s="23">
        <v>0</v>
      </c>
      <c r="I317" s="23"/>
    </row>
    <row r="318" spans="1:9">
      <c r="A318" s="23" t="s">
        <v>2348</v>
      </c>
      <c r="B318" s="23" t="s">
        <v>2349</v>
      </c>
      <c r="C318" s="23" t="s">
        <v>3519</v>
      </c>
      <c r="D318" s="23" t="s">
        <v>492</v>
      </c>
      <c r="E318" s="23" t="s">
        <v>14</v>
      </c>
      <c r="F318" s="23">
        <v>24</v>
      </c>
      <c r="G318" s="23" t="s">
        <v>7</v>
      </c>
      <c r="H318" s="23">
        <v>0.01</v>
      </c>
      <c r="I318" s="23"/>
    </row>
    <row r="319" spans="1:9">
      <c r="A319" s="23" t="s">
        <v>2434</v>
      </c>
      <c r="B319" s="23" t="s">
        <v>2435</v>
      </c>
      <c r="C319" s="23" t="s">
        <v>3520</v>
      </c>
      <c r="D319" s="23" t="s">
        <v>489</v>
      </c>
      <c r="E319" s="23" t="s">
        <v>466</v>
      </c>
      <c r="F319" s="23">
        <v>23</v>
      </c>
      <c r="G319" s="23" t="s">
        <v>7</v>
      </c>
      <c r="H319" s="23">
        <v>-0.01</v>
      </c>
      <c r="I319" s="23"/>
    </row>
    <row r="320" spans="1:9">
      <c r="A320" s="23" t="s">
        <v>2550</v>
      </c>
      <c r="B320" s="23" t="s">
        <v>2551</v>
      </c>
      <c r="C320" s="23" t="s">
        <v>3521</v>
      </c>
      <c r="D320" s="23" t="s">
        <v>2509</v>
      </c>
      <c r="E320" s="23" t="s">
        <v>14</v>
      </c>
      <c r="F320" s="23">
        <v>23</v>
      </c>
      <c r="G320" s="23" t="s">
        <v>7</v>
      </c>
      <c r="H320" s="23">
        <v>0</v>
      </c>
      <c r="I320" s="23"/>
    </row>
    <row r="321" spans="1:9">
      <c r="A321" s="23" t="s">
        <v>1908</v>
      </c>
      <c r="B321" s="23" t="s">
        <v>1909</v>
      </c>
      <c r="C321" s="23" t="s">
        <v>3522</v>
      </c>
      <c r="D321" s="23" t="s">
        <v>480</v>
      </c>
      <c r="E321" s="23" t="s">
        <v>14</v>
      </c>
      <c r="F321" s="23">
        <v>23</v>
      </c>
      <c r="G321" s="23" t="s">
        <v>7</v>
      </c>
      <c r="H321" s="23">
        <v>0</v>
      </c>
      <c r="I321" s="23"/>
    </row>
    <row r="322" spans="1:9">
      <c r="A322" s="23" t="s">
        <v>3523</v>
      </c>
      <c r="B322" s="23" t="s">
        <v>3524</v>
      </c>
      <c r="C322" s="23" t="s">
        <v>3525</v>
      </c>
      <c r="D322" s="23" t="s">
        <v>931</v>
      </c>
      <c r="E322" s="23" t="s">
        <v>14</v>
      </c>
      <c r="F322" s="23">
        <v>22</v>
      </c>
      <c r="G322" s="23" t="s">
        <v>7</v>
      </c>
      <c r="H322" s="23">
        <v>5359.2</v>
      </c>
      <c r="I322" s="23"/>
    </row>
    <row r="323" spans="1:9">
      <c r="A323" s="23" t="s">
        <v>3526</v>
      </c>
      <c r="B323" s="23" t="s">
        <v>3527</v>
      </c>
      <c r="C323" s="23" t="s">
        <v>3528</v>
      </c>
      <c r="D323" s="23" t="s">
        <v>931</v>
      </c>
      <c r="E323" s="23" t="s">
        <v>14</v>
      </c>
      <c r="F323" s="23">
        <v>22</v>
      </c>
      <c r="G323" s="23" t="s">
        <v>7</v>
      </c>
      <c r="H323" s="23">
        <v>6798</v>
      </c>
      <c r="I323" s="23"/>
    </row>
    <row r="324" spans="1:9">
      <c r="A324" s="23" t="s">
        <v>2234</v>
      </c>
      <c r="B324" s="23" t="s">
        <v>2235</v>
      </c>
      <c r="C324" s="23" t="s">
        <v>3529</v>
      </c>
      <c r="D324" s="23" t="s">
        <v>480</v>
      </c>
      <c r="E324" s="23" t="s">
        <v>14</v>
      </c>
      <c r="F324" s="23">
        <v>21</v>
      </c>
      <c r="G324" s="23" t="s">
        <v>7</v>
      </c>
      <c r="H324" s="23">
        <v>0</v>
      </c>
      <c r="I324" s="23"/>
    </row>
    <row r="325" spans="1:9">
      <c r="A325" s="23" t="s">
        <v>3530</v>
      </c>
      <c r="B325" s="23" t="s">
        <v>3531</v>
      </c>
      <c r="C325" s="23" t="s">
        <v>3532</v>
      </c>
      <c r="D325" s="23" t="s">
        <v>931</v>
      </c>
      <c r="E325" s="23" t="s">
        <v>14</v>
      </c>
      <c r="F325" s="23">
        <v>21</v>
      </c>
      <c r="G325" s="23" t="s">
        <v>7</v>
      </c>
      <c r="H325" s="23">
        <v>3614.1</v>
      </c>
      <c r="I325" s="23"/>
    </row>
    <row r="326" spans="1:9">
      <c r="A326" s="23" t="s">
        <v>2443</v>
      </c>
      <c r="B326" s="23" t="s">
        <v>2444</v>
      </c>
      <c r="C326" s="23" t="s">
        <v>3533</v>
      </c>
      <c r="D326" s="23" t="s">
        <v>492</v>
      </c>
      <c r="E326" s="23" t="s">
        <v>14</v>
      </c>
      <c r="F326" s="23">
        <v>21</v>
      </c>
      <c r="G326" s="23" t="s">
        <v>7</v>
      </c>
      <c r="H326" s="23">
        <v>3750.02</v>
      </c>
      <c r="I326" s="23"/>
    </row>
    <row r="327" spans="1:9">
      <c r="A327" s="23" t="s">
        <v>3534</v>
      </c>
      <c r="B327" s="23" t="s">
        <v>3535</v>
      </c>
      <c r="C327" s="23" t="s">
        <v>3536</v>
      </c>
      <c r="D327" s="23" t="s">
        <v>931</v>
      </c>
      <c r="E327" s="23" t="s">
        <v>14</v>
      </c>
      <c r="F327" s="23">
        <v>21</v>
      </c>
      <c r="G327" s="23" t="s">
        <v>7</v>
      </c>
      <c r="H327" s="23">
        <v>3738</v>
      </c>
      <c r="I327" s="23"/>
    </row>
    <row r="328" spans="1:9">
      <c r="A328" s="23" t="s">
        <v>2726</v>
      </c>
      <c r="B328" s="23" t="s">
        <v>2727</v>
      </c>
      <c r="C328" s="23" t="s">
        <v>3537</v>
      </c>
      <c r="D328" s="23" t="s">
        <v>2393</v>
      </c>
      <c r="E328" s="23" t="s">
        <v>466</v>
      </c>
      <c r="F328" s="23">
        <v>20</v>
      </c>
      <c r="G328" s="23" t="s">
        <v>7</v>
      </c>
      <c r="H328" s="23">
        <v>3995.2</v>
      </c>
      <c r="I328" s="23"/>
    </row>
    <row r="329" spans="1:9">
      <c r="A329" s="23" t="s">
        <v>1417</v>
      </c>
      <c r="B329" s="23" t="s">
        <v>1807</v>
      </c>
      <c r="C329" s="23" t="s">
        <v>3538</v>
      </c>
      <c r="D329" s="23" t="s">
        <v>489</v>
      </c>
      <c r="E329" s="23" t="s">
        <v>466</v>
      </c>
      <c r="F329" s="23">
        <v>20</v>
      </c>
      <c r="G329" s="23" t="s">
        <v>7</v>
      </c>
      <c r="H329" s="23">
        <v>-0.02</v>
      </c>
      <c r="I329" s="23"/>
    </row>
    <row r="330" spans="1:9">
      <c r="A330" s="23" t="s">
        <v>2414</v>
      </c>
      <c r="B330" s="23" t="s">
        <v>2415</v>
      </c>
      <c r="C330" s="23" t="s">
        <v>3539</v>
      </c>
      <c r="D330" s="23" t="s">
        <v>489</v>
      </c>
      <c r="E330" s="23" t="s">
        <v>466</v>
      </c>
      <c r="F330" s="23">
        <v>20</v>
      </c>
      <c r="G330" s="23" t="s">
        <v>7</v>
      </c>
      <c r="H330" s="23">
        <v>0</v>
      </c>
      <c r="I330" s="23"/>
    </row>
    <row r="331" spans="1:9">
      <c r="A331" s="23" t="s">
        <v>2249</v>
      </c>
      <c r="B331" s="23" t="s">
        <v>2250</v>
      </c>
      <c r="C331" s="23" t="s">
        <v>3030</v>
      </c>
      <c r="D331" s="23" t="s">
        <v>492</v>
      </c>
      <c r="E331" s="23" t="s">
        <v>14</v>
      </c>
      <c r="F331" s="23">
        <v>19</v>
      </c>
      <c r="G331" s="23" t="s">
        <v>7</v>
      </c>
      <c r="H331" s="23">
        <v>2850</v>
      </c>
      <c r="I331" s="23"/>
    </row>
    <row r="332" spans="1:9">
      <c r="A332" s="23" t="s">
        <v>2491</v>
      </c>
      <c r="B332" s="23" t="s">
        <v>2492</v>
      </c>
      <c r="C332" s="23" t="s">
        <v>3439</v>
      </c>
      <c r="D332" s="23" t="s">
        <v>487</v>
      </c>
      <c r="E332" s="23" t="s">
        <v>14</v>
      </c>
      <c r="F332" s="23">
        <v>19</v>
      </c>
      <c r="G332" s="23" t="s">
        <v>7</v>
      </c>
      <c r="H332" s="23">
        <v>2256.25</v>
      </c>
      <c r="I332" s="23"/>
    </row>
    <row r="333" spans="1:9">
      <c r="A333" s="23" t="s">
        <v>2683</v>
      </c>
      <c r="B333" s="23" t="s">
        <v>2684</v>
      </c>
      <c r="C333" s="23" t="s">
        <v>3540</v>
      </c>
      <c r="D333" s="23" t="s">
        <v>480</v>
      </c>
      <c r="E333" s="23" t="s">
        <v>14</v>
      </c>
      <c r="F333" s="23">
        <v>18</v>
      </c>
      <c r="G333" s="23" t="s">
        <v>7</v>
      </c>
      <c r="H333" s="23">
        <v>0</v>
      </c>
      <c r="I333" s="23"/>
    </row>
    <row r="334" spans="1:9">
      <c r="A334" s="23" t="s">
        <v>2888</v>
      </c>
      <c r="B334" s="23" t="s">
        <v>2889</v>
      </c>
      <c r="C334" s="23" t="s">
        <v>3540</v>
      </c>
      <c r="D334" s="23" t="s">
        <v>480</v>
      </c>
      <c r="E334" s="23" t="s">
        <v>14</v>
      </c>
      <c r="F334" s="23">
        <v>18</v>
      </c>
      <c r="G334" s="23" t="s">
        <v>7</v>
      </c>
      <c r="H334" s="23">
        <v>0</v>
      </c>
      <c r="I334" s="23"/>
    </row>
    <row r="335" spans="1:9">
      <c r="A335" s="23" t="s">
        <v>3541</v>
      </c>
      <c r="B335" s="23" t="s">
        <v>3542</v>
      </c>
      <c r="C335" s="23" t="s">
        <v>3543</v>
      </c>
      <c r="D335" s="23" t="s">
        <v>931</v>
      </c>
      <c r="E335" s="23" t="s">
        <v>14</v>
      </c>
      <c r="F335" s="23">
        <v>18</v>
      </c>
      <c r="G335" s="23" t="s">
        <v>7</v>
      </c>
      <c r="H335" s="23">
        <v>4750.3999999999996</v>
      </c>
      <c r="I335" s="23"/>
    </row>
    <row r="336" spans="1:9">
      <c r="A336" s="23" t="s">
        <v>3544</v>
      </c>
      <c r="B336" s="23" t="s">
        <v>3545</v>
      </c>
      <c r="C336" s="23" t="s">
        <v>3546</v>
      </c>
      <c r="D336" s="23" t="s">
        <v>931</v>
      </c>
      <c r="E336" s="23" t="s">
        <v>14</v>
      </c>
      <c r="F336" s="23">
        <v>18</v>
      </c>
      <c r="G336" s="23" t="s">
        <v>7</v>
      </c>
      <c r="H336" s="23">
        <v>5014.3500000000004</v>
      </c>
      <c r="I336" s="23"/>
    </row>
    <row r="337" spans="1:9">
      <c r="A337" s="23" t="s">
        <v>2652</v>
      </c>
      <c r="B337" s="23" t="s">
        <v>2653</v>
      </c>
      <c r="C337" s="23" t="s">
        <v>3547</v>
      </c>
      <c r="D337" s="23" t="s">
        <v>489</v>
      </c>
      <c r="E337" s="23" t="s">
        <v>14</v>
      </c>
      <c r="F337" s="23">
        <v>18</v>
      </c>
      <c r="G337" s="23" t="s">
        <v>7</v>
      </c>
      <c r="H337" s="23">
        <v>0</v>
      </c>
      <c r="I337" s="23"/>
    </row>
    <row r="338" spans="1:9">
      <c r="A338" s="23" t="s">
        <v>2187</v>
      </c>
      <c r="B338" s="23" t="s">
        <v>2188</v>
      </c>
      <c r="C338" s="23" t="s">
        <v>3287</v>
      </c>
      <c r="D338" s="23" t="s">
        <v>489</v>
      </c>
      <c r="E338" s="23" t="s">
        <v>466</v>
      </c>
      <c r="F338" s="23">
        <v>17</v>
      </c>
      <c r="G338" s="23" t="s">
        <v>7</v>
      </c>
      <c r="H338" s="23">
        <v>3562.19</v>
      </c>
      <c r="I338" s="23"/>
    </row>
    <row r="339" spans="1:9">
      <c r="A339" s="23" t="s">
        <v>2204</v>
      </c>
      <c r="B339" s="23" t="s">
        <v>2205</v>
      </c>
      <c r="C339" s="23" t="s">
        <v>3548</v>
      </c>
      <c r="D339" s="23" t="s">
        <v>487</v>
      </c>
      <c r="E339" s="23" t="s">
        <v>466</v>
      </c>
      <c r="F339" s="23">
        <v>16</v>
      </c>
      <c r="G339" s="23" t="s">
        <v>7</v>
      </c>
      <c r="H339" s="23">
        <v>0</v>
      </c>
      <c r="I339" s="23"/>
    </row>
    <row r="340" spans="1:9">
      <c r="A340" s="23" t="s">
        <v>2040</v>
      </c>
      <c r="B340" s="23" t="s">
        <v>2041</v>
      </c>
      <c r="C340" s="23" t="s">
        <v>3549</v>
      </c>
      <c r="D340" s="23" t="s">
        <v>492</v>
      </c>
      <c r="E340" s="23" t="s">
        <v>14</v>
      </c>
      <c r="F340" s="23">
        <v>16</v>
      </c>
      <c r="G340" s="23" t="s">
        <v>7</v>
      </c>
      <c r="H340" s="23">
        <v>980</v>
      </c>
      <c r="I340" s="23"/>
    </row>
    <row r="341" spans="1:9">
      <c r="A341" s="23" t="s">
        <v>3023</v>
      </c>
      <c r="B341" s="23" t="s">
        <v>3024</v>
      </c>
      <c r="C341" s="23" t="s">
        <v>3025</v>
      </c>
      <c r="D341" s="23" t="s">
        <v>3145</v>
      </c>
      <c r="E341" s="23" t="s">
        <v>14</v>
      </c>
      <c r="F341" s="23">
        <v>16</v>
      </c>
      <c r="G341" s="23" t="s">
        <v>7</v>
      </c>
      <c r="H341" s="23">
        <v>4666.67</v>
      </c>
      <c r="I341" s="23"/>
    </row>
    <row r="342" spans="1:9">
      <c r="A342" s="23" t="s">
        <v>3550</v>
      </c>
      <c r="B342" s="23" t="s">
        <v>3551</v>
      </c>
      <c r="C342" s="23" t="s">
        <v>3552</v>
      </c>
      <c r="D342" s="23" t="s">
        <v>931</v>
      </c>
      <c r="E342" s="23" t="s">
        <v>14</v>
      </c>
      <c r="F342" s="23">
        <v>15</v>
      </c>
      <c r="G342" s="23" t="s">
        <v>7</v>
      </c>
      <c r="H342" s="23">
        <v>3605.25</v>
      </c>
      <c r="I342" s="23"/>
    </row>
    <row r="343" spans="1:9">
      <c r="A343" s="23" t="s">
        <v>2662</v>
      </c>
      <c r="B343" s="23" t="s">
        <v>2663</v>
      </c>
      <c r="C343" s="23" t="s">
        <v>3553</v>
      </c>
      <c r="D343" s="23" t="s">
        <v>489</v>
      </c>
      <c r="E343" s="23" t="s">
        <v>466</v>
      </c>
      <c r="F343" s="23">
        <v>15</v>
      </c>
      <c r="G343" s="23" t="s">
        <v>7</v>
      </c>
      <c r="H343" s="23">
        <v>3718.05</v>
      </c>
      <c r="I343" s="23"/>
    </row>
    <row r="344" spans="1:9">
      <c r="A344" s="23" t="s">
        <v>1800</v>
      </c>
      <c r="B344" s="23" t="s">
        <v>1801</v>
      </c>
      <c r="C344" s="23" t="s">
        <v>3554</v>
      </c>
      <c r="D344" s="23" t="s">
        <v>2622</v>
      </c>
      <c r="E344" s="23" t="s">
        <v>14</v>
      </c>
      <c r="F344" s="23">
        <v>15</v>
      </c>
      <c r="G344" s="23" t="s">
        <v>10</v>
      </c>
      <c r="H344" s="23">
        <v>1764.18</v>
      </c>
      <c r="I344" s="23"/>
    </row>
    <row r="345" spans="1:9">
      <c r="A345" s="23" t="s">
        <v>2464</v>
      </c>
      <c r="B345" s="23" t="s">
        <v>2465</v>
      </c>
      <c r="C345" s="23" t="s">
        <v>3555</v>
      </c>
      <c r="D345" s="23" t="s">
        <v>480</v>
      </c>
      <c r="E345" s="23" t="s">
        <v>14</v>
      </c>
      <c r="F345" s="23">
        <v>15</v>
      </c>
      <c r="G345" s="23" t="s">
        <v>7</v>
      </c>
      <c r="H345" s="23">
        <v>3960.5</v>
      </c>
      <c r="I345" s="23"/>
    </row>
    <row r="346" spans="1:9">
      <c r="A346" s="23" t="s">
        <v>3556</v>
      </c>
      <c r="B346" s="23" t="s">
        <v>3557</v>
      </c>
      <c r="C346" s="23" t="s">
        <v>3558</v>
      </c>
      <c r="D346" s="23" t="s">
        <v>931</v>
      </c>
      <c r="E346" s="23" t="s">
        <v>14</v>
      </c>
      <c r="F346" s="23">
        <v>14</v>
      </c>
      <c r="G346" s="23" t="s">
        <v>7</v>
      </c>
      <c r="H346" s="23">
        <v>3015.25</v>
      </c>
      <c r="I346" s="23"/>
    </row>
    <row r="347" spans="1:9">
      <c r="A347" s="23" t="s">
        <v>3559</v>
      </c>
      <c r="B347" s="23" t="s">
        <v>3560</v>
      </c>
      <c r="C347" s="23" t="s">
        <v>3561</v>
      </c>
      <c r="D347" s="23" t="s">
        <v>931</v>
      </c>
      <c r="E347" s="23" t="s">
        <v>14</v>
      </c>
      <c r="F347" s="23">
        <v>14</v>
      </c>
      <c r="G347" s="23" t="s">
        <v>7</v>
      </c>
      <c r="H347" s="23">
        <v>2537.44</v>
      </c>
      <c r="I347" s="23"/>
    </row>
    <row r="348" spans="1:9">
      <c r="A348" s="23" t="s">
        <v>3562</v>
      </c>
      <c r="B348" s="23" t="s">
        <v>3563</v>
      </c>
      <c r="C348" s="23" t="s">
        <v>3564</v>
      </c>
      <c r="D348" s="23" t="s">
        <v>931</v>
      </c>
      <c r="E348" s="23" t="s">
        <v>14</v>
      </c>
      <c r="F348" s="23">
        <v>14</v>
      </c>
      <c r="G348" s="23" t="s">
        <v>7</v>
      </c>
      <c r="H348" s="23">
        <v>1840.66</v>
      </c>
      <c r="I348" s="23"/>
    </row>
    <row r="349" spans="1:9">
      <c r="A349" s="23" t="s">
        <v>2507</v>
      </c>
      <c r="B349" s="23" t="s">
        <v>2508</v>
      </c>
      <c r="C349" s="23" t="s">
        <v>3565</v>
      </c>
      <c r="D349" s="23" t="s">
        <v>2509</v>
      </c>
      <c r="E349" s="23" t="s">
        <v>14</v>
      </c>
      <c r="F349" s="23">
        <v>14</v>
      </c>
      <c r="G349" s="23" t="s">
        <v>7</v>
      </c>
      <c r="H349" s="23">
        <v>3532.2</v>
      </c>
      <c r="I349" s="23"/>
    </row>
    <row r="350" spans="1:9">
      <c r="A350" s="23" t="s">
        <v>3566</v>
      </c>
      <c r="B350" s="23" t="s">
        <v>3567</v>
      </c>
      <c r="C350" s="23" t="s">
        <v>3568</v>
      </c>
      <c r="D350" s="23" t="s">
        <v>931</v>
      </c>
      <c r="E350" s="23" t="s">
        <v>14</v>
      </c>
      <c r="F350" s="23">
        <v>14</v>
      </c>
      <c r="G350" s="23" t="s">
        <v>7</v>
      </c>
      <c r="H350" s="23">
        <v>3062.95</v>
      </c>
      <c r="I350" s="23"/>
    </row>
    <row r="351" spans="1:9">
      <c r="A351" s="23" t="s">
        <v>2929</v>
      </c>
      <c r="B351" s="23" t="s">
        <v>2930</v>
      </c>
      <c r="C351" s="23" t="s">
        <v>3569</v>
      </c>
      <c r="D351" s="23" t="s">
        <v>480</v>
      </c>
      <c r="E351" s="23" t="s">
        <v>14</v>
      </c>
      <c r="F351" s="23">
        <v>13</v>
      </c>
      <c r="G351" s="23" t="s">
        <v>7</v>
      </c>
      <c r="H351" s="23">
        <v>3407.69</v>
      </c>
      <c r="I351" s="23"/>
    </row>
    <row r="352" spans="1:9">
      <c r="A352" s="23" t="s">
        <v>2804</v>
      </c>
      <c r="B352" s="23" t="s">
        <v>2805</v>
      </c>
      <c r="C352" s="23" t="s">
        <v>3570</v>
      </c>
      <c r="D352" s="23" t="s">
        <v>2509</v>
      </c>
      <c r="E352" s="23" t="s">
        <v>14</v>
      </c>
      <c r="F352" s="23">
        <v>13</v>
      </c>
      <c r="G352" s="23" t="s">
        <v>7</v>
      </c>
      <c r="H352" s="23">
        <v>2921.23</v>
      </c>
      <c r="I352" s="23"/>
    </row>
    <row r="353" spans="1:9">
      <c r="A353" s="23" t="s">
        <v>3571</v>
      </c>
      <c r="B353" s="23" t="s">
        <v>3572</v>
      </c>
      <c r="C353" s="23" t="s">
        <v>3573</v>
      </c>
      <c r="D353" s="23" t="s">
        <v>931</v>
      </c>
      <c r="E353" s="23" t="s">
        <v>14</v>
      </c>
      <c r="F353" s="23">
        <v>13</v>
      </c>
      <c r="G353" s="23" t="s">
        <v>7</v>
      </c>
      <c r="H353" s="23">
        <v>3413.28</v>
      </c>
      <c r="I353" s="23"/>
    </row>
    <row r="354" spans="1:9">
      <c r="A354" s="23" t="s">
        <v>2735</v>
      </c>
      <c r="B354" s="23" t="s">
        <v>2736</v>
      </c>
      <c r="C354" s="23" t="s">
        <v>3574</v>
      </c>
      <c r="D354" s="23" t="s">
        <v>489</v>
      </c>
      <c r="E354" s="23" t="s">
        <v>466</v>
      </c>
      <c r="F354" s="23">
        <v>12</v>
      </c>
      <c r="G354" s="23" t="s">
        <v>7</v>
      </c>
      <c r="H354" s="23">
        <v>0</v>
      </c>
      <c r="I354" s="23"/>
    </row>
    <row r="355" spans="1:9">
      <c r="A355" s="23" t="s">
        <v>1878</v>
      </c>
      <c r="B355" s="23" t="s">
        <v>1879</v>
      </c>
      <c r="C355" s="23" t="s">
        <v>3575</v>
      </c>
      <c r="D355" s="23" t="s">
        <v>480</v>
      </c>
      <c r="E355" s="23" t="s">
        <v>14</v>
      </c>
      <c r="F355" s="23">
        <v>12</v>
      </c>
      <c r="G355" s="23" t="s">
        <v>7</v>
      </c>
      <c r="H355" s="23">
        <v>3150</v>
      </c>
      <c r="I355" s="23"/>
    </row>
    <row r="356" spans="1:9">
      <c r="A356" s="23" t="s">
        <v>3576</v>
      </c>
      <c r="B356" s="23" t="s">
        <v>3577</v>
      </c>
      <c r="C356" s="23" t="s">
        <v>3578</v>
      </c>
      <c r="D356" s="23" t="s">
        <v>931</v>
      </c>
      <c r="E356" s="23" t="s">
        <v>14</v>
      </c>
      <c r="F356" s="23">
        <v>12</v>
      </c>
      <c r="G356" s="23" t="s">
        <v>7</v>
      </c>
      <c r="H356" s="23">
        <v>391.32</v>
      </c>
      <c r="I356" s="23"/>
    </row>
    <row r="357" spans="1:9">
      <c r="A357" s="23" t="s">
        <v>1891</v>
      </c>
      <c r="B357" s="23" t="s">
        <v>1892</v>
      </c>
      <c r="C357" s="23" t="s">
        <v>3579</v>
      </c>
      <c r="D357" s="23" t="s">
        <v>489</v>
      </c>
      <c r="E357" s="23" t="s">
        <v>466</v>
      </c>
      <c r="F357" s="23">
        <v>12</v>
      </c>
      <c r="G357" s="23" t="s">
        <v>7</v>
      </c>
      <c r="H357" s="23">
        <v>4743.7299999999996</v>
      </c>
      <c r="I357" s="23"/>
    </row>
    <row r="358" spans="1:9">
      <c r="A358" s="23" t="s">
        <v>2297</v>
      </c>
      <c r="B358" s="23" t="s">
        <v>2298</v>
      </c>
      <c r="C358" s="23" t="s">
        <v>3207</v>
      </c>
      <c r="D358" s="23" t="s">
        <v>487</v>
      </c>
      <c r="E358" s="23" t="s">
        <v>14</v>
      </c>
      <c r="F358" s="23">
        <v>11</v>
      </c>
      <c r="G358" s="23" t="s">
        <v>7</v>
      </c>
      <c r="H358" s="23">
        <v>1876.38</v>
      </c>
      <c r="I358" s="23"/>
    </row>
    <row r="359" spans="1:9">
      <c r="A359" s="23" t="s">
        <v>3580</v>
      </c>
      <c r="B359" s="23" t="s">
        <v>3581</v>
      </c>
      <c r="C359" s="23" t="s">
        <v>3582</v>
      </c>
      <c r="D359" s="23" t="s">
        <v>931</v>
      </c>
      <c r="E359" s="23" t="s">
        <v>14</v>
      </c>
      <c r="F359" s="23">
        <v>11</v>
      </c>
      <c r="G359" s="23" t="s">
        <v>7</v>
      </c>
      <c r="H359" s="23">
        <v>2232.71</v>
      </c>
      <c r="I359" s="23"/>
    </row>
    <row r="360" spans="1:9">
      <c r="A360" s="23" t="s">
        <v>2573</v>
      </c>
      <c r="B360" s="23" t="s">
        <v>2574</v>
      </c>
      <c r="C360" s="23" t="s">
        <v>3207</v>
      </c>
      <c r="D360" s="23" t="s">
        <v>487</v>
      </c>
      <c r="E360" s="23" t="s">
        <v>14</v>
      </c>
      <c r="F360" s="23">
        <v>11</v>
      </c>
      <c r="G360" s="23" t="s">
        <v>7</v>
      </c>
      <c r="H360" s="23">
        <v>1876.38</v>
      </c>
      <c r="I360" s="23"/>
    </row>
    <row r="361" spans="1:9">
      <c r="A361" s="23" t="s">
        <v>2474</v>
      </c>
      <c r="B361" s="23" t="s">
        <v>2475</v>
      </c>
      <c r="C361" s="23" t="s">
        <v>3166</v>
      </c>
      <c r="D361" s="23" t="s">
        <v>492</v>
      </c>
      <c r="E361" s="23" t="s">
        <v>14</v>
      </c>
      <c r="F361" s="23">
        <v>10</v>
      </c>
      <c r="G361" s="23" t="s">
        <v>7</v>
      </c>
      <c r="H361" s="23">
        <v>1428.53</v>
      </c>
      <c r="I361" s="23"/>
    </row>
    <row r="362" spans="1:9">
      <c r="A362" s="23" t="s">
        <v>2419</v>
      </c>
      <c r="B362" s="23" t="s">
        <v>2420</v>
      </c>
      <c r="C362" s="23" t="s">
        <v>3583</v>
      </c>
      <c r="D362" s="23" t="s">
        <v>489</v>
      </c>
      <c r="E362" s="23" t="s">
        <v>466</v>
      </c>
      <c r="F362" s="23">
        <v>10</v>
      </c>
      <c r="G362" s="23" t="s">
        <v>7</v>
      </c>
      <c r="H362" s="23">
        <v>2411.9899999999998</v>
      </c>
      <c r="I362" s="23"/>
    </row>
    <row r="363" spans="1:9">
      <c r="A363" s="23" t="s">
        <v>2373</v>
      </c>
      <c r="B363" s="23" t="s">
        <v>2374</v>
      </c>
      <c r="C363" s="23" t="s">
        <v>3584</v>
      </c>
      <c r="D363" s="23" t="s">
        <v>2270</v>
      </c>
      <c r="E363" s="23" t="s">
        <v>14</v>
      </c>
      <c r="F363" s="23">
        <v>10</v>
      </c>
      <c r="G363" s="23" t="s">
        <v>7</v>
      </c>
      <c r="H363" s="23">
        <v>3942.69</v>
      </c>
      <c r="I363" s="23"/>
    </row>
    <row r="364" spans="1:9">
      <c r="A364" s="23" t="s">
        <v>2784</v>
      </c>
      <c r="B364" s="23" t="s">
        <v>2785</v>
      </c>
      <c r="C364" s="23" t="s">
        <v>3028</v>
      </c>
      <c r="D364" s="23" t="s">
        <v>3145</v>
      </c>
      <c r="E364" s="23" t="s">
        <v>14</v>
      </c>
      <c r="F364" s="23">
        <v>10</v>
      </c>
      <c r="G364" s="23" t="s">
        <v>7</v>
      </c>
      <c r="H364" s="23">
        <v>2871.76</v>
      </c>
      <c r="I364" s="23"/>
    </row>
    <row r="365" spans="1:9">
      <c r="A365" s="23" t="s">
        <v>3585</v>
      </c>
      <c r="B365" s="23" t="s">
        <v>3586</v>
      </c>
      <c r="C365" s="23" t="s">
        <v>3587</v>
      </c>
      <c r="D365" s="23" t="s">
        <v>931</v>
      </c>
      <c r="E365" s="23" t="s">
        <v>14</v>
      </c>
      <c r="F365" s="23">
        <v>9</v>
      </c>
      <c r="G365" s="23" t="s">
        <v>7</v>
      </c>
      <c r="H365" s="23">
        <v>2870</v>
      </c>
      <c r="I365" s="23"/>
    </row>
    <row r="366" spans="1:9">
      <c r="A366" s="23" t="s">
        <v>2923</v>
      </c>
      <c r="B366" s="23" t="s">
        <v>2924</v>
      </c>
      <c r="C366" s="23" t="s">
        <v>3334</v>
      </c>
      <c r="D366" s="23" t="s">
        <v>487</v>
      </c>
      <c r="E366" s="23" t="s">
        <v>466</v>
      </c>
      <c r="F366" s="23">
        <v>8</v>
      </c>
      <c r="G366" s="23" t="s">
        <v>7</v>
      </c>
      <c r="H366" s="23">
        <v>1428.57</v>
      </c>
      <c r="I366" s="23"/>
    </row>
    <row r="367" spans="1:9">
      <c r="A367" s="23" t="s">
        <v>2633</v>
      </c>
      <c r="B367" s="23" t="s">
        <v>2634</v>
      </c>
      <c r="C367" s="23" t="s">
        <v>3588</v>
      </c>
      <c r="D367" s="23" t="s">
        <v>2509</v>
      </c>
      <c r="E367" s="23" t="s">
        <v>14</v>
      </c>
      <c r="F367" s="23">
        <v>8</v>
      </c>
      <c r="G367" s="23" t="s">
        <v>7</v>
      </c>
      <c r="H367" s="23">
        <v>2170</v>
      </c>
      <c r="I367" s="23"/>
    </row>
    <row r="368" spans="1:9">
      <c r="A368" s="23" t="s">
        <v>3589</v>
      </c>
      <c r="B368" s="23" t="s">
        <v>3590</v>
      </c>
      <c r="C368" s="23" t="s">
        <v>3591</v>
      </c>
      <c r="D368" s="23" t="s">
        <v>931</v>
      </c>
      <c r="E368" s="23" t="s">
        <v>14</v>
      </c>
      <c r="F368" s="23">
        <v>7</v>
      </c>
      <c r="G368" s="23" t="s">
        <v>7</v>
      </c>
      <c r="H368" s="23">
        <v>1236.1300000000001</v>
      </c>
      <c r="I368" s="23"/>
    </row>
    <row r="369" spans="1:9">
      <c r="A369" s="23" t="s">
        <v>2901</v>
      </c>
      <c r="B369" s="23" t="s">
        <v>2902</v>
      </c>
      <c r="C369" s="23" t="s">
        <v>3592</v>
      </c>
      <c r="D369" s="23" t="s">
        <v>480</v>
      </c>
      <c r="E369" s="23" t="s">
        <v>14</v>
      </c>
      <c r="F369" s="23">
        <v>7</v>
      </c>
      <c r="G369" s="23" t="s">
        <v>7</v>
      </c>
      <c r="H369" s="23">
        <v>1280.02</v>
      </c>
      <c r="I369" s="23"/>
    </row>
    <row r="370" spans="1:9">
      <c r="A370" s="23" t="s">
        <v>3593</v>
      </c>
      <c r="B370" s="23" t="s">
        <v>3594</v>
      </c>
      <c r="C370" s="23" t="s">
        <v>3595</v>
      </c>
      <c r="D370" s="23" t="s">
        <v>931</v>
      </c>
      <c r="E370" s="23" t="s">
        <v>14</v>
      </c>
      <c r="F370" s="23">
        <v>7</v>
      </c>
      <c r="G370" s="23" t="s">
        <v>7</v>
      </c>
      <c r="H370" s="23">
        <v>1547.21</v>
      </c>
      <c r="I370" s="23"/>
    </row>
    <row r="371" spans="1:9">
      <c r="A371" s="23" t="s">
        <v>2891</v>
      </c>
      <c r="B371" s="23" t="s">
        <v>2892</v>
      </c>
      <c r="C371" s="23" t="s">
        <v>3165</v>
      </c>
      <c r="D371" s="23" t="s">
        <v>492</v>
      </c>
      <c r="E371" s="23" t="s">
        <v>14</v>
      </c>
      <c r="F371" s="23">
        <v>7</v>
      </c>
      <c r="G371" s="23" t="s">
        <v>7</v>
      </c>
      <c r="H371" s="23">
        <v>1000.04</v>
      </c>
      <c r="I371" s="23"/>
    </row>
    <row r="372" spans="1:9">
      <c r="A372" s="23" t="s">
        <v>2336</v>
      </c>
      <c r="B372" s="23" t="s">
        <v>2337</v>
      </c>
      <c r="C372" s="23" t="s">
        <v>3165</v>
      </c>
      <c r="D372" s="23" t="s">
        <v>492</v>
      </c>
      <c r="E372" s="23" t="s">
        <v>14</v>
      </c>
      <c r="F372" s="23">
        <v>7</v>
      </c>
      <c r="G372" s="23" t="s">
        <v>7</v>
      </c>
      <c r="H372" s="23">
        <v>1000.04</v>
      </c>
      <c r="I372" s="23"/>
    </row>
    <row r="373" spans="1:9">
      <c r="A373" s="23" t="s">
        <v>1895</v>
      </c>
      <c r="B373" s="23" t="s">
        <v>1896</v>
      </c>
      <c r="C373" s="23" t="s">
        <v>3596</v>
      </c>
      <c r="D373" s="23" t="s">
        <v>480</v>
      </c>
      <c r="E373" s="23" t="s">
        <v>14</v>
      </c>
      <c r="F373" s="23">
        <v>7</v>
      </c>
      <c r="G373" s="23" t="s">
        <v>7</v>
      </c>
      <c r="H373" s="23">
        <v>2566.5700000000002</v>
      </c>
      <c r="I373" s="23"/>
    </row>
    <row r="374" spans="1:9">
      <c r="A374" s="23" t="s">
        <v>3597</v>
      </c>
      <c r="B374" s="23" t="s">
        <v>3598</v>
      </c>
      <c r="C374" s="23" t="s">
        <v>3599</v>
      </c>
      <c r="D374" s="23" t="s">
        <v>931</v>
      </c>
      <c r="E374" s="23" t="s">
        <v>14</v>
      </c>
      <c r="F374" s="23">
        <v>6</v>
      </c>
      <c r="G374" s="23" t="s">
        <v>7</v>
      </c>
      <c r="H374" s="23">
        <v>837.14</v>
      </c>
      <c r="I374" s="23"/>
    </row>
    <row r="375" spans="1:9">
      <c r="A375" s="23" t="s">
        <v>3600</v>
      </c>
      <c r="B375" s="23" t="s">
        <v>3601</v>
      </c>
      <c r="C375" s="23" t="s">
        <v>3602</v>
      </c>
      <c r="D375" s="23" t="s">
        <v>931</v>
      </c>
      <c r="E375" s="23" t="s">
        <v>14</v>
      </c>
      <c r="F375" s="23">
        <v>6</v>
      </c>
      <c r="G375" s="23" t="s">
        <v>7</v>
      </c>
      <c r="H375" s="23">
        <v>1941.18</v>
      </c>
      <c r="I375" s="23"/>
    </row>
    <row r="376" spans="1:9">
      <c r="A376" s="23" t="s">
        <v>2750</v>
      </c>
      <c r="B376" s="23" t="s">
        <v>2751</v>
      </c>
      <c r="C376" s="23" t="s">
        <v>3603</v>
      </c>
      <c r="D376" s="23" t="s">
        <v>489</v>
      </c>
      <c r="E376" s="23" t="s">
        <v>466</v>
      </c>
      <c r="F376" s="23">
        <v>6</v>
      </c>
      <c r="G376" s="23" t="s">
        <v>7</v>
      </c>
      <c r="H376" s="23">
        <v>1517.86</v>
      </c>
      <c r="I376" s="23"/>
    </row>
    <row r="377" spans="1:9">
      <c r="A377" s="23" t="s">
        <v>2177</v>
      </c>
      <c r="B377" s="23" t="s">
        <v>2178</v>
      </c>
      <c r="C377" s="23" t="s">
        <v>3044</v>
      </c>
      <c r="D377" s="23" t="s">
        <v>492</v>
      </c>
      <c r="E377" s="23" t="s">
        <v>14</v>
      </c>
      <c r="F377" s="23">
        <v>6</v>
      </c>
      <c r="G377" s="23" t="s">
        <v>7</v>
      </c>
      <c r="H377" s="23">
        <v>857.08</v>
      </c>
      <c r="I377" s="23"/>
    </row>
    <row r="378" spans="1:9">
      <c r="A378" s="23" t="s">
        <v>3604</v>
      </c>
      <c r="B378" s="23" t="s">
        <v>3605</v>
      </c>
      <c r="C378" s="23" t="s">
        <v>3606</v>
      </c>
      <c r="D378" s="23" t="s">
        <v>931</v>
      </c>
      <c r="E378" s="23" t="s">
        <v>14</v>
      </c>
      <c r="F378" s="23">
        <v>6</v>
      </c>
      <c r="G378" s="23" t="s">
        <v>7</v>
      </c>
      <c r="H378" s="23">
        <v>1098.77</v>
      </c>
      <c r="I378" s="23"/>
    </row>
    <row r="379" spans="1:9">
      <c r="A379" s="23" t="s">
        <v>2452</v>
      </c>
      <c r="B379" s="23" t="s">
        <v>2453</v>
      </c>
      <c r="C379" s="23" t="s">
        <v>3607</v>
      </c>
      <c r="D379" s="23" t="s">
        <v>489</v>
      </c>
      <c r="E379" s="23" t="s">
        <v>466</v>
      </c>
      <c r="F379" s="23">
        <v>6</v>
      </c>
      <c r="G379" s="23" t="s">
        <v>7</v>
      </c>
      <c r="H379" s="23">
        <v>1200.04</v>
      </c>
      <c r="I379" s="23"/>
    </row>
    <row r="380" spans="1:9">
      <c r="A380" s="23" t="s">
        <v>3608</v>
      </c>
      <c r="B380" s="23" t="s">
        <v>3609</v>
      </c>
      <c r="C380" s="23" t="s">
        <v>3610</v>
      </c>
      <c r="D380" s="23" t="s">
        <v>931</v>
      </c>
      <c r="E380" s="23" t="s">
        <v>14</v>
      </c>
      <c r="F380" s="23">
        <v>5</v>
      </c>
      <c r="G380" s="23" t="s">
        <v>7</v>
      </c>
      <c r="H380" s="23">
        <v>1335.12</v>
      </c>
      <c r="I380" s="23"/>
    </row>
    <row r="381" spans="1:9">
      <c r="A381" s="23" t="s">
        <v>3611</v>
      </c>
      <c r="B381" s="23" t="s">
        <v>3612</v>
      </c>
      <c r="C381" s="23" t="s">
        <v>3613</v>
      </c>
      <c r="D381" s="23" t="s">
        <v>931</v>
      </c>
      <c r="E381" s="23" t="s">
        <v>14</v>
      </c>
      <c r="F381" s="23">
        <v>4</v>
      </c>
      <c r="G381" s="23" t="s">
        <v>7</v>
      </c>
      <c r="H381" s="23">
        <v>926.4</v>
      </c>
      <c r="I381" s="23"/>
    </row>
    <row r="382" spans="1:9">
      <c r="A382" s="23" t="s">
        <v>2527</v>
      </c>
      <c r="B382" s="23" t="s">
        <v>2528</v>
      </c>
      <c r="C382" s="23" t="s">
        <v>3614</v>
      </c>
      <c r="D382" s="23" t="s">
        <v>489</v>
      </c>
      <c r="E382" s="23" t="s">
        <v>466</v>
      </c>
      <c r="F382" s="23">
        <v>4</v>
      </c>
      <c r="G382" s="23" t="s">
        <v>7</v>
      </c>
      <c r="H382" s="23">
        <v>1108</v>
      </c>
      <c r="I382" s="23"/>
    </row>
    <row r="383" spans="1:9">
      <c r="A383" s="23" t="s">
        <v>3615</v>
      </c>
      <c r="B383" s="23" t="s">
        <v>3616</v>
      </c>
      <c r="C383" s="23" t="s">
        <v>3617</v>
      </c>
      <c r="D383" s="23" t="s">
        <v>931</v>
      </c>
      <c r="E383" s="23" t="s">
        <v>14</v>
      </c>
      <c r="F383" s="23">
        <v>4</v>
      </c>
      <c r="G383" s="23" t="s">
        <v>7</v>
      </c>
      <c r="H383" s="23">
        <v>799.92</v>
      </c>
      <c r="I383" s="23"/>
    </row>
    <row r="384" spans="1:9">
      <c r="A384" s="23" t="s">
        <v>2317</v>
      </c>
      <c r="B384" s="23" t="s">
        <v>2318</v>
      </c>
      <c r="C384" s="23" t="s">
        <v>3618</v>
      </c>
      <c r="D384" s="23" t="s">
        <v>480</v>
      </c>
      <c r="E384" s="23" t="s">
        <v>14</v>
      </c>
      <c r="F384" s="23">
        <v>4</v>
      </c>
      <c r="G384" s="23" t="s">
        <v>7</v>
      </c>
      <c r="H384" s="23">
        <v>1027.93</v>
      </c>
      <c r="I384" s="23"/>
    </row>
    <row r="385" spans="1:9">
      <c r="A385" s="23" t="s">
        <v>3619</v>
      </c>
      <c r="B385" s="23" t="s">
        <v>3620</v>
      </c>
      <c r="C385" s="23" t="s">
        <v>3621</v>
      </c>
      <c r="D385" s="23" t="s">
        <v>931</v>
      </c>
      <c r="E385" s="23" t="s">
        <v>14</v>
      </c>
      <c r="F385" s="23">
        <v>4</v>
      </c>
      <c r="G385" s="23" t="s">
        <v>7</v>
      </c>
      <c r="H385" s="23">
        <v>571.09</v>
      </c>
      <c r="I385" s="23"/>
    </row>
    <row r="386" spans="1:9">
      <c r="A386" s="23" t="s">
        <v>1902</v>
      </c>
      <c r="B386" s="23" t="s">
        <v>1903</v>
      </c>
      <c r="C386" s="23" t="s">
        <v>3622</v>
      </c>
      <c r="D386" s="23" t="s">
        <v>480</v>
      </c>
      <c r="E386" s="23" t="s">
        <v>14</v>
      </c>
      <c r="F386" s="23">
        <v>4</v>
      </c>
      <c r="G386" s="23" t="s">
        <v>7</v>
      </c>
      <c r="H386" s="23">
        <v>1442.22</v>
      </c>
      <c r="I386" s="23"/>
    </row>
    <row r="387" spans="1:9">
      <c r="A387" s="23" t="s">
        <v>2703</v>
      </c>
      <c r="B387" s="23" t="s">
        <v>2704</v>
      </c>
      <c r="C387" s="23" t="s">
        <v>3623</v>
      </c>
      <c r="D387" s="23" t="s">
        <v>480</v>
      </c>
      <c r="E387" s="23" t="s">
        <v>14</v>
      </c>
      <c r="F387" s="23">
        <v>3</v>
      </c>
      <c r="G387" s="23" t="s">
        <v>7</v>
      </c>
      <c r="H387" s="23">
        <v>862.5</v>
      </c>
      <c r="I387" s="23"/>
    </row>
    <row r="388" spans="1:9">
      <c r="A388" s="23" t="s">
        <v>2794</v>
      </c>
      <c r="B388" s="23" t="s">
        <v>2795</v>
      </c>
      <c r="C388" s="23" t="s">
        <v>3624</v>
      </c>
      <c r="D388" s="23" t="s">
        <v>480</v>
      </c>
      <c r="E388" s="23" t="s">
        <v>14</v>
      </c>
      <c r="F388" s="23">
        <v>3</v>
      </c>
      <c r="G388" s="23" t="s">
        <v>7</v>
      </c>
      <c r="H388" s="23">
        <v>463.35</v>
      </c>
      <c r="I388" s="23"/>
    </row>
    <row r="389" spans="1:9">
      <c r="A389" s="23" t="s">
        <v>2307</v>
      </c>
      <c r="B389" s="23" t="s">
        <v>2308</v>
      </c>
      <c r="C389" s="23" t="s">
        <v>3625</v>
      </c>
      <c r="D389" s="23" t="s">
        <v>480</v>
      </c>
      <c r="E389" s="23" t="s">
        <v>14</v>
      </c>
      <c r="F389" s="23">
        <v>3</v>
      </c>
      <c r="G389" s="23" t="s">
        <v>7</v>
      </c>
      <c r="H389" s="23">
        <v>717.75</v>
      </c>
      <c r="I389" s="23"/>
    </row>
    <row r="390" spans="1:9">
      <c r="A390" s="23" t="s">
        <v>2675</v>
      </c>
      <c r="B390" s="23" t="s">
        <v>2676</v>
      </c>
      <c r="C390" s="23" t="s">
        <v>3626</v>
      </c>
      <c r="D390" s="23" t="s">
        <v>480</v>
      </c>
      <c r="E390" s="23" t="s">
        <v>14</v>
      </c>
      <c r="F390" s="23">
        <v>3</v>
      </c>
      <c r="G390" s="23" t="s">
        <v>7</v>
      </c>
      <c r="H390" s="23">
        <v>683.02</v>
      </c>
      <c r="I390" s="23"/>
    </row>
    <row r="391" spans="1:9">
      <c r="A391" s="23" t="s">
        <v>3627</v>
      </c>
      <c r="B391" s="23" t="s">
        <v>3628</v>
      </c>
      <c r="C391" s="23" t="s">
        <v>3629</v>
      </c>
      <c r="D391" s="23" t="s">
        <v>931</v>
      </c>
      <c r="E391" s="23" t="s">
        <v>14</v>
      </c>
      <c r="F391" s="23">
        <v>3</v>
      </c>
      <c r="G391" s="23" t="s">
        <v>7</v>
      </c>
      <c r="H391" s="23">
        <v>437.7</v>
      </c>
      <c r="I391" s="23"/>
    </row>
    <row r="392" spans="1:9">
      <c r="A392" s="23" t="s">
        <v>2608</v>
      </c>
      <c r="B392" s="23" t="s">
        <v>2609</v>
      </c>
      <c r="C392" s="23" t="s">
        <v>3304</v>
      </c>
      <c r="D392" s="23" t="s">
        <v>492</v>
      </c>
      <c r="E392" s="23" t="s">
        <v>14</v>
      </c>
      <c r="F392" s="23">
        <v>2</v>
      </c>
      <c r="G392" s="23" t="s">
        <v>7</v>
      </c>
      <c r="H392" s="23">
        <v>371.91</v>
      </c>
      <c r="I392" s="23"/>
    </row>
    <row r="393" spans="1:9">
      <c r="A393" s="23" t="s">
        <v>2826</v>
      </c>
      <c r="B393" s="23" t="s">
        <v>2827</v>
      </c>
      <c r="C393" s="23" t="s">
        <v>3146</v>
      </c>
      <c r="D393" s="23" t="s">
        <v>492</v>
      </c>
      <c r="E393" s="23" t="s">
        <v>14</v>
      </c>
      <c r="F393" s="23">
        <v>2</v>
      </c>
      <c r="G393" s="23" t="s">
        <v>7</v>
      </c>
      <c r="H393" s="23">
        <v>291.49</v>
      </c>
      <c r="I393" s="23"/>
    </row>
    <row r="394" spans="1:9">
      <c r="A394" s="23" t="s">
        <v>3630</v>
      </c>
      <c r="B394" s="23" t="s">
        <v>3631</v>
      </c>
      <c r="C394" s="23" t="s">
        <v>3632</v>
      </c>
      <c r="D394" s="23" t="s">
        <v>931</v>
      </c>
      <c r="E394" s="23" t="s">
        <v>14</v>
      </c>
      <c r="F394" s="23">
        <v>2</v>
      </c>
      <c r="G394" s="23" t="s">
        <v>7</v>
      </c>
      <c r="H394" s="23">
        <v>483.89</v>
      </c>
      <c r="I394" s="23"/>
    </row>
    <row r="395" spans="1:9">
      <c r="A395" s="23" t="s">
        <v>2581</v>
      </c>
      <c r="B395" s="23" t="s">
        <v>2582</v>
      </c>
      <c r="C395" s="23" t="s">
        <v>3105</v>
      </c>
      <c r="D395" s="23" t="s">
        <v>492</v>
      </c>
      <c r="E395" s="23" t="s">
        <v>14</v>
      </c>
      <c r="F395" s="23">
        <v>2</v>
      </c>
      <c r="G395" s="23" t="s">
        <v>7</v>
      </c>
      <c r="H395" s="23">
        <v>175</v>
      </c>
      <c r="I395" s="23"/>
    </row>
    <row r="396" spans="1:9">
      <c r="A396" s="23" t="s">
        <v>2908</v>
      </c>
      <c r="B396" s="23" t="s">
        <v>2909</v>
      </c>
      <c r="C396" s="23" t="s">
        <v>3633</v>
      </c>
      <c r="D396" s="23" t="s">
        <v>480</v>
      </c>
      <c r="E396" s="23" t="s">
        <v>14</v>
      </c>
      <c r="F396" s="23">
        <v>2</v>
      </c>
      <c r="G396" s="23" t="s">
        <v>7</v>
      </c>
      <c r="H396" s="23">
        <v>518.51</v>
      </c>
      <c r="I396" s="23"/>
    </row>
    <row r="397" spans="1:9">
      <c r="A397" s="23" t="s">
        <v>3634</v>
      </c>
      <c r="B397" s="23" t="s">
        <v>3635</v>
      </c>
      <c r="C397" s="23" t="s">
        <v>3636</v>
      </c>
      <c r="D397" s="23" t="s">
        <v>931</v>
      </c>
      <c r="E397" s="23" t="s">
        <v>14</v>
      </c>
      <c r="F397" s="23">
        <v>2</v>
      </c>
      <c r="G397" s="23" t="s">
        <v>7</v>
      </c>
      <c r="H397" s="23">
        <v>174</v>
      </c>
      <c r="I397" s="23"/>
    </row>
    <row r="398" spans="1:9">
      <c r="A398" s="23" t="s">
        <v>2234</v>
      </c>
      <c r="B398" s="23" t="s">
        <v>2235</v>
      </c>
      <c r="C398" s="23" t="s">
        <v>3529</v>
      </c>
      <c r="D398" s="23" t="s">
        <v>3637</v>
      </c>
      <c r="E398" s="23" t="s">
        <v>14</v>
      </c>
      <c r="F398" s="23">
        <v>1</v>
      </c>
      <c r="G398" s="23" t="s">
        <v>7</v>
      </c>
      <c r="H398" s="23">
        <v>48800</v>
      </c>
      <c r="I398" s="23"/>
    </row>
    <row r="399" spans="1:9">
      <c r="A399" s="23" t="s">
        <v>2348</v>
      </c>
      <c r="B399" s="23" t="s">
        <v>2349</v>
      </c>
      <c r="C399" s="23" t="s">
        <v>3519</v>
      </c>
      <c r="D399" s="23" t="s">
        <v>1305</v>
      </c>
      <c r="E399" s="23" t="s">
        <v>14</v>
      </c>
      <c r="F399" s="23">
        <v>1</v>
      </c>
      <c r="G399" s="23" t="s">
        <v>7</v>
      </c>
      <c r="H399" s="23">
        <v>50249.51</v>
      </c>
      <c r="I399" s="23"/>
    </row>
    <row r="400" spans="1:9">
      <c r="A400" s="23" t="s">
        <v>2652</v>
      </c>
      <c r="B400" s="23" t="s">
        <v>2653</v>
      </c>
      <c r="C400" s="23" t="s">
        <v>3547</v>
      </c>
      <c r="D400" s="23" t="s">
        <v>3637</v>
      </c>
      <c r="E400" s="23" t="s">
        <v>14</v>
      </c>
      <c r="F400" s="23">
        <v>1</v>
      </c>
      <c r="G400" s="23" t="s">
        <v>7</v>
      </c>
      <c r="H400" s="23">
        <v>44600</v>
      </c>
      <c r="I400" s="23"/>
    </row>
    <row r="401" spans="1:9">
      <c r="A401" s="23" t="s">
        <v>2541</v>
      </c>
      <c r="B401" s="23" t="s">
        <v>2542</v>
      </c>
      <c r="C401" s="23" t="s">
        <v>3638</v>
      </c>
      <c r="D401" s="23" t="s">
        <v>480</v>
      </c>
      <c r="E401" s="23" t="s">
        <v>14</v>
      </c>
      <c r="F401" s="23">
        <v>1</v>
      </c>
      <c r="G401" s="23" t="s">
        <v>7</v>
      </c>
      <c r="H401" s="23">
        <v>361.77</v>
      </c>
      <c r="I401" s="23"/>
    </row>
    <row r="402" spans="1:9">
      <c r="A402" s="23" t="s">
        <v>1848</v>
      </c>
      <c r="B402" s="23" t="s">
        <v>1849</v>
      </c>
      <c r="C402" s="23" t="s">
        <v>3032</v>
      </c>
      <c r="D402" s="23" t="s">
        <v>1305</v>
      </c>
      <c r="E402" s="23" t="s">
        <v>14</v>
      </c>
      <c r="F402" s="23">
        <v>1</v>
      </c>
      <c r="G402" s="23" t="s">
        <v>7</v>
      </c>
      <c r="H402" s="23">
        <v>58337</v>
      </c>
      <c r="I402" s="23"/>
    </row>
    <row r="403" spans="1:9">
      <c r="A403" s="23" t="s">
        <v>2249</v>
      </c>
      <c r="B403" s="23" t="s">
        <v>2250</v>
      </c>
      <c r="C403" s="23" t="s">
        <v>3030</v>
      </c>
      <c r="D403" s="23" t="s">
        <v>1305</v>
      </c>
      <c r="E403" s="23" t="s">
        <v>14</v>
      </c>
      <c r="F403" s="23">
        <v>1</v>
      </c>
      <c r="G403" s="23" t="s">
        <v>7</v>
      </c>
      <c r="H403" s="23">
        <v>48800</v>
      </c>
      <c r="I403" s="23"/>
    </row>
    <row r="404" spans="1:9">
      <c r="A404" s="23" t="s">
        <v>1868</v>
      </c>
      <c r="B404" s="23" t="s">
        <v>1869</v>
      </c>
      <c r="C404" s="23" t="s">
        <v>3033</v>
      </c>
      <c r="D404" s="23" t="s">
        <v>1305</v>
      </c>
      <c r="E404" s="23" t="s">
        <v>466</v>
      </c>
      <c r="F404" s="23">
        <v>1</v>
      </c>
      <c r="G404" s="23" t="s">
        <v>7</v>
      </c>
      <c r="H404" s="23">
        <v>73200</v>
      </c>
      <c r="I404" s="23"/>
    </row>
    <row r="405" spans="1:9">
      <c r="A405" s="23" t="s">
        <v>2689</v>
      </c>
      <c r="B405" s="23" t="s">
        <v>2690</v>
      </c>
      <c r="C405" s="23" t="s">
        <v>3040</v>
      </c>
      <c r="D405" s="23" t="s">
        <v>1305</v>
      </c>
      <c r="E405" s="23" t="s">
        <v>14</v>
      </c>
      <c r="F405" s="23">
        <v>1</v>
      </c>
      <c r="G405" s="23" t="s">
        <v>7</v>
      </c>
      <c r="H405" s="23">
        <v>49512.25</v>
      </c>
      <c r="I405" s="23"/>
    </row>
    <row r="406" spans="1:9">
      <c r="A406" s="23" t="s">
        <v>2870</v>
      </c>
      <c r="B406" s="23" t="s">
        <v>2871</v>
      </c>
      <c r="C406" s="23" t="s">
        <v>3041</v>
      </c>
      <c r="D406" s="23" t="s">
        <v>1305</v>
      </c>
      <c r="E406" s="23" t="s">
        <v>14</v>
      </c>
      <c r="F406" s="23">
        <v>1</v>
      </c>
      <c r="G406" s="23" t="s">
        <v>7</v>
      </c>
      <c r="H406" s="23">
        <v>72150</v>
      </c>
      <c r="I406" s="23"/>
    </row>
    <row r="407" spans="1:9">
      <c r="A407" s="23" t="s">
        <v>1455</v>
      </c>
      <c r="B407" s="23" t="s">
        <v>1827</v>
      </c>
      <c r="C407" s="23" t="s">
        <v>3031</v>
      </c>
      <c r="D407" s="23" t="s">
        <v>1305</v>
      </c>
      <c r="E407" s="23" t="s">
        <v>14</v>
      </c>
      <c r="F407" s="23">
        <v>1</v>
      </c>
      <c r="G407" s="23" t="s">
        <v>7</v>
      </c>
      <c r="H407" s="23">
        <v>36901.279999999999</v>
      </c>
      <c r="I407" s="23"/>
    </row>
    <row r="408" spans="1:9">
      <c r="A408" s="23" t="s">
        <v>2775</v>
      </c>
      <c r="B408" s="23" t="s">
        <v>2776</v>
      </c>
      <c r="C408" s="23" t="s">
        <v>3039</v>
      </c>
      <c r="D408" s="23" t="s">
        <v>1305</v>
      </c>
      <c r="E408" s="23" t="s">
        <v>466</v>
      </c>
      <c r="F408" s="23">
        <v>1</v>
      </c>
      <c r="G408" s="23" t="s">
        <v>7</v>
      </c>
      <c r="H408" s="23">
        <v>54034.71</v>
      </c>
      <c r="I408" s="23"/>
    </row>
    <row r="409" spans="1:9">
      <c r="A409" s="23" t="s">
        <v>2596</v>
      </c>
      <c r="B409" s="23" t="s">
        <v>2597</v>
      </c>
      <c r="C409" s="23" t="s">
        <v>3033</v>
      </c>
      <c r="D409" s="23" t="s">
        <v>3637</v>
      </c>
      <c r="E409" s="23" t="s">
        <v>466</v>
      </c>
      <c r="F409" s="23">
        <v>1</v>
      </c>
      <c r="G409" s="23" t="s">
        <v>7</v>
      </c>
      <c r="H409" s="23">
        <v>48800</v>
      </c>
      <c r="I409" s="23"/>
    </row>
    <row r="410" spans="1:9">
      <c r="A410" s="23" t="s">
        <v>2215</v>
      </c>
      <c r="B410" s="23" t="s">
        <v>2216</v>
      </c>
      <c r="C410" s="23" t="s">
        <v>3062</v>
      </c>
      <c r="D410" s="23" t="s">
        <v>492</v>
      </c>
      <c r="E410" s="23" t="s">
        <v>14</v>
      </c>
      <c r="F410" s="23">
        <v>1</v>
      </c>
      <c r="G410" s="23" t="s">
        <v>7</v>
      </c>
      <c r="H410" s="23">
        <v>142.5</v>
      </c>
      <c r="I410" s="23"/>
    </row>
    <row r="411" spans="1:9">
      <c r="A411" s="23" t="s">
        <v>1882</v>
      </c>
      <c r="B411" s="23" t="s">
        <v>1883</v>
      </c>
      <c r="C411" s="23" t="s">
        <v>3639</v>
      </c>
      <c r="D411" s="23" t="s">
        <v>480</v>
      </c>
      <c r="E411" s="23" t="s">
        <v>14</v>
      </c>
      <c r="F411" s="23">
        <v>1</v>
      </c>
      <c r="G411" s="23" t="s">
        <v>7</v>
      </c>
      <c r="H411" s="23">
        <v>282.12</v>
      </c>
      <c r="I411" s="23"/>
    </row>
    <row r="412" spans="1:9">
      <c r="A412" s="23" t="s">
        <v>3556</v>
      </c>
      <c r="B412" s="23" t="s">
        <v>3557</v>
      </c>
      <c r="C412" s="23" t="s">
        <v>3558</v>
      </c>
      <c r="D412" s="23" t="s">
        <v>1305</v>
      </c>
      <c r="E412" s="23" t="s">
        <v>14</v>
      </c>
      <c r="F412" s="23">
        <v>1</v>
      </c>
      <c r="G412" s="23" t="s">
        <v>7</v>
      </c>
      <c r="H412" s="23">
        <v>44800</v>
      </c>
      <c r="I412" s="23"/>
    </row>
    <row r="413" spans="1:9">
      <c r="A413" s="23" t="s">
        <v>2888</v>
      </c>
      <c r="B413" s="23" t="s">
        <v>2889</v>
      </c>
      <c r="C413" s="23" t="s">
        <v>3540</v>
      </c>
      <c r="D413" s="23" t="s">
        <v>3637</v>
      </c>
      <c r="E413" s="23" t="s">
        <v>14</v>
      </c>
      <c r="F413" s="23">
        <v>1</v>
      </c>
      <c r="G413" s="23" t="s">
        <v>7</v>
      </c>
      <c r="H413" s="23">
        <v>48800</v>
      </c>
      <c r="I413" s="23"/>
    </row>
    <row r="414" spans="1:9">
      <c r="A414" s="23" t="s">
        <v>1851</v>
      </c>
      <c r="B414" s="23" t="s">
        <v>1852</v>
      </c>
      <c r="C414" s="23" t="s">
        <v>3035</v>
      </c>
      <c r="D414" s="23" t="s">
        <v>1305</v>
      </c>
      <c r="E414" s="23" t="s">
        <v>14</v>
      </c>
      <c r="F414" s="23">
        <v>1</v>
      </c>
      <c r="G414" s="23" t="s">
        <v>7</v>
      </c>
      <c r="H414" s="23">
        <v>59800</v>
      </c>
      <c r="I414" s="23"/>
    </row>
    <row r="415" spans="1:9">
      <c r="A415" s="23" t="s">
        <v>2730</v>
      </c>
      <c r="B415" s="23" t="s">
        <v>2731</v>
      </c>
      <c r="C415" s="23" t="s">
        <v>3398</v>
      </c>
      <c r="D415" s="23" t="s">
        <v>3637</v>
      </c>
      <c r="E415" s="23" t="s">
        <v>14</v>
      </c>
      <c r="F415" s="23">
        <v>1</v>
      </c>
      <c r="G415" s="23" t="s">
        <v>7</v>
      </c>
      <c r="H415" s="23">
        <v>48800</v>
      </c>
      <c r="I415" s="23"/>
    </row>
    <row r="416" spans="1:9">
      <c r="A416" s="23" t="s">
        <v>3284</v>
      </c>
      <c r="B416" s="23" t="s">
        <v>3285</v>
      </c>
      <c r="C416" s="23" t="s">
        <v>3286</v>
      </c>
      <c r="D416" s="23" t="s">
        <v>3637</v>
      </c>
      <c r="E416" s="23" t="s">
        <v>14</v>
      </c>
      <c r="F416" s="23">
        <v>1</v>
      </c>
      <c r="G416" s="23" t="s">
        <v>7</v>
      </c>
      <c r="H416" s="23">
        <v>48800</v>
      </c>
      <c r="I416" s="23"/>
    </row>
    <row r="417" spans="1:9">
      <c r="A417" s="23" t="s">
        <v>1908</v>
      </c>
      <c r="B417" s="23" t="s">
        <v>1909</v>
      </c>
      <c r="C417" s="23" t="s">
        <v>3522</v>
      </c>
      <c r="D417" s="23" t="s">
        <v>3637</v>
      </c>
      <c r="E417" s="23" t="s">
        <v>14</v>
      </c>
      <c r="F417" s="23">
        <v>1</v>
      </c>
      <c r="G417" s="23" t="s">
        <v>7</v>
      </c>
      <c r="H417" s="23">
        <v>48800</v>
      </c>
      <c r="I417" s="23"/>
    </row>
    <row r="418" spans="1:9">
      <c r="A418" s="23" t="s">
        <v>2388</v>
      </c>
      <c r="B418" s="23" t="s">
        <v>2389</v>
      </c>
      <c r="C418" s="23" t="s">
        <v>3509</v>
      </c>
      <c r="D418" s="23" t="s">
        <v>3637</v>
      </c>
      <c r="E418" s="23" t="s">
        <v>14</v>
      </c>
      <c r="F418" s="23">
        <v>1</v>
      </c>
      <c r="G418" s="23" t="s">
        <v>7</v>
      </c>
      <c r="H418" s="23">
        <v>48800</v>
      </c>
      <c r="I418" s="23"/>
    </row>
    <row r="419" spans="1:9">
      <c r="A419" s="23" t="s">
        <v>2683</v>
      </c>
      <c r="B419" s="23" t="s">
        <v>2684</v>
      </c>
      <c r="C419" s="23" t="s">
        <v>3540</v>
      </c>
      <c r="D419" s="23" t="s">
        <v>3637</v>
      </c>
      <c r="E419" s="23" t="s">
        <v>14</v>
      </c>
      <c r="F419" s="23">
        <v>1</v>
      </c>
      <c r="G419" s="23" t="s">
        <v>7</v>
      </c>
      <c r="H419" s="23">
        <v>48800</v>
      </c>
      <c r="I419" s="23"/>
    </row>
    <row r="420" spans="1:9">
      <c r="A420" s="23" t="s">
        <v>2568</v>
      </c>
      <c r="B420" s="23" t="s">
        <v>2569</v>
      </c>
      <c r="C420" s="23" t="s">
        <v>3037</v>
      </c>
      <c r="D420" s="23" t="s">
        <v>1305</v>
      </c>
      <c r="E420" s="23" t="s">
        <v>466</v>
      </c>
      <c r="F420" s="23">
        <v>1</v>
      </c>
      <c r="G420" s="23" t="s">
        <v>7</v>
      </c>
      <c r="H420" s="23">
        <v>56500</v>
      </c>
      <c r="I420" s="23"/>
    </row>
    <row r="421" spans="1:9">
      <c r="A421" s="23" t="s">
        <v>2407</v>
      </c>
      <c r="B421" s="23" t="s">
        <v>2408</v>
      </c>
      <c r="C421" s="23" t="s">
        <v>3038</v>
      </c>
      <c r="D421" s="23" t="s">
        <v>1305</v>
      </c>
      <c r="E421" s="23" t="s">
        <v>466</v>
      </c>
      <c r="F421" s="23">
        <v>1</v>
      </c>
      <c r="G421" s="23" t="s">
        <v>7</v>
      </c>
      <c r="H421" s="23">
        <v>56958</v>
      </c>
      <c r="I421" s="23"/>
    </row>
    <row r="422" spans="1:9">
      <c r="A422" s="23" t="s">
        <v>1458</v>
      </c>
      <c r="B422" s="23" t="s">
        <v>1793</v>
      </c>
      <c r="C422" s="23" t="s">
        <v>3036</v>
      </c>
      <c r="D422" s="23" t="s">
        <v>1305</v>
      </c>
      <c r="E422" s="23" t="s">
        <v>14</v>
      </c>
      <c r="F422" s="23">
        <v>1</v>
      </c>
      <c r="G422" s="23" t="s">
        <v>7</v>
      </c>
      <c r="H422" s="23">
        <v>58696.45</v>
      </c>
      <c r="I422" s="23"/>
    </row>
    <row r="423" spans="1:9">
      <c r="A423" s="23" t="s">
        <v>2434</v>
      </c>
      <c r="B423" s="23" t="s">
        <v>2435</v>
      </c>
      <c r="C423" s="23" t="s">
        <v>3520</v>
      </c>
      <c r="D423" s="23" t="s">
        <v>3640</v>
      </c>
      <c r="E423" s="23" t="s">
        <v>466</v>
      </c>
      <c r="F423" s="23">
        <v>1</v>
      </c>
      <c r="G423" s="23" t="s">
        <v>7</v>
      </c>
      <c r="H423" s="23">
        <v>44600</v>
      </c>
      <c r="I423" s="23"/>
    </row>
    <row r="424" spans="1:9">
      <c r="A424" s="23" t="s">
        <v>2480</v>
      </c>
      <c r="B424" s="23" t="s">
        <v>2481</v>
      </c>
      <c r="C424" s="23" t="s">
        <v>3100</v>
      </c>
      <c r="D424" s="23" t="s">
        <v>3637</v>
      </c>
      <c r="E424" s="23" t="s">
        <v>14</v>
      </c>
      <c r="F424" s="23">
        <v>1</v>
      </c>
      <c r="G424" s="23" t="s">
        <v>7</v>
      </c>
      <c r="H424" s="23">
        <v>48800</v>
      </c>
      <c r="I424" s="23"/>
    </row>
    <row r="425" spans="1:9">
      <c r="A425" s="23" t="s">
        <v>2735</v>
      </c>
      <c r="B425" s="23" t="s">
        <v>2736</v>
      </c>
      <c r="C425" s="23" t="s">
        <v>3574</v>
      </c>
      <c r="D425" s="23" t="s">
        <v>3637</v>
      </c>
      <c r="E425" s="23" t="s">
        <v>466</v>
      </c>
      <c r="F425" s="23">
        <v>1</v>
      </c>
      <c r="G425" s="23" t="s">
        <v>7</v>
      </c>
      <c r="H425" s="23">
        <v>48800</v>
      </c>
      <c r="I425" s="23"/>
    </row>
    <row r="426" spans="1:9">
      <c r="A426" s="23" t="s">
        <v>3641</v>
      </c>
      <c r="B426" s="23" t="s">
        <v>3642</v>
      </c>
      <c r="C426" s="23" t="s">
        <v>3643</v>
      </c>
      <c r="D426" s="23" t="s">
        <v>480</v>
      </c>
      <c r="E426" s="23" t="s">
        <v>14</v>
      </c>
      <c r="F426" s="23">
        <v>0</v>
      </c>
      <c r="G426" s="23" t="s">
        <v>7</v>
      </c>
      <c r="H426" s="23">
        <v>0</v>
      </c>
      <c r="I426" s="23"/>
    </row>
    <row r="427" spans="1:9">
      <c r="A427" s="23" t="s">
        <v>1797</v>
      </c>
      <c r="B427" s="23" t="s">
        <v>1798</v>
      </c>
      <c r="C427" s="23" t="s">
        <v>3554</v>
      </c>
      <c r="D427" s="23" t="s">
        <v>480</v>
      </c>
      <c r="E427" s="23" t="s">
        <v>14</v>
      </c>
      <c r="F427" s="23">
        <v>0</v>
      </c>
      <c r="G427" s="23" t="s">
        <v>7</v>
      </c>
      <c r="H427" s="23">
        <v>0</v>
      </c>
      <c r="I427" s="23"/>
    </row>
    <row r="428" spans="1:9">
      <c r="A428" s="23" t="s">
        <v>2823</v>
      </c>
      <c r="B428" s="23" t="s">
        <v>2824</v>
      </c>
      <c r="C428" s="23" t="s">
        <v>3644</v>
      </c>
      <c r="D428" s="23" t="s">
        <v>480</v>
      </c>
      <c r="E428" s="23" t="s">
        <v>14</v>
      </c>
      <c r="F428" s="23">
        <v>0</v>
      </c>
      <c r="G428" s="23" t="s">
        <v>7</v>
      </c>
      <c r="H428" s="23">
        <v>0</v>
      </c>
      <c r="I428" s="23"/>
    </row>
    <row r="429" spans="1:9">
      <c r="A429" s="23" t="s">
        <v>2742</v>
      </c>
      <c r="B429" s="23" t="s">
        <v>2743</v>
      </c>
      <c r="C429" s="23" t="s">
        <v>3645</v>
      </c>
      <c r="D429" s="23" t="s">
        <v>480</v>
      </c>
      <c r="E429" s="23" t="s">
        <v>14</v>
      </c>
      <c r="F429" s="23">
        <v>0</v>
      </c>
      <c r="G429" s="23" t="s">
        <v>7</v>
      </c>
      <c r="H429" s="23">
        <v>0</v>
      </c>
      <c r="I429" s="23"/>
    </row>
    <row r="430" spans="1:9">
      <c r="A430" s="23" t="s">
        <v>3646</v>
      </c>
      <c r="B430" s="23" t="s">
        <v>3647</v>
      </c>
      <c r="C430" s="23" t="s">
        <v>3648</v>
      </c>
      <c r="D430" s="23" t="s">
        <v>480</v>
      </c>
      <c r="E430" s="23" t="s">
        <v>14</v>
      </c>
      <c r="F430" s="23">
        <v>0</v>
      </c>
      <c r="G430" s="23" t="s">
        <v>7</v>
      </c>
      <c r="H430" s="23">
        <v>0</v>
      </c>
      <c r="I430" s="23"/>
    </row>
    <row r="431" spans="1:9">
      <c r="A431" s="23" t="s">
        <v>2367</v>
      </c>
      <c r="B431" s="23" t="s">
        <v>2368</v>
      </c>
      <c r="C431" s="23" t="s">
        <v>3649</v>
      </c>
      <c r="D431" s="23" t="s">
        <v>480</v>
      </c>
      <c r="E431" s="23" t="s">
        <v>14</v>
      </c>
      <c r="F431" s="23">
        <v>0</v>
      </c>
      <c r="G431" s="23" t="s">
        <v>7</v>
      </c>
      <c r="H431" s="23">
        <v>0</v>
      </c>
      <c r="I431" s="23"/>
    </row>
    <row r="432" spans="1:9">
      <c r="A432" s="23" t="s">
        <v>3650</v>
      </c>
      <c r="B432" s="23" t="s">
        <v>3651</v>
      </c>
      <c r="C432" s="23" t="s">
        <v>3652</v>
      </c>
      <c r="D432" s="23" t="s">
        <v>3640</v>
      </c>
      <c r="E432" s="23" t="s">
        <v>14</v>
      </c>
      <c r="F432" s="23">
        <v>0</v>
      </c>
      <c r="G432" s="23" t="s">
        <v>7</v>
      </c>
      <c r="H432" s="23">
        <v>0</v>
      </c>
      <c r="I432" s="23"/>
    </row>
    <row r="433" spans="1:9">
      <c r="A433" s="23" t="s">
        <v>2647</v>
      </c>
      <c r="B433" s="23" t="s">
        <v>2648</v>
      </c>
      <c r="C433" s="23" t="s">
        <v>3653</v>
      </c>
      <c r="D433" s="23" t="s">
        <v>480</v>
      </c>
      <c r="E433" s="23" t="s">
        <v>14</v>
      </c>
      <c r="F433" s="23">
        <v>0</v>
      </c>
      <c r="G433" s="23" t="s">
        <v>7</v>
      </c>
      <c r="H433" s="23">
        <v>0</v>
      </c>
      <c r="I433" s="23"/>
    </row>
    <row r="434" spans="1:9">
      <c r="A434" s="23" t="s">
        <v>2581</v>
      </c>
      <c r="B434" s="23" t="s">
        <v>2582</v>
      </c>
      <c r="C434" s="23" t="s">
        <v>3105</v>
      </c>
      <c r="D434" s="23" t="s">
        <v>480</v>
      </c>
      <c r="E434" s="23" t="s">
        <v>14</v>
      </c>
      <c r="F434" s="23">
        <v>-5</v>
      </c>
      <c r="G434" s="23" t="s">
        <v>7</v>
      </c>
      <c r="H434" s="23">
        <v>-875</v>
      </c>
      <c r="I434" s="23"/>
    </row>
    <row r="435" spans="1:9">
      <c r="A435" s="23" t="s">
        <v>1802</v>
      </c>
      <c r="B435" s="23" t="s">
        <v>1803</v>
      </c>
      <c r="C435" s="23" t="s">
        <v>3654</v>
      </c>
      <c r="D435" s="23" t="s">
        <v>480</v>
      </c>
      <c r="E435" s="23" t="s">
        <v>14</v>
      </c>
      <c r="F435" s="23">
        <v>-16</v>
      </c>
      <c r="G435" s="23" t="s">
        <v>7</v>
      </c>
      <c r="H435" s="23">
        <v>-3933.76</v>
      </c>
      <c r="I435" s="23"/>
    </row>
    <row r="436" spans="1:9">
      <c r="A436" s="23" t="s">
        <v>1780</v>
      </c>
      <c r="B436" s="23" t="s">
        <v>1781</v>
      </c>
      <c r="C436" s="23" t="s">
        <v>3377</v>
      </c>
      <c r="D436" s="23" t="s">
        <v>3655</v>
      </c>
      <c r="E436" s="23" t="s">
        <v>14</v>
      </c>
      <c r="F436" s="23">
        <v>-40</v>
      </c>
      <c r="G436" s="23" t="s">
        <v>7</v>
      </c>
      <c r="H436" s="23">
        <v>-3316</v>
      </c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G15" sqref="G15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31" t="str">
        <f>LEFT('5-课消明细表'!M2,4)&amp;"年"&amp;MID('5-课消明细表'!M2,6,2)&amp;"月"&amp;'5-课消明细表'!G2&amp;"市场部顾问个人明细表"</f>
        <v>2017年06月天河华景中心市场部顾问个人明细表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231"/>
      <c r="AK1" s="231"/>
      <c r="AL1" s="231"/>
    </row>
    <row r="2" spans="1:51" ht="21.75" customHeight="1">
      <c r="A2" s="227" t="s">
        <v>1616</v>
      </c>
      <c r="B2" s="227" t="s">
        <v>1617</v>
      </c>
      <c r="C2" s="230" t="s">
        <v>1</v>
      </c>
      <c r="D2" s="230" t="s">
        <v>1618</v>
      </c>
      <c r="E2" s="232"/>
      <c r="F2" s="230" t="s">
        <v>6</v>
      </c>
      <c r="G2" s="230" t="s">
        <v>1619</v>
      </c>
      <c r="H2" s="233" t="s">
        <v>1620</v>
      </c>
      <c r="I2" s="235" t="s">
        <v>1621</v>
      </c>
      <c r="J2" s="230" t="s">
        <v>1622</v>
      </c>
      <c r="K2" s="230" t="s">
        <v>1623</v>
      </c>
      <c r="L2" s="230" t="s">
        <v>1624</v>
      </c>
      <c r="M2" s="222" t="s">
        <v>1625</v>
      </c>
      <c r="N2" s="222" t="s">
        <v>1626</v>
      </c>
      <c r="O2" s="230" t="s">
        <v>1627</v>
      </c>
      <c r="P2" s="236" t="s">
        <v>1628</v>
      </c>
      <c r="Q2" s="236"/>
      <c r="R2" s="236"/>
      <c r="S2" s="236" t="s">
        <v>1629</v>
      </c>
      <c r="T2" s="236"/>
      <c r="U2" s="236"/>
      <c r="V2" s="230" t="s">
        <v>1630</v>
      </c>
      <c r="W2" s="230" t="s">
        <v>1059</v>
      </c>
      <c r="X2" s="220" t="s">
        <v>1631</v>
      </c>
      <c r="Y2" s="220" t="s">
        <v>1632</v>
      </c>
      <c r="Z2" s="222" t="s">
        <v>1633</v>
      </c>
      <c r="AA2" s="226" t="s">
        <v>1634</v>
      </c>
      <c r="AB2" s="220" t="s">
        <v>1635</v>
      </c>
      <c r="AC2" s="220" t="s">
        <v>1636</v>
      </c>
      <c r="AD2" s="220" t="s">
        <v>1637</v>
      </c>
      <c r="AE2" s="224" t="s">
        <v>1638</v>
      </c>
      <c r="AF2" s="224" t="s">
        <v>1624</v>
      </c>
      <c r="AG2" s="224" t="s">
        <v>1639</v>
      </c>
      <c r="AH2" s="224" t="s">
        <v>1640</v>
      </c>
      <c r="AI2" s="224" t="s">
        <v>1641</v>
      </c>
      <c r="AJ2" s="227" t="s">
        <v>782</v>
      </c>
      <c r="AK2" s="229" t="s">
        <v>1642</v>
      </c>
      <c r="AL2" s="227" t="s">
        <v>1643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28"/>
      <c r="B3" s="228"/>
      <c r="C3" s="230"/>
      <c r="D3" s="230"/>
      <c r="E3" s="232"/>
      <c r="F3" s="230"/>
      <c r="G3" s="230"/>
      <c r="H3" s="234"/>
      <c r="I3" s="230"/>
      <c r="J3" s="230"/>
      <c r="K3" s="230"/>
      <c r="L3" s="230"/>
      <c r="M3" s="223"/>
      <c r="N3" s="223"/>
      <c r="O3" s="230"/>
      <c r="P3" s="41" t="s">
        <v>1644</v>
      </c>
      <c r="Q3" s="42" t="s">
        <v>1645</v>
      </c>
      <c r="R3" s="42" t="s">
        <v>1646</v>
      </c>
      <c r="S3" s="41" t="s">
        <v>1644</v>
      </c>
      <c r="T3" s="42" t="s">
        <v>1647</v>
      </c>
      <c r="U3" s="42" t="s">
        <v>1646</v>
      </c>
      <c r="V3" s="230"/>
      <c r="W3" s="230"/>
      <c r="X3" s="221"/>
      <c r="Y3" s="221"/>
      <c r="Z3" s="223"/>
      <c r="AA3" s="221"/>
      <c r="AB3" s="221"/>
      <c r="AC3" s="221"/>
      <c r="AD3" s="221"/>
      <c r="AE3" s="225"/>
      <c r="AF3" s="225"/>
      <c r="AG3" s="225"/>
      <c r="AH3" s="225"/>
      <c r="AI3" s="225"/>
      <c r="AJ3" s="228"/>
      <c r="AK3" s="228"/>
      <c r="AL3" s="228"/>
      <c r="AN3" s="19">
        <f>'5-课消明细表'!$M$2-180-DAY('5-课消明细表'!$M$2-180)+1</f>
        <v>42705.583333333336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1648</v>
      </c>
      <c r="P4" s="42" t="s">
        <v>1649</v>
      </c>
      <c r="Q4" s="47" t="s">
        <v>1650</v>
      </c>
      <c r="R4" s="47" t="s">
        <v>1651</v>
      </c>
      <c r="S4" s="42" t="s">
        <v>866</v>
      </c>
      <c r="T4" s="47" t="s">
        <v>1652</v>
      </c>
      <c r="U4" s="47" t="s">
        <v>867</v>
      </c>
      <c r="V4" s="47" t="s">
        <v>1653</v>
      </c>
      <c r="W4" s="47" t="s">
        <v>1060</v>
      </c>
      <c r="X4" s="48" t="s">
        <v>1411</v>
      </c>
      <c r="Y4" s="48" t="s">
        <v>1654</v>
      </c>
      <c r="Z4" s="49" t="s">
        <v>1061</v>
      </c>
      <c r="AA4" s="48" t="s">
        <v>1413</v>
      </c>
      <c r="AB4" s="48" t="s">
        <v>1655</v>
      </c>
      <c r="AC4" s="48" t="s">
        <v>1656</v>
      </c>
      <c r="AD4" s="48" t="s">
        <v>1657</v>
      </c>
      <c r="AE4" s="50"/>
      <c r="AF4" s="51" t="s">
        <v>1658</v>
      </c>
      <c r="AG4" s="43" t="s">
        <v>1659</v>
      </c>
      <c r="AH4" s="51" t="s">
        <v>1660</v>
      </c>
      <c r="AI4" s="43" t="s">
        <v>1661</v>
      </c>
      <c r="AJ4" s="43"/>
      <c r="AK4" s="43"/>
      <c r="AL4" s="43"/>
      <c r="AQ4" s="19" t="s">
        <v>868</v>
      </c>
    </row>
    <row r="5" spans="1:51" ht="20.25" customHeight="1">
      <c r="A5" s="52">
        <v>1</v>
      </c>
      <c r="B5" s="53" t="str">
        <f>MID('5-课消明细表'!M2,6,2)</f>
        <v>06</v>
      </c>
      <c r="C5" s="54" t="str">
        <f>'5-课消明细表'!G2</f>
        <v>天河华景中心</v>
      </c>
      <c r="D5" s="55"/>
      <c r="E5" s="55"/>
      <c r="F5" s="56" t="s">
        <v>2150</v>
      </c>
      <c r="G5" s="57" t="s">
        <v>2151</v>
      </c>
      <c r="H5" s="56">
        <v>42459</v>
      </c>
      <c r="I5" s="58">
        <v>160000</v>
      </c>
      <c r="J5" s="59"/>
      <c r="K5" s="59"/>
      <c r="L5" s="59"/>
      <c r="M5" s="59"/>
      <c r="N5" s="60">
        <f>SUMIF('4-收据记录表'!AC:AC,'7-市场业绩'!F5,'4-收据记录表'!AF:AF)</f>
        <v>1</v>
      </c>
      <c r="O5" s="61">
        <f>SUMIF('4-收据记录表'!AC:AC,'7-市场业绩'!F5,'4-收据记录表'!AG:AG)</f>
        <v>2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25000</v>
      </c>
      <c r="U5" s="60">
        <f>SUMIFS('4-收据记录表'!$AI:$AI,'4-收据记录表'!$AC:$AC,'7-市场业绩'!$F5,'4-收据记录表'!$AZ:$AZ,U$4)</f>
        <v>0</v>
      </c>
      <c r="V5" s="60">
        <f>SUMIFS('4-收据记录表'!$AI:$AI,'4-收据记录表'!$AC:$AC,'7-市场业绩'!$F5,'4-收据记录表'!$AZ:$AZ,V$4)</f>
        <v>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1880</v>
      </c>
      <c r="Y5" s="60">
        <f>SUMIFS('4-收据记录表'!$AI:$AI,'4-收据记录表'!$AC:$AC,'7-市场业绩'!$F5,'4-收据记录表'!$AZ:$AZ,Y$4)</f>
        <v>14480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41360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天河华景中心</v>
      </c>
      <c r="AO5" s="19" t="s">
        <v>863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2650.4</v>
      </c>
      <c r="AR5" s="19">
        <f>R5+U5</f>
        <v>0</v>
      </c>
      <c r="AS5" s="19">
        <f>Q5+T5+V5</f>
        <v>25000</v>
      </c>
      <c r="AT5" s="19">
        <f>P5</f>
        <v>0</v>
      </c>
      <c r="AU5" s="19">
        <f t="shared" ref="AU5:AU34" si="1">S5+X5</f>
        <v>1880</v>
      </c>
      <c r="AV5" s="19">
        <f>AR5</f>
        <v>0</v>
      </c>
      <c r="AW5" s="19">
        <f>SUM($AR5:AS5)</f>
        <v>25000</v>
      </c>
      <c r="AX5" s="19">
        <f>SUM($AR5:AT5)</f>
        <v>25000</v>
      </c>
      <c r="AY5" s="19">
        <f>SUM($AR5:AU5)</f>
        <v>26880</v>
      </c>
    </row>
    <row r="6" spans="1:51" ht="20.25" customHeight="1">
      <c r="A6" s="52">
        <v>2</v>
      </c>
      <c r="B6" s="53" t="str">
        <f>MID('5-课消明细表'!M3,6,2)</f>
        <v>06</v>
      </c>
      <c r="C6" s="54" t="str">
        <f>'5-课消明细表'!G3</f>
        <v>天河华景中心</v>
      </c>
      <c r="D6" s="55"/>
      <c r="E6" s="55"/>
      <c r="F6" s="56" t="s">
        <v>2152</v>
      </c>
      <c r="G6" s="57" t="s">
        <v>1575</v>
      </c>
      <c r="H6" s="56">
        <v>42653</v>
      </c>
      <c r="I6" s="58">
        <f>50000*1.2*4</f>
        <v>240000</v>
      </c>
      <c r="J6" s="59"/>
      <c r="K6" s="59"/>
      <c r="L6" s="59"/>
      <c r="M6" s="59"/>
      <c r="N6" s="60">
        <f>SUMIF('4-收据记录表'!AC:AC,'7-市场业绩'!F6,'4-收据记录表'!AF:AF)</f>
        <v>1</v>
      </c>
      <c r="O6" s="61">
        <f>SUMIF('4-收据记录表'!AC:AC,'7-市场业绩'!F6,'4-收据记录表'!AG:AG)</f>
        <v>1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1880</v>
      </c>
      <c r="Y6" s="60">
        <f>SUMIFS('4-收据记录表'!$AI:$AI,'4-收据记录表'!$AC:$AC,'7-市场业绩'!$F6,'4-收据记录表'!$AZ:$AZ,Y$4)</f>
        <v>16580</v>
      </c>
      <c r="Z6" s="60">
        <f>SUMIFS('4-收据记录表'!$AI:$AI,'4-收据记录表'!$AC:$AC,'7-市场业绩'!$F6,'4-收据记录表'!$AZ:$AZ,Z$4)</f>
        <v>22000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40460</v>
      </c>
      <c r="AK6" s="60">
        <f>SUMIFS('4-收据记录表'!AI:AI,'4-收据记录表'!AQ:AQ,"5年",'4-收据记录表'!AE:AE,"&lt;&gt;无",'4-收据记录表'!AC:AC,'7-市场业绩'!F6)</f>
        <v>0</v>
      </c>
      <c r="AL6" s="63"/>
      <c r="AO6" s="19" t="s">
        <v>857</v>
      </c>
      <c r="AP6" s="19">
        <v>35000</v>
      </c>
      <c r="AQ6" s="19">
        <f t="shared" si="0"/>
        <v>150.4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1880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1880</v>
      </c>
    </row>
    <row r="7" spans="1:51" ht="20.25" customHeight="1">
      <c r="A7" s="52">
        <v>3</v>
      </c>
      <c r="B7" s="53" t="str">
        <f>MID('5-课消明细表'!M4,6,2)</f>
        <v>06</v>
      </c>
      <c r="C7" s="54" t="str">
        <f>'5-课消明细表'!G4</f>
        <v>天河华景中心</v>
      </c>
      <c r="D7" s="55"/>
      <c r="E7" s="55"/>
      <c r="F7" s="64" t="s">
        <v>2153</v>
      </c>
      <c r="G7" s="65" t="s">
        <v>65</v>
      </c>
      <c r="H7" s="56">
        <v>42791</v>
      </c>
      <c r="I7" s="66">
        <f>30000*4+35000</f>
        <v>155000</v>
      </c>
      <c r="J7" s="59"/>
      <c r="K7" s="59"/>
      <c r="L7" s="59"/>
      <c r="M7" s="59"/>
      <c r="N7" s="60">
        <f>SUMIF('4-收据记录表'!AC:AC,'7-市场业绩'!F7,'4-收据记录表'!AF:AF)</f>
        <v>0</v>
      </c>
      <c r="O7" s="61">
        <f>SUMIF('4-收据记录表'!AC:AC,'7-市场业绩'!F7,'4-收据记录表'!AG:AG)</f>
        <v>1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0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0</v>
      </c>
      <c r="Y7" s="60">
        <f>SUMIFS('4-收据记录表'!$AI:$AI,'4-收据记录表'!$AC:$AC,'7-市场业绩'!$F7,'4-收据记录表'!$AZ:$AZ,Y$4)</f>
        <v>16580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0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0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16580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855</v>
      </c>
      <c r="AP7" s="19">
        <v>35000</v>
      </c>
      <c r="AQ7" s="19">
        <f t="shared" si="0"/>
        <v>0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0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0</v>
      </c>
    </row>
    <row r="8" spans="1:51" ht="20.25" customHeight="1">
      <c r="A8" s="52">
        <v>4</v>
      </c>
      <c r="B8" s="53" t="str">
        <f>MID('5-课消明细表'!M5,6,2)</f>
        <v>06</v>
      </c>
      <c r="C8" s="54" t="str">
        <f>'5-课消明细表'!G5</f>
        <v>天河华景中心</v>
      </c>
      <c r="D8" s="55"/>
      <c r="E8" s="55"/>
      <c r="F8" s="67" t="s">
        <v>2962</v>
      </c>
      <c r="G8" s="65" t="s">
        <v>65</v>
      </c>
      <c r="H8" s="69">
        <v>42887</v>
      </c>
      <c r="I8" s="66">
        <v>35000</v>
      </c>
      <c r="J8" s="59"/>
      <c r="K8" s="59"/>
      <c r="L8" s="59"/>
      <c r="M8" s="59"/>
      <c r="N8" s="60">
        <f>SUMIF('4-收据记录表'!AC:AC,'7-市场业绩'!F8,'4-收据记录表'!AF:AF)</f>
        <v>1</v>
      </c>
      <c r="O8" s="61">
        <f>SUMIF('4-收据记录表'!AC:AC,'7-市场业绩'!F8,'4-收据记录表'!AG:AG)</f>
        <v>1</v>
      </c>
      <c r="P8" s="60">
        <f>SUMIFS('4-收据记录表'!$AI:$AI,'4-收据记录表'!$AC:$AC,'7-市场业绩'!$F8,'4-收据记录表'!$AZ:$AZ,P$4)</f>
        <v>4800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0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980</v>
      </c>
      <c r="Y8" s="60">
        <f>SUMIFS('4-收据记录表'!$AI:$AI,'4-收据记录表'!$AC:$AC,'7-市场业绩'!$F8,'4-收据记录表'!$AZ:$AZ,Y$4)</f>
        <v>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5780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864</v>
      </c>
      <c r="AP8" s="19">
        <v>35000</v>
      </c>
      <c r="AQ8" s="19">
        <f t="shared" si="0"/>
        <v>510.4</v>
      </c>
      <c r="AR8" s="19">
        <f t="shared" si="4"/>
        <v>0</v>
      </c>
      <c r="AS8" s="19">
        <f t="shared" si="5"/>
        <v>0</v>
      </c>
      <c r="AT8" s="19">
        <f t="shared" si="6"/>
        <v>4800</v>
      </c>
      <c r="AU8" s="19">
        <f t="shared" si="1"/>
        <v>980</v>
      </c>
      <c r="AV8" s="19">
        <f t="shared" si="7"/>
        <v>0</v>
      </c>
      <c r="AW8" s="19">
        <f>SUM($AR8:AS8)</f>
        <v>0</v>
      </c>
      <c r="AX8" s="19">
        <f>SUM($AR8:AT8)</f>
        <v>4800</v>
      </c>
      <c r="AY8" s="19">
        <f>SUM($AR8:AU8)</f>
        <v>5780</v>
      </c>
    </row>
    <row r="9" spans="1:51" ht="20.25" customHeight="1">
      <c r="A9" s="52">
        <v>5</v>
      </c>
      <c r="B9" s="53" t="str">
        <f>MID('5-课消明细表'!M6,6,2)</f>
        <v>06</v>
      </c>
      <c r="C9" s="54" t="str">
        <f>'5-课消明细表'!G6</f>
        <v>天河华景中心</v>
      </c>
      <c r="D9" s="55"/>
      <c r="E9" s="55"/>
      <c r="F9" s="67" t="s">
        <v>2955</v>
      </c>
      <c r="G9" s="68" t="s">
        <v>65</v>
      </c>
      <c r="H9" s="69">
        <v>42816</v>
      </c>
      <c r="I9" s="66">
        <v>35000</v>
      </c>
      <c r="J9" s="59"/>
      <c r="K9" s="59"/>
      <c r="L9" s="59"/>
      <c r="M9" s="59"/>
      <c r="N9" s="60">
        <f>SUMIF('4-收据记录表'!AC:AC,'7-市场业绩'!F9,'4-收据记录表'!AF:AF)</f>
        <v>1</v>
      </c>
      <c r="O9" s="61">
        <f>SUMIF('4-收据记录表'!AC:AC,'7-市场业绩'!F9,'4-收据记录表'!AG:AG)</f>
        <v>0.1</v>
      </c>
      <c r="P9" s="60">
        <f>SUMIFS('4-收据记录表'!$AI:$AI,'4-收据记录表'!$AC:$AC,'7-市场业绩'!$F9,'4-收据记录表'!$AZ:$AZ,P$4)</f>
        <v>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0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0</v>
      </c>
      <c r="V9" s="60">
        <f>SUMIFS('4-收据记录表'!$AI:$AI,'4-收据记录表'!$AC:$AC,'7-市场业绩'!$F9,'4-收据记录表'!$AZ:$AZ,V$4)</f>
        <v>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980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980</v>
      </c>
      <c r="AK9" s="60">
        <f>SUMIFS('4-收据记录表'!AI:AI,'4-收据记录表'!AQ:AQ,"5年",'4-收据记录表'!AE:AE,"&lt;&gt;无",'4-收据记录表'!AC:AC,'7-市场业绩'!F9)</f>
        <v>0</v>
      </c>
      <c r="AL9" s="63"/>
      <c r="AO9" s="19" t="s">
        <v>860</v>
      </c>
      <c r="AP9" s="19">
        <v>35000</v>
      </c>
      <c r="AQ9" s="19">
        <f t="shared" si="0"/>
        <v>78.400000000000006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980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980</v>
      </c>
    </row>
    <row r="10" spans="1:51" ht="20.25" customHeight="1">
      <c r="A10" s="52">
        <v>6</v>
      </c>
      <c r="B10" s="53" t="str">
        <f>MID('5-课消明细表'!M7,6,2)</f>
        <v>06</v>
      </c>
      <c r="C10" s="54" t="str">
        <f>'5-课消明细表'!G7</f>
        <v>天河华景中心</v>
      </c>
      <c r="D10" s="55"/>
      <c r="E10" s="55"/>
      <c r="F10" s="67"/>
      <c r="G10" s="65"/>
      <c r="H10" s="69"/>
      <c r="I10" s="66"/>
      <c r="J10" s="59"/>
      <c r="K10" s="59"/>
      <c r="L10" s="59"/>
      <c r="M10" s="59"/>
      <c r="N10" s="60">
        <f>SUMIF('4-收据记录表'!AC:AC,'7-市场业绩'!F10,'4-收据记录表'!AF:AF)</f>
        <v>0</v>
      </c>
      <c r="O10" s="61">
        <f>SUMIF('4-收据记录表'!AC:AC,'7-市场业绩'!F10,'4-收据记录表'!AG:AG)</f>
        <v>0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0</v>
      </c>
      <c r="V10" s="60">
        <f>SUMIFS('4-收据记录表'!$AI:$AI,'4-收据记录表'!$AC:$AC,'7-市场业绩'!$F10,'4-收据记录表'!$AZ:$AZ,V$4)</f>
        <v>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0</v>
      </c>
      <c r="AK10" s="60">
        <f>SUMIFS('4-收据记录表'!AI:AI,'4-收据记录表'!AQ:AQ,"5年",'4-收据记录表'!AE:AE,"&lt;&gt;无",'4-收据记录表'!AC:AC,'7-市场业绩'!F10)</f>
        <v>0</v>
      </c>
      <c r="AL10" s="63"/>
      <c r="AO10" s="19" t="s">
        <v>853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52">
        <v>7</v>
      </c>
      <c r="B11" s="53" t="str">
        <f>MID('5-课消明细表'!M8,6,2)</f>
        <v>06</v>
      </c>
      <c r="C11" s="54" t="str">
        <f>'5-课消明细表'!G8</f>
        <v>天河华景中心</v>
      </c>
      <c r="D11" s="55"/>
      <c r="E11" s="55"/>
      <c r="F11" s="67"/>
      <c r="G11" s="65"/>
      <c r="H11" s="69"/>
      <c r="I11" s="66"/>
      <c r="J11" s="59"/>
      <c r="K11" s="59"/>
      <c r="L11" s="59"/>
      <c r="M11" s="59"/>
      <c r="N11" s="60">
        <f>SUMIF('4-收据记录表'!AC:AC,'7-市场业绩'!F11,'4-收据记录表'!AF:AF)</f>
        <v>0</v>
      </c>
      <c r="O11" s="61">
        <f>SUMIF('4-收据记录表'!AC:AC,'7-市场业绩'!F11,'4-收据记录表'!AG:AG)</f>
        <v>0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0</v>
      </c>
      <c r="AK11" s="60">
        <f>SUMIFS('4-收据记录表'!AI:AI,'4-收据记录表'!AQ:AQ,"5年",'4-收据记录表'!AE:AE,"&lt;&gt;无",'4-收据记录表'!AC:AC,'7-市场业绩'!F11)</f>
        <v>0</v>
      </c>
      <c r="AL11" s="63"/>
      <c r="AO11" s="19" t="s">
        <v>861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2">
        <v>8</v>
      </c>
      <c r="B12" s="53" t="str">
        <f>MID('5-课消明细表'!M9,6,2)</f>
        <v>06</v>
      </c>
      <c r="C12" s="54" t="str">
        <f>'5-课消明细表'!G9</f>
        <v>天河华景中心</v>
      </c>
      <c r="D12" s="55"/>
      <c r="E12" s="55"/>
      <c r="F12" s="67"/>
      <c r="G12" s="65"/>
      <c r="H12" s="69"/>
      <c r="I12" s="66"/>
      <c r="J12" s="59"/>
      <c r="K12" s="59"/>
      <c r="L12" s="59"/>
      <c r="M12" s="59"/>
      <c r="N12" s="60">
        <f>SUMIF('4-收据记录表'!AC:AC,'7-市场业绩'!F12,'4-收据记录表'!AF:AF)</f>
        <v>0</v>
      </c>
      <c r="O12" s="61">
        <f>SUMIF('4-收据记录表'!AC:AC,'7-市场业绩'!F12,'4-收据记录表'!AG:AG)</f>
        <v>0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0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0</v>
      </c>
      <c r="V12" s="60">
        <f>SUMIFS('4-收据记录表'!$AI:$AI,'4-收据记录表'!$AC:$AC,'7-市场业绩'!$F12,'4-收据记录表'!$AZ:$AZ,V$4)</f>
        <v>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0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862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2">
        <v>9</v>
      </c>
      <c r="B13" s="53" t="str">
        <f>MID('5-课消明细表'!M10,6,2)</f>
        <v>06</v>
      </c>
      <c r="C13" s="54" t="str">
        <f>'5-课消明细表'!G10</f>
        <v>天河华景中心</v>
      </c>
      <c r="D13" s="55"/>
      <c r="E13" s="55"/>
      <c r="F13" s="67"/>
      <c r="G13" s="65"/>
      <c r="H13" s="69"/>
      <c r="I13" s="66"/>
      <c r="J13" s="59"/>
      <c r="K13" s="59"/>
      <c r="L13" s="59"/>
      <c r="M13" s="59"/>
      <c r="N13" s="60">
        <f>SUMIF('4-收据记录表'!AC:AC,'7-市场业绩'!F13,'4-收据记录表'!AF:AF)</f>
        <v>0</v>
      </c>
      <c r="O13" s="61">
        <f>SUMIF('4-收据记录表'!AC:AC,'7-市场业绩'!F13,'4-收据记录表'!AG:AG)</f>
        <v>0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464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2">
        <v>10</v>
      </c>
      <c r="B14" s="53" t="str">
        <f>MID('5-课消明细表'!M11,6,2)</f>
        <v>06</v>
      </c>
      <c r="C14" s="54" t="str">
        <f>'5-课消明细表'!G11</f>
        <v>天河华景中心</v>
      </c>
      <c r="D14" s="55"/>
      <c r="E14" s="55"/>
      <c r="F14" s="64"/>
      <c r="G14" s="68"/>
      <c r="H14" s="56"/>
      <c r="I14" s="58"/>
      <c r="J14" s="59"/>
      <c r="K14" s="59"/>
      <c r="L14" s="59"/>
      <c r="M14" s="59"/>
      <c r="N14" s="60">
        <f>SUMIF('4-收据记录表'!AC:AC,'7-市场业绩'!F14,'4-收据记录表'!AF:AF)</f>
        <v>0</v>
      </c>
      <c r="O14" s="61">
        <f>SUMIF('4-收据记录表'!AC:AC,'7-市场业绩'!F14,'4-收据记录表'!AG:AG)</f>
        <v>0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854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2">
        <v>11</v>
      </c>
      <c r="B15" s="53" t="str">
        <f>MID('5-课消明细表'!M12,6,2)</f>
        <v>06</v>
      </c>
      <c r="C15" s="54" t="str">
        <f>'5-课消明细表'!G12</f>
        <v>天河华景中心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858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06</v>
      </c>
      <c r="C16" s="54" t="str">
        <f>'5-课消明细表'!G13</f>
        <v>天河华景中心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856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06</v>
      </c>
      <c r="C17" s="54" t="str">
        <f>'5-课消明细表'!G14</f>
        <v>天河华景中心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859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06</v>
      </c>
      <c r="C18" s="54" t="str">
        <f>'5-课消明细表'!G15</f>
        <v>天河华景中心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06</v>
      </c>
      <c r="C19" s="54" t="str">
        <f>'5-课消明细表'!G16</f>
        <v>天河华景中心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06</v>
      </c>
      <c r="C20" s="54" t="str">
        <f>'5-课消明细表'!G17</f>
        <v>天河华景中心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06</v>
      </c>
      <c r="C21" s="54" t="str">
        <f>'5-课消明细表'!G18</f>
        <v>天河华景中心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06</v>
      </c>
      <c r="C22" s="54" t="str">
        <f>'5-课消明细表'!G19</f>
        <v>天河华景中心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06</v>
      </c>
      <c r="C23" s="54" t="str">
        <f>'5-课消明细表'!G20</f>
        <v>天河华景中心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06</v>
      </c>
      <c r="C24" s="54" t="str">
        <f>'5-课消明细表'!G21</f>
        <v>天河华景中心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06</v>
      </c>
      <c r="C25" s="54" t="str">
        <f>'5-课消明细表'!G22</f>
        <v>天河华景中心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06</v>
      </c>
      <c r="C26" s="54" t="str">
        <f>'5-课消明细表'!G23</f>
        <v>天河华景中心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06</v>
      </c>
      <c r="C27" s="54" t="str">
        <f>'5-课消明细表'!G24</f>
        <v>天河华景中心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06</v>
      </c>
      <c r="C28" s="54" t="str">
        <f>'5-课消明细表'!G25</f>
        <v>天河华景中心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06</v>
      </c>
      <c r="C29" s="54" t="str">
        <f>'5-课消明细表'!G26</f>
        <v>天河华景中心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06</v>
      </c>
      <c r="C30" s="54" t="str">
        <f>'5-课消明细表'!G27</f>
        <v>天河华景中心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06</v>
      </c>
      <c r="C31" s="54" t="str">
        <f>'5-课消明细表'!G28</f>
        <v>天河华景中心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06</v>
      </c>
      <c r="C32" s="54" t="str">
        <f>'5-课消明细表'!G29</f>
        <v>天河华景中心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06</v>
      </c>
      <c r="C33" s="54" t="str">
        <f>'5-课消明细表'!G30</f>
        <v>天河华景中心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855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06</v>
      </c>
      <c r="C34" s="54" t="str">
        <f>'5-课消明细表'!G31</f>
        <v>天河华景中心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864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06</v>
      </c>
      <c r="C35" s="54" t="str">
        <f>'5-课消明细表'!G32</f>
        <v>天河华景中心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1662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4</v>
      </c>
      <c r="O36" s="61">
        <f t="shared" si="8"/>
        <v>5.0999999999999996</v>
      </c>
      <c r="P36" s="60">
        <f>SUM(P5:P35)</f>
        <v>4800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0</v>
      </c>
      <c r="T36" s="60">
        <f t="shared" si="9"/>
        <v>25000</v>
      </c>
      <c r="U36" s="60">
        <f t="shared" si="9"/>
        <v>0</v>
      </c>
      <c r="V36" s="60">
        <f t="shared" si="9"/>
        <v>0</v>
      </c>
      <c r="W36" s="60">
        <f t="shared" si="9"/>
        <v>0</v>
      </c>
      <c r="X36" s="60">
        <f t="shared" si="9"/>
        <v>5720</v>
      </c>
      <c r="Y36" s="60">
        <f t="shared" si="9"/>
        <v>47640</v>
      </c>
      <c r="Z36" s="60">
        <f t="shared" si="9"/>
        <v>22000</v>
      </c>
      <c r="AA36" s="60">
        <f t="shared" si="9"/>
        <v>0</v>
      </c>
      <c r="AB36" s="60">
        <f t="shared" si="9"/>
        <v>0</v>
      </c>
      <c r="AC36" s="60">
        <f t="shared" si="9"/>
        <v>0</v>
      </c>
      <c r="AD36" s="60">
        <f t="shared" si="9"/>
        <v>0</v>
      </c>
      <c r="AE36" s="60">
        <f t="shared" si="9"/>
        <v>0</v>
      </c>
      <c r="AF36" s="60">
        <f t="shared" si="9"/>
        <v>0</v>
      </c>
      <c r="AG36" s="60">
        <f t="shared" si="9"/>
        <v>0</v>
      </c>
      <c r="AH36" s="60">
        <f t="shared" si="9"/>
        <v>0</v>
      </c>
      <c r="AI36" s="60">
        <f t="shared" si="9"/>
        <v>0</v>
      </c>
      <c r="AJ36" s="60">
        <f t="shared" si="9"/>
        <v>105160</v>
      </c>
      <c r="AK36" s="60">
        <f t="shared" si="9"/>
        <v>0</v>
      </c>
      <c r="AL36" s="77" t="s">
        <v>1663</v>
      </c>
      <c r="AQ36" s="19">
        <f t="shared" ref="AQ36:AY36" si="10">SUM(AQ5:AQ35)</f>
        <v>3389.6000000000004</v>
      </c>
      <c r="AR36" s="19">
        <f t="shared" si="10"/>
        <v>0</v>
      </c>
      <c r="AS36" s="19">
        <f t="shared" si="10"/>
        <v>25000</v>
      </c>
      <c r="AT36" s="19">
        <f t="shared" si="10"/>
        <v>4800</v>
      </c>
      <c r="AU36" s="19">
        <f t="shared" si="10"/>
        <v>5720</v>
      </c>
      <c r="AV36" s="19">
        <f t="shared" si="10"/>
        <v>0</v>
      </c>
      <c r="AW36" s="19">
        <f t="shared" si="10"/>
        <v>25000</v>
      </c>
      <c r="AX36" s="19">
        <f t="shared" si="10"/>
        <v>29800</v>
      </c>
      <c r="AY36" s="19">
        <f t="shared" si="10"/>
        <v>35520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1664</v>
      </c>
    </row>
  </sheetData>
  <sheetProtection password="CC99" sheet="1" autoFilter="0" pivotTables="0"/>
  <protectedRanges>
    <protectedRange sqref="F10:I1048576 F1:I5 F6:H6 F7:I8 F9:H9" name="区域1"/>
    <protectedRange sqref="I9 I6" name="区域1_1"/>
  </protectedRanges>
  <mergeCells count="35"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  <mergeCell ref="N2:N3"/>
    <mergeCell ref="B2:B3"/>
    <mergeCell ref="A2:A3"/>
    <mergeCell ref="W2:W3"/>
    <mergeCell ref="V2:V3"/>
    <mergeCell ref="AL2:AL3"/>
    <mergeCell ref="AF2:AF3"/>
    <mergeCell ref="AG2:AG3"/>
    <mergeCell ref="AH2:AH3"/>
    <mergeCell ref="AI2:AI3"/>
    <mergeCell ref="AJ2:AJ3"/>
    <mergeCell ref="AK2:AK3"/>
    <mergeCell ref="Y2:Y3"/>
    <mergeCell ref="Z2:Z3"/>
    <mergeCell ref="AE2:AE3"/>
    <mergeCell ref="AB2:AB3"/>
    <mergeCell ref="AA2:AA3"/>
    <mergeCell ref="AC2:AC3"/>
    <mergeCell ref="AD2:AD3"/>
  </mergeCells>
  <phoneticPr fontId="6" type="noConversion"/>
  <conditionalFormatting sqref="M2:M4 N2">
    <cfRule type="cellIs" dxfId="30" priority="2" operator="lessThan">
      <formula>0</formula>
    </cfRule>
  </conditionalFormatting>
  <conditionalFormatting sqref="M2:M4 N2">
    <cfRule type="cellIs" dxfId="29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F8" activePane="bottomRight" state="frozen"/>
      <selection pane="topRight" activeCell="E1" sqref="E1"/>
      <selection pane="bottomLeft" activeCell="A8" sqref="A8"/>
      <selection pane="bottomRight" activeCell="B46" sqref="B7:B46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37" t="str">
        <f>LEFT('5-课消明细表'!M2,4)&amp;"年"&amp;MID('5-课消明细表'!M2,6,2)&amp;"月"&amp;'5-课消明细表'!G2&amp;"市场占有率统计表"</f>
        <v>2017年06月天河华景中心市场占有率统计表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</row>
    <row r="2" spans="1:20" ht="20.25">
      <c r="A2" s="82" t="s">
        <v>74</v>
      </c>
      <c r="B2" s="83"/>
      <c r="C2" s="83"/>
      <c r="D2" s="83" t="s">
        <v>75</v>
      </c>
      <c r="E2" s="83"/>
      <c r="F2" s="83"/>
      <c r="G2" s="83"/>
      <c r="H2" s="84"/>
      <c r="I2" s="83" t="s">
        <v>1665</v>
      </c>
      <c r="J2" s="83"/>
      <c r="K2" s="83"/>
      <c r="L2" s="84"/>
      <c r="M2" s="84"/>
      <c r="N2" s="83" t="s">
        <v>1666</v>
      </c>
      <c r="O2" s="85"/>
      <c r="S2" s="19" t="s">
        <v>793</v>
      </c>
      <c r="T2" s="19" t="s">
        <v>792</v>
      </c>
    </row>
    <row r="3" spans="1:20">
      <c r="A3" s="86"/>
      <c r="B3" s="87" t="s">
        <v>1667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19">
        <f>'12-经营数据表'!D46</f>
        <v>365</v>
      </c>
      <c r="T3" s="19">
        <f>+M6-S3</f>
        <v>0</v>
      </c>
    </row>
    <row r="4" spans="1:20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2.5">
      <c r="A5" s="92" t="s">
        <v>1668</v>
      </c>
      <c r="B5" s="93" t="s">
        <v>1669</v>
      </c>
      <c r="C5" s="94" t="s">
        <v>76</v>
      </c>
      <c r="D5" s="94" t="s">
        <v>20</v>
      </c>
      <c r="E5" s="94" t="s">
        <v>13</v>
      </c>
      <c r="F5" s="94" t="s">
        <v>18</v>
      </c>
      <c r="G5" s="94" t="s">
        <v>16</v>
      </c>
      <c r="H5" s="94" t="s">
        <v>17</v>
      </c>
      <c r="I5" s="94" t="s">
        <v>19</v>
      </c>
      <c r="J5" s="94" t="s">
        <v>22</v>
      </c>
      <c r="K5" s="94" t="s">
        <v>1670</v>
      </c>
      <c r="L5" s="94" t="s">
        <v>77</v>
      </c>
      <c r="M5" s="94" t="s">
        <v>78</v>
      </c>
      <c r="N5" s="94" t="s">
        <v>79</v>
      </c>
      <c r="O5" s="95" t="s">
        <v>80</v>
      </c>
    </row>
    <row r="6" spans="1:20">
      <c r="A6" s="96"/>
      <c r="B6" s="97" t="s">
        <v>78</v>
      </c>
      <c r="C6" s="98">
        <f>SUM(C7:C134)</f>
        <v>101</v>
      </c>
      <c r="D6" s="98">
        <f t="shared" ref="D6:M6" si="0">SUM(D7:D134)</f>
        <v>90</v>
      </c>
      <c r="E6" s="98">
        <f t="shared" si="0"/>
        <v>63</v>
      </c>
      <c r="F6" s="98">
        <f t="shared" si="0"/>
        <v>39</v>
      </c>
      <c r="G6" s="98">
        <f t="shared" si="0"/>
        <v>25</v>
      </c>
      <c r="H6" s="98">
        <f t="shared" si="0"/>
        <v>18</v>
      </c>
      <c r="I6" s="98">
        <f t="shared" si="0"/>
        <v>27</v>
      </c>
      <c r="J6" s="98">
        <f t="shared" si="0"/>
        <v>1</v>
      </c>
      <c r="K6" s="98">
        <f t="shared" si="0"/>
        <v>0</v>
      </c>
      <c r="L6" s="98">
        <f t="shared" si="0"/>
        <v>1</v>
      </c>
      <c r="M6" s="98">
        <f t="shared" si="0"/>
        <v>365</v>
      </c>
      <c r="N6" s="98">
        <f>SUM(N7:N134)</f>
        <v>0</v>
      </c>
      <c r="O6" s="99">
        <f>IFERROR(M6/N6,0)</f>
        <v>0</v>
      </c>
    </row>
    <row r="7" spans="1:20">
      <c r="A7" s="96">
        <v>1</v>
      </c>
      <c r="B7" s="100" t="s">
        <v>1000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</v>
      </c>
      <c r="D7" s="98">
        <f>COUNTIFS('3-班级学员信息表'!$I:$I,'8-市场占有率'!D$5,'3-班级学员信息表'!$N:$N,'8-市场占有率'!$B7,'3-班级学员信息表'!$Q:$Q,"&lt;&gt;"&amp;" ")</f>
        <v>75</v>
      </c>
      <c r="E7" s="98">
        <f>COUNTIFS('3-班级学员信息表'!$I:$I,'8-市场占有率'!E$5,'3-班级学员信息表'!$N:$N,'8-市场占有率'!$B7,'3-班级学员信息表'!$Q:$Q,"&lt;&gt;"&amp;" ")</f>
        <v>50</v>
      </c>
      <c r="F7" s="98">
        <f>COUNTIFS('3-班级学员信息表'!$I:$I,'8-市场占有率'!F$5,'3-班级学员信息表'!$N:$N,'8-市场占有率'!$B7,'3-班级学员信息表'!$Q:$Q,"&lt;&gt;"&amp;" ")</f>
        <v>23</v>
      </c>
      <c r="G7" s="98">
        <f>COUNTIFS('3-班级学员信息表'!$I:$I,'8-市场占有率'!G$5,'3-班级学员信息表'!$N:$N,'8-市场占有率'!$B7,'3-班级学员信息表'!$Q:$Q,"&lt;&gt;"&amp;" ")</f>
        <v>14</v>
      </c>
      <c r="H7" s="98">
        <f>COUNTIFS('3-班级学员信息表'!$I:$I,'8-市场占有率'!H$5,'3-班级学员信息表'!$N:$N,'8-市场占有率'!$B7,'3-班级学员信息表'!$Q:$Q,"&lt;&gt;"&amp;" ")</f>
        <v>9</v>
      </c>
      <c r="I7" s="98">
        <f>COUNTIFS('3-班级学员信息表'!$I:$I,'8-市场占有率'!I$5,'3-班级学员信息表'!$N:$N,'8-市场占有率'!$B7,'3-班级学员信息表'!$Q:$Q,"&lt;&gt;"&amp;" ")</f>
        <v>22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194</v>
      </c>
      <c r="N7" s="101"/>
      <c r="O7" s="99">
        <f t="shared" ref="O7:O70" si="1">IFERROR(M7/N7,0)</f>
        <v>0</v>
      </c>
    </row>
    <row r="8" spans="1:20">
      <c r="A8" s="96">
        <v>2</v>
      </c>
      <c r="B8" s="100" t="s">
        <v>3707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8">
        <f>COUNTIFS('3-班级学员信息表'!$I:$I,'8-市场占有率'!D$5,'3-班级学员信息表'!$N:$N,'8-市场占有率'!$B8,'3-班级学员信息表'!$Q:$Q,"&lt;&gt;"&amp;" ")</f>
        <v>6</v>
      </c>
      <c r="E8" s="98">
        <f>COUNTIFS('3-班级学员信息表'!$I:$I,'8-市场占有率'!E$5,'3-班级学员信息表'!$N:$N,'8-市场占有率'!$B8,'3-班级学员信息表'!$Q:$Q,"&lt;&gt;"&amp;" ")</f>
        <v>4</v>
      </c>
      <c r="F8" s="98">
        <f>COUNTIFS('3-班级学员信息表'!$I:$I,'8-市场占有率'!F$5,'3-班级学员信息表'!$N:$N,'8-市场占有率'!$B8,'3-班级学员信息表'!$Q:$Q,"&lt;&gt;"&amp;" ")</f>
        <v>3</v>
      </c>
      <c r="G8" s="98">
        <f>COUNTIFS('3-班级学员信息表'!$I:$I,'8-市场占有率'!G$5,'3-班级学员信息表'!$N:$N,'8-市场占有率'!$B8,'3-班级学员信息表'!$Q:$Q,"&lt;&gt;"&amp;" ")</f>
        <v>1</v>
      </c>
      <c r="H8" s="98">
        <f>COUNTIFS('3-班级学员信息表'!$I:$I,'8-市场占有率'!H$5,'3-班级学员信息表'!$N:$N,'8-市场占有率'!$B8,'3-班级学员信息表'!$Q:$Q,"&lt;&gt;"&amp;" ")</f>
        <v>2</v>
      </c>
      <c r="I8" s="98">
        <f>COUNTIFS('3-班级学员信息表'!$I:$I,'8-市场占有率'!I$5,'3-班级学员信息表'!$N:$N,'8-市场占有率'!$B8,'3-班级学员信息表'!$Q:$Q,"&lt;&gt;"&amp;" ")</f>
        <v>0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16</v>
      </c>
      <c r="N8" s="101"/>
      <c r="O8" s="99">
        <f t="shared" si="1"/>
        <v>0</v>
      </c>
    </row>
    <row r="9" spans="1:20">
      <c r="A9" s="96">
        <v>3</v>
      </c>
      <c r="B9" s="100" t="s">
        <v>4214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0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1</v>
      </c>
      <c r="N9" s="101"/>
      <c r="O9" s="99">
        <f t="shared" si="1"/>
        <v>0</v>
      </c>
    </row>
    <row r="10" spans="1:20">
      <c r="A10" s="96">
        <v>4</v>
      </c>
      <c r="B10" s="100" t="s">
        <v>1002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8">
        <f>COUNTIFS('3-班级学员信息表'!$I:$I,'8-市场占有率'!D$5,'3-班级学员信息表'!$N:$N,'8-市场占有率'!$B10,'3-班级学员信息表'!$Q:$Q,"&lt;&gt;"&amp;" ")</f>
        <v>0</v>
      </c>
      <c r="E10" s="98">
        <f>COUNTIFS('3-班级学员信息表'!$I:$I,'8-市场占有率'!E$5,'3-班级学员信息表'!$N:$N,'8-市场占有率'!$B10,'3-班级学员信息表'!$Q:$Q,"&lt;&gt;"&amp;" ")</f>
        <v>1</v>
      </c>
      <c r="F10" s="98">
        <f>COUNTIFS('3-班级学员信息表'!$I:$I,'8-市场占有率'!F$5,'3-班级学员信息表'!$N:$N,'8-市场占有率'!$B10,'3-班级学员信息表'!$Q:$Q,"&lt;&gt;"&amp;" ")</f>
        <v>0</v>
      </c>
      <c r="G10" s="98">
        <f>COUNTIFS('3-班级学员信息表'!$I:$I,'8-市场占有率'!G$5,'3-班级学员信息表'!$N:$N,'8-市场占有率'!$B10,'3-班级学员信息表'!$Q:$Q,"&lt;&gt;"&amp;" ")</f>
        <v>1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2</v>
      </c>
      <c r="N10" s="101"/>
      <c r="O10" s="99">
        <f t="shared" si="1"/>
        <v>0</v>
      </c>
    </row>
    <row r="11" spans="1:20">
      <c r="A11" s="96">
        <v>5</v>
      </c>
      <c r="B11" s="100" t="s">
        <v>3728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</v>
      </c>
      <c r="D11" s="98">
        <f>COUNTIFS('3-班级学员信息表'!$I:$I,'8-市场占有率'!D$5,'3-班级学员信息表'!$N:$N,'8-市场占有率'!$B11,'3-班级学员信息表'!$Q:$Q,"&lt;&gt;"&amp;" ")</f>
        <v>0</v>
      </c>
      <c r="E11" s="98">
        <f>COUNTIFS('3-班级学员信息表'!$I:$I,'8-市场占有率'!E$5,'3-班级学员信息表'!$N:$N,'8-市场占有率'!$B11,'3-班级学员信息表'!$Q:$Q,"&lt;&gt;"&amp;" ")</f>
        <v>0</v>
      </c>
      <c r="F11" s="98">
        <f>COUNTIFS('3-班级学员信息表'!$I:$I,'8-市场占有率'!F$5,'3-班级学员信息表'!$N:$N,'8-市场占有率'!$B11,'3-班级学员信息表'!$Q:$Q,"&lt;&gt;"&amp;" ")</f>
        <v>0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0</v>
      </c>
      <c r="I11" s="98">
        <f>COUNTIFS('3-班级学员信息表'!$I:$I,'8-市场占有率'!I$5,'3-班级学员信息表'!$N:$N,'8-市场占有率'!$B11,'3-班级学员信息表'!$Q:$Q,"&lt;&gt;"&amp;" ")</f>
        <v>0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8">
        <f t="shared" si="2"/>
        <v>2</v>
      </c>
      <c r="N11" s="101"/>
      <c r="O11" s="99">
        <f t="shared" si="1"/>
        <v>0</v>
      </c>
    </row>
    <row r="12" spans="1:20">
      <c r="A12" s="96">
        <v>6</v>
      </c>
      <c r="B12" s="100" t="s">
        <v>4107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8">
        <f>COUNTIFS('3-班级学员信息表'!$I:$I,'8-市场占有率'!D$5,'3-班级学员信息表'!$N:$N,'8-市场占有率'!$B12,'3-班级学员信息表'!$Q:$Q,"&lt;&gt;"&amp;" ")</f>
        <v>0</v>
      </c>
      <c r="E12" s="98">
        <f>COUNTIFS('3-班级学员信息表'!$I:$I,'8-市场占有率'!E$5,'3-班级学员信息表'!$N:$N,'8-市场占有率'!$B12,'3-班级学员信息表'!$Q:$Q,"&lt;&gt;"&amp;" ")</f>
        <v>0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1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1</v>
      </c>
      <c r="N12" s="101"/>
      <c r="O12" s="99">
        <f t="shared" si="1"/>
        <v>0</v>
      </c>
    </row>
    <row r="13" spans="1:20">
      <c r="A13" s="96">
        <v>7</v>
      </c>
      <c r="B13" s="100" t="s">
        <v>3796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1</v>
      </c>
      <c r="M13" s="98">
        <f t="shared" si="2"/>
        <v>1</v>
      </c>
      <c r="N13" s="101"/>
      <c r="O13" s="99">
        <f t="shared" si="1"/>
        <v>0</v>
      </c>
    </row>
    <row r="14" spans="1:20">
      <c r="A14" s="96">
        <v>8</v>
      </c>
      <c r="B14" s="100" t="s">
        <v>3703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2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0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8">
        <f t="shared" si="2"/>
        <v>2</v>
      </c>
      <c r="N14" s="101"/>
      <c r="O14" s="99">
        <f t="shared" si="1"/>
        <v>0</v>
      </c>
    </row>
    <row r="15" spans="1:20">
      <c r="A15" s="96">
        <v>9</v>
      </c>
      <c r="B15" s="100" t="s">
        <v>3870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0</v>
      </c>
      <c r="F15" s="98">
        <f>COUNTIFS('3-班级学员信息表'!$I:$I,'8-市场占有率'!F$5,'3-班级学员信息表'!$N:$N,'8-市场占有率'!$B15,'3-班级学员信息表'!$Q:$Q,"&lt;&gt;"&amp;" ")</f>
        <v>0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1</v>
      </c>
      <c r="N15" s="101"/>
      <c r="O15" s="99">
        <f t="shared" si="1"/>
        <v>0</v>
      </c>
    </row>
    <row r="16" spans="1:20">
      <c r="A16" s="96">
        <v>10</v>
      </c>
      <c r="B16" s="100" t="s">
        <v>3782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0</v>
      </c>
      <c r="E16" s="98">
        <f>COUNTIFS('3-班级学员信息表'!$I:$I,'8-市场占有率'!E$5,'3-班级学员信息表'!$N:$N,'8-市场占有率'!$B16,'3-班级学员信息表'!$Q:$Q,"&lt;&gt;"&amp;" ")</f>
        <v>0</v>
      </c>
      <c r="F16" s="98">
        <f>COUNTIFS('3-班级学员信息表'!$I:$I,'8-市场占有率'!F$5,'3-班级学员信息表'!$N:$N,'8-市场占有率'!$B16,'3-班级学员信息表'!$Q:$Q,"&lt;&gt;"&amp;" ")</f>
        <v>0</v>
      </c>
      <c r="G16" s="98">
        <f>COUNTIFS('3-班级学员信息表'!$I:$I,'8-市场占有率'!G$5,'3-班级学员信息表'!$N:$N,'8-市场占有率'!$B16,'3-班级学员信息表'!$Q:$Q,"&lt;&gt;"&amp;" ")</f>
        <v>0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1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0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1</v>
      </c>
      <c r="N16" s="101"/>
      <c r="O16" s="99">
        <f t="shared" si="1"/>
        <v>0</v>
      </c>
    </row>
    <row r="17" spans="1:15">
      <c r="A17" s="96">
        <v>11</v>
      </c>
      <c r="B17" s="100" t="s">
        <v>3819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3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0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0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0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3</v>
      </c>
      <c r="N17" s="101"/>
      <c r="O17" s="99">
        <f t="shared" si="1"/>
        <v>0</v>
      </c>
    </row>
    <row r="18" spans="1:15">
      <c r="A18" s="96">
        <v>12</v>
      </c>
      <c r="B18" s="100" t="s">
        <v>3686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22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0</v>
      </c>
      <c r="F18" s="98">
        <f>COUNTIFS('3-班级学员信息表'!$I:$I,'8-市场占有率'!F$5,'3-班级学员信息表'!$N:$N,'8-市场占有率'!$B18,'3-班级学员信息表'!$Q:$Q,"&lt;&gt;"&amp;" ")</f>
        <v>0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0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22</v>
      </c>
      <c r="N18" s="101"/>
      <c r="O18" s="99">
        <f t="shared" si="1"/>
        <v>0</v>
      </c>
    </row>
    <row r="19" spans="1:15">
      <c r="A19" s="96">
        <v>13</v>
      </c>
      <c r="B19" s="100" t="s">
        <v>3813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22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0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0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0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22</v>
      </c>
      <c r="N19" s="101"/>
      <c r="O19" s="99">
        <f t="shared" si="1"/>
        <v>0</v>
      </c>
    </row>
    <row r="20" spans="1:15">
      <c r="A20" s="96">
        <v>14</v>
      </c>
      <c r="B20" s="100" t="s">
        <v>3773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0</v>
      </c>
      <c r="F20" s="98">
        <f>COUNTIFS('3-班级学员信息表'!$I:$I,'8-市场占有率'!F$5,'3-班级学员信息表'!$N:$N,'8-市场占有率'!$B20,'3-班级学员信息表'!$Q:$Q,"&lt;&gt;"&amp;" ")</f>
        <v>1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1</v>
      </c>
      <c r="N20" s="101"/>
      <c r="O20" s="99">
        <f t="shared" si="1"/>
        <v>0</v>
      </c>
    </row>
    <row r="21" spans="1:15">
      <c r="A21" s="96">
        <v>15</v>
      </c>
      <c r="B21" s="100" t="s">
        <v>3969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2</v>
      </c>
      <c r="D21" s="98">
        <f>COUNTIFS('3-班级学员信息表'!$I:$I,'8-市场占有率'!D$5,'3-班级学员信息表'!$N:$N,'8-市场占有率'!$B21,'3-班级学员信息表'!$Q:$Q,"&lt;&gt;"&amp;" ")</f>
        <v>0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0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0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2</v>
      </c>
      <c r="N21" s="101"/>
      <c r="O21" s="99">
        <f t="shared" si="1"/>
        <v>0</v>
      </c>
    </row>
    <row r="22" spans="1:15">
      <c r="A22" s="96">
        <v>16</v>
      </c>
      <c r="B22" s="100" t="s">
        <v>3924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11</v>
      </c>
      <c r="D22" s="98">
        <f>COUNTIFS('3-班级学员信息表'!$I:$I,'8-市场占有率'!D$5,'3-班级学员信息表'!$N:$N,'8-市场占有率'!$B22,'3-班级学员信息表'!$Q:$Q,"&lt;&gt;"&amp;" ")</f>
        <v>0</v>
      </c>
      <c r="E22" s="98">
        <f>COUNTIFS('3-班级学员信息表'!$I:$I,'8-市场占有率'!E$5,'3-班级学员信息表'!$N:$N,'8-市场占有率'!$B22,'3-班级学员信息表'!$Q:$Q,"&lt;&gt;"&amp;" ")</f>
        <v>0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0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11</v>
      </c>
      <c r="N22" s="101"/>
      <c r="O22" s="99">
        <f t="shared" si="1"/>
        <v>0</v>
      </c>
    </row>
    <row r="23" spans="1:15">
      <c r="A23" s="96">
        <v>17</v>
      </c>
      <c r="B23" s="100" t="s">
        <v>3672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1</v>
      </c>
      <c r="D23" s="98">
        <f>COUNTIFS('3-班级学员信息表'!$I:$I,'8-市场占有率'!D$5,'3-班级学员信息表'!$N:$N,'8-市场占有率'!$B23,'3-班级学员信息表'!$Q:$Q,"&lt;&gt;"&amp;" ")</f>
        <v>0</v>
      </c>
      <c r="E23" s="98">
        <f>COUNTIFS('3-班级学员信息表'!$I:$I,'8-市场占有率'!E$5,'3-班级学员信息表'!$N:$N,'8-市场占有率'!$B23,'3-班级学员信息表'!$Q:$Q,"&lt;&gt;"&amp;" ")</f>
        <v>0</v>
      </c>
      <c r="F23" s="98">
        <f>COUNTIFS('3-班级学员信息表'!$I:$I,'8-市场占有率'!F$5,'3-班级学员信息表'!$N:$N,'8-市场占有率'!$B23,'3-班级学员信息表'!$Q:$Q,"&lt;&gt;"&amp;" ")</f>
        <v>0</v>
      </c>
      <c r="G23" s="98">
        <f>COUNTIFS('3-班级学员信息表'!$I:$I,'8-市场占有率'!G$5,'3-班级学员信息表'!$N:$N,'8-市场占有率'!$B23,'3-班级学员信息表'!$Q:$Q,"&lt;&gt;"&amp;" ")</f>
        <v>0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0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1</v>
      </c>
      <c r="N23" s="101"/>
      <c r="O23" s="99">
        <f t="shared" si="1"/>
        <v>0</v>
      </c>
    </row>
    <row r="24" spans="1:15">
      <c r="A24" s="96">
        <v>18</v>
      </c>
      <c r="B24" s="100" t="s">
        <v>4179</v>
      </c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0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0</v>
      </c>
      <c r="I24" s="98">
        <f>COUNTIFS('3-班级学员信息表'!$I:$I,'8-市场占有率'!I$5,'3-班级学员信息表'!$N:$N,'8-市场占有率'!$B24,'3-班级学员信息表'!$Q:$Q,"&lt;&gt;"&amp;" ")</f>
        <v>0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1</v>
      </c>
      <c r="N24" s="101"/>
      <c r="O24" s="99">
        <f t="shared" si="1"/>
        <v>0</v>
      </c>
    </row>
    <row r="25" spans="1:15">
      <c r="A25" s="96">
        <v>19</v>
      </c>
      <c r="B25" s="100" t="s">
        <v>3787</v>
      </c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1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0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1</v>
      </c>
      <c r="N25" s="101"/>
      <c r="O25" s="99">
        <f t="shared" si="1"/>
        <v>0</v>
      </c>
    </row>
    <row r="26" spans="1:15">
      <c r="A26" s="96">
        <v>20</v>
      </c>
      <c r="B26" s="100" t="s">
        <v>3711</v>
      </c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8">
        <f>COUNTIFS('3-班级学员信息表'!$I:$I,'8-市场占有率'!D$5,'3-班级学员信息表'!$N:$N,'8-市场占有率'!$B26,'3-班级学员信息表'!$Q:$Q,"&lt;&gt;"&amp;" ")</f>
        <v>5</v>
      </c>
      <c r="E26" s="98">
        <f>COUNTIFS('3-班级学员信息表'!$I:$I,'8-市场占有率'!E$5,'3-班级学员信息表'!$N:$N,'8-市场占有率'!$B26,'3-班级学员信息表'!$Q:$Q,"&lt;&gt;"&amp;" ")</f>
        <v>1</v>
      </c>
      <c r="F26" s="98">
        <f>COUNTIFS('3-班级学员信息表'!$I:$I,'8-市场占有率'!F$5,'3-班级学员信息表'!$N:$N,'8-市场占有率'!$B26,'3-班级学员信息表'!$Q:$Q,"&lt;&gt;"&amp;" ")</f>
        <v>3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3</v>
      </c>
      <c r="I26" s="98">
        <f>COUNTIFS('3-班级学员信息表'!$I:$I,'8-市场占有率'!I$5,'3-班级学员信息表'!$N:$N,'8-市场占有率'!$B26,'3-班级学员信息表'!$Q:$Q,"&lt;&gt;"&amp;" ")</f>
        <v>3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15</v>
      </c>
      <c r="N26" s="101"/>
      <c r="O26" s="99">
        <f t="shared" si="1"/>
        <v>0</v>
      </c>
    </row>
    <row r="27" spans="1:15">
      <c r="A27" s="96">
        <v>21</v>
      </c>
      <c r="B27" s="100" t="s">
        <v>3904</v>
      </c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6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0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6</v>
      </c>
      <c r="N27" s="101"/>
      <c r="O27" s="99">
        <f t="shared" si="1"/>
        <v>0</v>
      </c>
    </row>
    <row r="28" spans="1:15">
      <c r="A28" s="96">
        <v>22</v>
      </c>
      <c r="B28" s="100" t="s">
        <v>3857</v>
      </c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0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0</v>
      </c>
      <c r="I28" s="98">
        <f>COUNTIFS('3-班级学员信息表'!$I:$I,'8-市场占有率'!I$5,'3-班级学员信息表'!$N:$N,'8-市场占有率'!$B28,'3-班级学员信息表'!$Q:$Q,"&lt;&gt;"&amp;" ")</f>
        <v>0</v>
      </c>
      <c r="J28" s="98">
        <f>COUNTIFS('3-班级学员信息表'!$I:$I,'8-市场占有率'!J$5,'3-班级学员信息表'!$N:$N,'8-市场占有率'!$B28,'3-班级学员信息表'!$Q:$Q,"&lt;&gt;"&amp;" ")</f>
        <v>1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1</v>
      </c>
      <c r="N28" s="101"/>
      <c r="O28" s="99">
        <f t="shared" si="1"/>
        <v>0</v>
      </c>
    </row>
    <row r="29" spans="1:15">
      <c r="A29" s="96">
        <v>23</v>
      </c>
      <c r="B29" s="100" t="s">
        <v>3842</v>
      </c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1</v>
      </c>
      <c r="D29" s="98">
        <f>COUNTIFS('3-班级学员信息表'!$I:$I,'8-市场占有率'!D$5,'3-班级学员信息表'!$N:$N,'8-市场占有率'!$B29,'3-班级学员信息表'!$Q:$Q,"&lt;&gt;"&amp;" ")</f>
        <v>0</v>
      </c>
      <c r="E29" s="98">
        <f>COUNTIFS('3-班级学员信息表'!$I:$I,'8-市场占有率'!E$5,'3-班级学员信息表'!$N:$N,'8-市场占有率'!$B29,'3-班级学员信息表'!$Q:$Q,"&lt;&gt;"&amp;" ")</f>
        <v>0</v>
      </c>
      <c r="F29" s="98">
        <f>COUNTIFS('3-班级学员信息表'!$I:$I,'8-市场占有率'!F$5,'3-班级学员信息表'!$N:$N,'8-市场占有率'!$B29,'3-班级学员信息表'!$Q:$Q,"&lt;&gt;"&amp;" ")</f>
        <v>0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0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1</v>
      </c>
      <c r="N29" s="101"/>
      <c r="O29" s="99">
        <f t="shared" si="1"/>
        <v>0</v>
      </c>
    </row>
    <row r="30" spans="1:15">
      <c r="A30" s="96">
        <v>24</v>
      </c>
      <c r="B30" s="100" t="s">
        <v>3899</v>
      </c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1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0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0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0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1</v>
      </c>
      <c r="N30" s="101"/>
      <c r="O30" s="99">
        <f t="shared" si="1"/>
        <v>0</v>
      </c>
    </row>
    <row r="31" spans="1:15">
      <c r="A31" s="96">
        <v>25</v>
      </c>
      <c r="B31" s="100" t="s">
        <v>3973</v>
      </c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8">
        <f>COUNTIFS('3-班级学员信息表'!$I:$I,'8-市场占有率'!D$5,'3-班级学员信息表'!$N:$N,'8-市场占有率'!$B31,'3-班级学员信息表'!$Q:$Q,"&lt;&gt;"&amp;" ")</f>
        <v>0</v>
      </c>
      <c r="E31" s="98">
        <f>COUNTIFS('3-班级学员信息表'!$I:$I,'8-市场占有率'!E$5,'3-班级学员信息表'!$N:$N,'8-市场占有率'!$B31,'3-班级学员信息表'!$Q:$Q,"&lt;&gt;"&amp;" ")</f>
        <v>0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1</v>
      </c>
      <c r="I31" s="98">
        <f>COUNTIFS('3-班级学员信息表'!$I:$I,'8-市场占有率'!I$5,'3-班级学员信息表'!$N:$N,'8-市场占有率'!$B31,'3-班级学员信息表'!$Q:$Q,"&lt;&gt;"&amp;" ")</f>
        <v>0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1</v>
      </c>
      <c r="N31" s="101"/>
      <c r="O31" s="99">
        <f t="shared" si="1"/>
        <v>0</v>
      </c>
    </row>
    <row r="32" spans="1:15">
      <c r="A32" s="96">
        <v>26</v>
      </c>
      <c r="B32" s="100" t="s">
        <v>3911</v>
      </c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1</v>
      </c>
      <c r="G32" s="98">
        <f>COUNTIFS('3-班级学员信息表'!$I:$I,'8-市场占有率'!G$5,'3-班级学员信息表'!$N:$N,'8-市场占有率'!$B32,'3-班级学员信息表'!$Q:$Q,"&lt;&gt;"&amp;" ")</f>
        <v>0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0</v>
      </c>
      <c r="K32" s="98">
        <f>COUNTIFS('3-班级学员信息表'!$I:$I,'8-市场占有率'!K$5,'3-班级学员信息表'!$N:$N,'8-市场占有率'!$B32,'3-班级学员信息表'!$Q:$Q,"&lt;&gt;"&amp;" ")</f>
        <v>0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1</v>
      </c>
      <c r="N32" s="101"/>
      <c r="O32" s="99">
        <f t="shared" si="1"/>
        <v>0</v>
      </c>
    </row>
    <row r="33" spans="1:15">
      <c r="A33" s="96">
        <v>27</v>
      </c>
      <c r="B33" s="100" t="s">
        <v>3683</v>
      </c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7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0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8">
        <f t="shared" si="2"/>
        <v>7</v>
      </c>
      <c r="N33" s="101"/>
      <c r="O33" s="99">
        <f t="shared" si="1"/>
        <v>0</v>
      </c>
    </row>
    <row r="34" spans="1:15">
      <c r="A34" s="96">
        <v>28</v>
      </c>
      <c r="B34" s="100" t="s">
        <v>3977</v>
      </c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8">
        <f>COUNTIFS('3-班级学员信息表'!$I:$I,'8-市场占有率'!D$5,'3-班级学员信息表'!$N:$N,'8-市场占有率'!$B34,'3-班级学员信息表'!$Q:$Q,"&lt;&gt;"&amp;" ")</f>
        <v>1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2</v>
      </c>
      <c r="H34" s="98">
        <f>COUNTIFS('3-班级学员信息表'!$I:$I,'8-市场占有率'!H$5,'3-班级学员信息表'!$N:$N,'8-市场占有率'!$B34,'3-班级学员信息表'!$Q:$Q,"&lt;&gt;"&amp;" ")</f>
        <v>0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3</v>
      </c>
      <c r="N34" s="101"/>
      <c r="O34" s="99">
        <f t="shared" si="1"/>
        <v>0</v>
      </c>
    </row>
    <row r="35" spans="1:15">
      <c r="A35" s="96">
        <v>29</v>
      </c>
      <c r="B35" s="100" t="s">
        <v>4520</v>
      </c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1</v>
      </c>
      <c r="E35" s="98">
        <f>COUNTIFS('3-班级学员信息表'!$I:$I,'8-市场占有率'!E$5,'3-班级学员信息表'!$N:$N,'8-市场占有率'!$B35,'3-班级学员信息表'!$Q:$Q,"&lt;&gt;"&amp;" ")</f>
        <v>1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0</v>
      </c>
      <c r="J35" s="98">
        <f>COUNTIFS('3-班级学员信息表'!$I:$I,'8-市场占有率'!J$5,'3-班级学员信息表'!$N:$N,'8-市场占有率'!$B35,'3-班级学员信息表'!$Q:$Q,"&lt;&gt;"&amp;" ")</f>
        <v>0</v>
      </c>
      <c r="K35" s="98">
        <f>COUNTIFS('3-班级学员信息表'!$I:$I,'8-市场占有率'!K$5,'3-班级学员信息表'!$N:$N,'8-市场占有率'!$B35,'3-班级学员信息表'!$Q:$Q,"&lt;&gt;"&amp;" ")</f>
        <v>0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2</v>
      </c>
      <c r="N35" s="101"/>
      <c r="O35" s="99">
        <f t="shared" si="1"/>
        <v>0</v>
      </c>
    </row>
    <row r="36" spans="1:15">
      <c r="A36" s="96">
        <v>30</v>
      </c>
      <c r="B36" s="100" t="s">
        <v>3665</v>
      </c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1</v>
      </c>
      <c r="F36" s="98">
        <f>COUNTIFS('3-班级学员信息表'!$I:$I,'8-市场占有率'!F$5,'3-班级学员信息表'!$N:$N,'8-市场占有率'!$B36,'3-班级学员信息表'!$Q:$Q,"&lt;&gt;"&amp;" ")</f>
        <v>3</v>
      </c>
      <c r="G36" s="98">
        <f>COUNTIFS('3-班级学员信息表'!$I:$I,'8-市场占有率'!G$5,'3-班级学员信息表'!$N:$N,'8-市场占有率'!$B36,'3-班级学员信息表'!$Q:$Q,"&lt;&gt;"&amp;" ")</f>
        <v>1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5</v>
      </c>
      <c r="N36" s="101"/>
      <c r="O36" s="99">
        <f t="shared" si="1"/>
        <v>0</v>
      </c>
    </row>
    <row r="37" spans="1:15">
      <c r="A37" s="96">
        <v>31</v>
      </c>
      <c r="B37" s="100" t="s">
        <v>3889</v>
      </c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8">
        <f>COUNTIFS('3-班级学员信息表'!$I:$I,'8-市场占有率'!D$5,'3-班级学员信息表'!$N:$N,'8-市场占有率'!$B37,'3-班级学员信息表'!$Q:$Q,"&lt;&gt;"&amp;" ")</f>
        <v>1</v>
      </c>
      <c r="E37" s="98">
        <f>COUNTIFS('3-班级学员信息表'!$I:$I,'8-市场占有率'!E$5,'3-班级学员信息表'!$N:$N,'8-市场占有率'!$B37,'3-班级学员信息表'!$Q:$Q,"&lt;&gt;"&amp;" ")</f>
        <v>1</v>
      </c>
      <c r="F37" s="98">
        <f>COUNTIFS('3-班级学员信息表'!$I:$I,'8-市场占有率'!F$5,'3-班级学员信息表'!$N:$N,'8-市场占有率'!$B37,'3-班级学员信息表'!$Q:$Q,"&lt;&gt;"&amp;" ")</f>
        <v>1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3</v>
      </c>
      <c r="N37" s="101"/>
      <c r="O37" s="99">
        <f t="shared" si="1"/>
        <v>0</v>
      </c>
    </row>
    <row r="38" spans="1:15">
      <c r="A38" s="96">
        <v>32</v>
      </c>
      <c r="B38" s="100" t="s">
        <v>3697</v>
      </c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8">
        <f>COUNTIFS('3-班级学员信息表'!$I:$I,'8-市场占有率'!D$5,'3-班级学员信息表'!$N:$N,'8-市场占有率'!$B38,'3-班级学员信息表'!$Q:$Q,"&lt;&gt;"&amp;" ")</f>
        <v>0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1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1</v>
      </c>
      <c r="I38" s="98">
        <f>COUNTIFS('3-班级学员信息表'!$I:$I,'8-市场占有率'!I$5,'3-班级学员信息表'!$N:$N,'8-市场占有率'!$B38,'3-班级学员信息表'!$Q:$Q,"&lt;&gt;"&amp;" ")</f>
        <v>1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3</v>
      </c>
      <c r="N38" s="101"/>
      <c r="O38" s="99">
        <f t="shared" si="1"/>
        <v>0</v>
      </c>
    </row>
    <row r="39" spans="1:15">
      <c r="A39" s="96">
        <v>33</v>
      </c>
      <c r="B39" s="100" t="s">
        <v>3849</v>
      </c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0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2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0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2</v>
      </c>
      <c r="N39" s="101"/>
      <c r="O39" s="99">
        <f t="shared" si="1"/>
        <v>0</v>
      </c>
    </row>
    <row r="40" spans="1:15">
      <c r="A40" s="96">
        <v>34</v>
      </c>
      <c r="B40" s="100" t="s">
        <v>3838</v>
      </c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2</v>
      </c>
      <c r="F40" s="98">
        <f>COUNTIFS('3-班级学员信息表'!$I:$I,'8-市场占有率'!F$5,'3-班级学员信息表'!$N:$N,'8-市场占有率'!$B40,'3-班级学员信息表'!$Q:$Q,"&lt;&gt;"&amp;" ")</f>
        <v>0</v>
      </c>
      <c r="G40" s="98">
        <f>COUNTIFS('3-班级学员信息表'!$I:$I,'8-市场占有率'!G$5,'3-班级学员信息表'!$N:$N,'8-市场占有率'!$B40,'3-班级学员信息表'!$Q:$Q,"&lt;&gt;"&amp;" ")</f>
        <v>3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0</v>
      </c>
      <c r="J40" s="98">
        <f>COUNTIFS('3-班级学员信息表'!$I:$I,'8-市场占有率'!J$5,'3-班级学员信息表'!$N:$N,'8-市场占有率'!$B40,'3-班级学员信息表'!$Q:$Q,"&lt;&gt;"&amp;" ")</f>
        <v>0</v>
      </c>
      <c r="K40" s="98">
        <f>COUNTIFS('3-班级学员信息表'!$I:$I,'8-市场占有率'!K$5,'3-班级学员信息表'!$N:$N,'8-市场占有率'!$B40,'3-班级学员信息表'!$Q:$Q,"&lt;&gt;"&amp;" ")</f>
        <v>0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5</v>
      </c>
      <c r="N40" s="101"/>
      <c r="O40" s="99">
        <f t="shared" si="1"/>
        <v>0</v>
      </c>
    </row>
    <row r="41" spans="1:15">
      <c r="A41" s="96">
        <v>35</v>
      </c>
      <c r="B41" s="100" t="s">
        <v>3934</v>
      </c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8">
        <f>COUNTIFS('3-班级学员信息表'!$I:$I,'8-市场占有率'!D$5,'3-班级学员信息表'!$N:$N,'8-市场占有率'!$B41,'3-班级学员信息表'!$Q:$Q,"&lt;&gt;"&amp;" ")</f>
        <v>1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1</v>
      </c>
      <c r="N41" s="101"/>
      <c r="O41" s="99">
        <f t="shared" si="1"/>
        <v>0</v>
      </c>
    </row>
    <row r="42" spans="1:15">
      <c r="A42" s="96">
        <v>36</v>
      </c>
      <c r="B42" s="100" t="s">
        <v>3743</v>
      </c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2</v>
      </c>
      <c r="F42" s="98">
        <f>COUNTIFS('3-班级学员信息表'!$I:$I,'8-市场占有率'!F$5,'3-班级学员信息表'!$N:$N,'8-市场占有率'!$B42,'3-班级学员信息表'!$Q:$Q,"&lt;&gt;"&amp;" ")</f>
        <v>2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1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5</v>
      </c>
      <c r="N42" s="101"/>
      <c r="O42" s="99">
        <f t="shared" si="1"/>
        <v>0</v>
      </c>
    </row>
    <row r="43" spans="1:15">
      <c r="A43" s="96">
        <v>37</v>
      </c>
      <c r="B43" s="100" t="s">
        <v>3750</v>
      </c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1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0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1</v>
      </c>
      <c r="N43" s="101"/>
      <c r="O43" s="99">
        <f t="shared" si="1"/>
        <v>0</v>
      </c>
    </row>
    <row r="44" spans="1:15">
      <c r="A44" s="96">
        <v>38</v>
      </c>
      <c r="B44" s="100" t="s">
        <v>4118</v>
      </c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15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0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15</v>
      </c>
      <c r="N44" s="101"/>
      <c r="O44" s="99">
        <f t="shared" si="1"/>
        <v>0</v>
      </c>
    </row>
    <row r="45" spans="1:15">
      <c r="A45" s="96">
        <v>39</v>
      </c>
      <c r="B45" s="100" t="s">
        <v>3715</v>
      </c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0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1</v>
      </c>
      <c r="N45" s="101"/>
      <c r="O45" s="99">
        <f t="shared" si="1"/>
        <v>0</v>
      </c>
    </row>
    <row r="46" spans="1:15">
      <c r="A46" s="96">
        <v>40</v>
      </c>
      <c r="B46" s="100" t="s">
        <v>4357</v>
      </c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1</v>
      </c>
      <c r="D46" s="98">
        <f>COUNTIFS('3-班级学员信息表'!$I:$I,'8-市场占有率'!D$5,'3-班级学员信息表'!$N:$N,'8-市场占有率'!$B46,'3-班级学员信息表'!$Q:$Q,"&lt;&gt;"&amp;" ")</f>
        <v>0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1</v>
      </c>
      <c r="N46" s="101"/>
      <c r="O46" s="99">
        <f t="shared" si="1"/>
        <v>0</v>
      </c>
    </row>
    <row r="47" spans="1:15">
      <c r="A47" s="96">
        <v>41</v>
      </c>
      <c r="B47" s="100"/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0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0</v>
      </c>
      <c r="N47" s="101"/>
      <c r="O47" s="99">
        <f t="shared" si="1"/>
        <v>0</v>
      </c>
    </row>
    <row r="48" spans="1:15">
      <c r="A48" s="96">
        <v>42</v>
      </c>
      <c r="B48" s="100"/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0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8">
        <f t="shared" si="2"/>
        <v>0</v>
      </c>
      <c r="N48" s="101"/>
      <c r="O48" s="99">
        <f t="shared" si="1"/>
        <v>0</v>
      </c>
    </row>
    <row r="49" spans="1:15">
      <c r="A49" s="96">
        <v>43</v>
      </c>
      <c r="B49" s="100"/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0</v>
      </c>
      <c r="N49" s="101"/>
      <c r="O49" s="99">
        <f t="shared" si="1"/>
        <v>0</v>
      </c>
    </row>
    <row r="50" spans="1:15">
      <c r="A50" s="96">
        <v>44</v>
      </c>
      <c r="B50" s="100"/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0</v>
      </c>
      <c r="N50" s="101"/>
      <c r="O50" s="99">
        <f t="shared" si="1"/>
        <v>0</v>
      </c>
    </row>
    <row r="51" spans="1:15">
      <c r="A51" s="96">
        <v>45</v>
      </c>
      <c r="B51" s="100"/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0</v>
      </c>
      <c r="K51" s="98">
        <f>COUNTIFS('3-班级学员信息表'!$I:$I,'8-市场占有率'!K$5,'3-班级学员信息表'!$N:$N,'8-市场占有率'!$B51,'3-班级学员信息表'!$Q:$Q,"&lt;&gt;"&amp;" ")</f>
        <v>0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0</v>
      </c>
      <c r="N51" s="101"/>
      <c r="O51" s="99">
        <f t="shared" si="1"/>
        <v>0</v>
      </c>
    </row>
    <row r="52" spans="1:15">
      <c r="A52" s="96">
        <v>46</v>
      </c>
      <c r="B52" s="100"/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0</v>
      </c>
      <c r="E52" s="98">
        <f>COUNTIFS('3-班级学员信息表'!$I:$I,'8-市场占有率'!E$5,'3-班级学员信息表'!$N:$N,'8-市场占有率'!$B52,'3-班级学员信息表'!$Q:$Q,"&lt;&gt;"&amp;" ")</f>
        <v>0</v>
      </c>
      <c r="F52" s="98">
        <f>COUNTIFS('3-班级学员信息表'!$I:$I,'8-市场占有率'!F$5,'3-班级学员信息表'!$N:$N,'8-市场占有率'!$B52,'3-班级学员信息表'!$Q:$Q,"&lt;&gt;"&amp;" ")</f>
        <v>0</v>
      </c>
      <c r="G52" s="98">
        <f>COUNTIFS('3-班级学员信息表'!$I:$I,'8-市场占有率'!G$5,'3-班级学员信息表'!$N:$N,'8-市场占有率'!$B52,'3-班级学员信息表'!$Q:$Q,"&lt;&gt;"&amp;" ")</f>
        <v>0</v>
      </c>
      <c r="H52" s="98">
        <f>COUNTIFS('3-班级学员信息表'!$I:$I,'8-市场占有率'!H$5,'3-班级学员信息表'!$N:$N,'8-市场占有率'!$B52,'3-班级学员信息表'!$Q:$Q,"&lt;&gt;"&amp;" ")</f>
        <v>0</v>
      </c>
      <c r="I52" s="98">
        <f>COUNTIFS('3-班级学员信息表'!$I:$I,'8-市场占有率'!I$5,'3-班级学员信息表'!$N:$N,'8-市场占有率'!$B52,'3-班级学员信息表'!$Q:$Q,"&lt;&gt;"&amp;" ")</f>
        <v>0</v>
      </c>
      <c r="J52" s="98">
        <f>COUNTIFS('3-班级学员信息表'!$I:$I,'8-市场占有率'!J$5,'3-班级学员信息表'!$N:$N,'8-市场占有率'!$B52,'3-班级学员信息表'!$Q:$Q,"&lt;&gt;"&amp;" ")</f>
        <v>0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0</v>
      </c>
      <c r="N52" s="101"/>
      <c r="O52" s="99">
        <f t="shared" si="1"/>
        <v>0</v>
      </c>
    </row>
    <row r="53" spans="1:15">
      <c r="A53" s="96">
        <v>47</v>
      </c>
      <c r="B53" s="100"/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0</v>
      </c>
      <c r="E53" s="98">
        <f>COUNTIFS('3-班级学员信息表'!$I:$I,'8-市场占有率'!E$5,'3-班级学员信息表'!$N:$N,'8-市场占有率'!$B53,'3-班级学员信息表'!$Q:$Q,"&lt;&gt;"&amp;" ")</f>
        <v>0</v>
      </c>
      <c r="F53" s="98">
        <f>COUNTIFS('3-班级学员信息表'!$I:$I,'8-市场占有率'!F$5,'3-班级学员信息表'!$N:$N,'8-市场占有率'!$B53,'3-班级学员信息表'!$Q:$Q,"&lt;&gt;"&amp;" ")</f>
        <v>0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0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0</v>
      </c>
      <c r="N53" s="101"/>
      <c r="O53" s="99">
        <f t="shared" si="1"/>
        <v>0</v>
      </c>
    </row>
    <row r="54" spans="1:15">
      <c r="A54" s="96">
        <v>48</v>
      </c>
      <c r="B54" s="100"/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0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0</v>
      </c>
      <c r="N54" s="101"/>
      <c r="O54" s="99">
        <f t="shared" si="1"/>
        <v>0</v>
      </c>
    </row>
    <row r="55" spans="1:15">
      <c r="A55" s="96">
        <v>49</v>
      </c>
      <c r="B55" s="100"/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/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0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0</v>
      </c>
      <c r="N56" s="101"/>
      <c r="O56" s="99">
        <f t="shared" si="1"/>
        <v>0</v>
      </c>
    </row>
    <row r="57" spans="1:15">
      <c r="A57" s="96">
        <v>51</v>
      </c>
      <c r="B57" s="100"/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0</v>
      </c>
      <c r="E57" s="98">
        <f>COUNTIFS('3-班级学员信息表'!$I:$I,'8-市场占有率'!E$5,'3-班级学员信息表'!$N:$N,'8-市场占有率'!$B57,'3-班级学员信息表'!$Q:$Q,"&lt;&gt;"&amp;" ")</f>
        <v>0</v>
      </c>
      <c r="F57" s="98">
        <f>COUNTIFS('3-班级学员信息表'!$I:$I,'8-市场占有率'!F$5,'3-班级学员信息表'!$N:$N,'8-市场占有率'!$B57,'3-班级学员信息表'!$Q:$Q,"&lt;&gt;"&amp;" ")</f>
        <v>0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0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0</v>
      </c>
      <c r="N57" s="101"/>
      <c r="O57" s="99">
        <f t="shared" si="1"/>
        <v>0</v>
      </c>
    </row>
    <row r="58" spans="1:15">
      <c r="A58" s="96">
        <v>52</v>
      </c>
      <c r="B58" s="100"/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0</v>
      </c>
      <c r="N58" s="102"/>
      <c r="O58" s="99">
        <f t="shared" si="1"/>
        <v>0</v>
      </c>
    </row>
    <row r="59" spans="1:15">
      <c r="A59" s="96">
        <v>53</v>
      </c>
      <c r="B59" s="100"/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0</v>
      </c>
      <c r="N59" s="101"/>
      <c r="O59" s="99">
        <f t="shared" si="1"/>
        <v>0</v>
      </c>
    </row>
    <row r="60" spans="1:15">
      <c r="A60" s="96">
        <v>54</v>
      </c>
      <c r="B60" s="100"/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0</v>
      </c>
      <c r="N60" s="101"/>
      <c r="O60" s="99">
        <f t="shared" si="1"/>
        <v>0</v>
      </c>
    </row>
    <row r="61" spans="1:15">
      <c r="A61" s="96">
        <v>55</v>
      </c>
      <c r="B61" s="100"/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0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0</v>
      </c>
      <c r="N61" s="101"/>
      <c r="O61" s="99">
        <f t="shared" si="1"/>
        <v>0</v>
      </c>
    </row>
    <row r="62" spans="1:15">
      <c r="A62" s="96">
        <v>56</v>
      </c>
      <c r="B62" s="100"/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0</v>
      </c>
      <c r="N62" s="101"/>
      <c r="O62" s="99">
        <f t="shared" si="1"/>
        <v>0</v>
      </c>
    </row>
    <row r="63" spans="1:15">
      <c r="A63" s="96">
        <v>57</v>
      </c>
      <c r="B63" s="100"/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0</v>
      </c>
      <c r="N63" s="101"/>
      <c r="O63" s="99">
        <f t="shared" si="1"/>
        <v>0</v>
      </c>
    </row>
    <row r="64" spans="1:15">
      <c r="A64" s="96">
        <v>58</v>
      </c>
      <c r="B64" s="100"/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0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0</v>
      </c>
      <c r="N64" s="101"/>
      <c r="O64" s="99">
        <f t="shared" si="1"/>
        <v>0</v>
      </c>
    </row>
    <row r="65" spans="1:15">
      <c r="A65" s="96">
        <v>59</v>
      </c>
      <c r="B65" s="100"/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0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0</v>
      </c>
      <c r="N65" s="101"/>
      <c r="O65" s="99">
        <f t="shared" si="1"/>
        <v>0</v>
      </c>
    </row>
    <row r="66" spans="1:15">
      <c r="A66" s="96">
        <v>60</v>
      </c>
      <c r="B66" s="100"/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0</v>
      </c>
      <c r="N66" s="101"/>
      <c r="O66" s="99">
        <f t="shared" si="1"/>
        <v>0</v>
      </c>
    </row>
    <row r="67" spans="1:15">
      <c r="A67" s="96">
        <v>61</v>
      </c>
      <c r="B67" s="100"/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0</v>
      </c>
      <c r="N67" s="101"/>
      <c r="O67" s="99">
        <f t="shared" si="1"/>
        <v>0</v>
      </c>
    </row>
    <row r="68" spans="1:15">
      <c r="A68" s="96">
        <v>62</v>
      </c>
      <c r="B68" s="100"/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0</v>
      </c>
      <c r="N68" s="101"/>
      <c r="O68" s="99">
        <f t="shared" si="1"/>
        <v>0</v>
      </c>
    </row>
    <row r="69" spans="1:15">
      <c r="A69" s="96">
        <v>63</v>
      </c>
      <c r="B69" s="100"/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0</v>
      </c>
      <c r="N69" s="101"/>
      <c r="O69" s="99">
        <f t="shared" si="1"/>
        <v>0</v>
      </c>
    </row>
    <row r="70" spans="1:15">
      <c r="A70" s="96">
        <v>64</v>
      </c>
      <c r="B70" s="100"/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0</v>
      </c>
      <c r="F70" s="98">
        <f>COUNTIFS('3-班级学员信息表'!$I:$I,'8-市场占有率'!F$5,'3-班级学员信息表'!$N:$N,'8-市场占有率'!$B70,'3-班级学员信息表'!$Q:$Q,"&lt;&gt;"&amp;" ")</f>
        <v>0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0</v>
      </c>
      <c r="N70" s="101"/>
      <c r="O70" s="99">
        <f t="shared" si="1"/>
        <v>0</v>
      </c>
    </row>
    <row r="71" spans="1:15">
      <c r="A71" s="96">
        <v>65</v>
      </c>
      <c r="B71" s="100"/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0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/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0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0</v>
      </c>
      <c r="N72" s="101"/>
      <c r="O72" s="99">
        <f t="shared" si="3"/>
        <v>0</v>
      </c>
    </row>
    <row r="73" spans="1:15">
      <c r="A73" s="96">
        <v>67</v>
      </c>
      <c r="B73" s="100"/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0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0</v>
      </c>
      <c r="N73" s="101"/>
      <c r="O73" s="99">
        <f t="shared" si="3"/>
        <v>0</v>
      </c>
    </row>
    <row r="74" spans="1:15">
      <c r="A74" s="96">
        <v>68</v>
      </c>
      <c r="B74" s="100"/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0</v>
      </c>
      <c r="N74" s="101"/>
      <c r="O74" s="99">
        <f t="shared" si="3"/>
        <v>0</v>
      </c>
    </row>
    <row r="75" spans="1:15">
      <c r="A75" s="96">
        <v>69</v>
      </c>
      <c r="B75" s="100"/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0</v>
      </c>
      <c r="N75" s="101"/>
      <c r="O75" s="99">
        <f t="shared" si="3"/>
        <v>0</v>
      </c>
    </row>
    <row r="76" spans="1:15">
      <c r="A76" s="96">
        <v>70</v>
      </c>
      <c r="B76" s="100"/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0</v>
      </c>
      <c r="N76" s="101"/>
      <c r="O76" s="99">
        <f t="shared" si="3"/>
        <v>0</v>
      </c>
    </row>
    <row r="77" spans="1:15">
      <c r="A77" s="96">
        <v>71</v>
      </c>
      <c r="B77" s="100"/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0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0</v>
      </c>
      <c r="N77" s="101"/>
      <c r="O77" s="99">
        <f t="shared" si="3"/>
        <v>0</v>
      </c>
    </row>
    <row r="78" spans="1:15">
      <c r="A78" s="96">
        <v>72</v>
      </c>
      <c r="B78" s="100"/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0</v>
      </c>
      <c r="N78" s="101"/>
      <c r="O78" s="99">
        <f t="shared" si="3"/>
        <v>0</v>
      </c>
    </row>
    <row r="79" spans="1:15">
      <c r="A79" s="96">
        <v>73</v>
      </c>
      <c r="B79" s="100"/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0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0</v>
      </c>
      <c r="N79" s="101"/>
      <c r="O79" s="99">
        <f t="shared" si="3"/>
        <v>0</v>
      </c>
    </row>
    <row r="80" spans="1:15">
      <c r="A80" s="96">
        <v>74</v>
      </c>
      <c r="B80" s="100"/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0</v>
      </c>
      <c r="N80" s="101"/>
      <c r="O80" s="99">
        <f t="shared" si="3"/>
        <v>0</v>
      </c>
    </row>
    <row r="81" spans="1:15">
      <c r="A81" s="96">
        <v>75</v>
      </c>
      <c r="B81" s="100"/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0</v>
      </c>
      <c r="N81" s="101"/>
      <c r="O81" s="99">
        <f t="shared" si="3"/>
        <v>0</v>
      </c>
    </row>
    <row r="82" spans="1:15">
      <c r="A82" s="96">
        <v>76</v>
      </c>
      <c r="B82" s="100"/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0</v>
      </c>
      <c r="N82" s="101"/>
      <c r="O82" s="99">
        <f t="shared" si="3"/>
        <v>0</v>
      </c>
    </row>
    <row r="83" spans="1:15">
      <c r="A83" s="96">
        <v>77</v>
      </c>
      <c r="B83" s="100"/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8">
        <f>COUNTIFS('3-班级学员信息表'!$I:$I,'8-市场占有率'!D$5,'3-班级学员信息表'!$N:$N,'8-市场占有率'!$B83,'3-班级学员信息表'!$Q:$Q,"&lt;&gt;"&amp;" ")</f>
        <v>0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0</v>
      </c>
      <c r="N83" s="101"/>
      <c r="O83" s="99">
        <f t="shared" si="3"/>
        <v>0</v>
      </c>
    </row>
    <row r="84" spans="1:15">
      <c r="A84" s="96">
        <v>78</v>
      </c>
      <c r="B84" s="100"/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0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0</v>
      </c>
      <c r="N84" s="101"/>
      <c r="O84" s="99">
        <f t="shared" si="3"/>
        <v>0</v>
      </c>
    </row>
    <row r="85" spans="1:15">
      <c r="A85" s="96">
        <v>79</v>
      </c>
      <c r="B85" s="100"/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0</v>
      </c>
      <c r="N85" s="101"/>
      <c r="O85" s="99">
        <f t="shared" si="3"/>
        <v>0</v>
      </c>
    </row>
    <row r="86" spans="1:15">
      <c r="A86" s="96">
        <v>80</v>
      </c>
      <c r="B86" s="100"/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0</v>
      </c>
      <c r="N86" s="101"/>
      <c r="O86" s="99">
        <f t="shared" si="3"/>
        <v>0</v>
      </c>
    </row>
    <row r="87" spans="1:15">
      <c r="A87" s="96">
        <v>81</v>
      </c>
      <c r="B87" s="100"/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0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0</v>
      </c>
      <c r="N87" s="101"/>
      <c r="O87" s="99">
        <f t="shared" si="3"/>
        <v>0</v>
      </c>
    </row>
    <row r="88" spans="1:15">
      <c r="A88" s="96">
        <v>82</v>
      </c>
      <c r="B88" s="100"/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0</v>
      </c>
      <c r="N88" s="101"/>
      <c r="O88" s="99">
        <f t="shared" si="3"/>
        <v>0</v>
      </c>
    </row>
    <row r="89" spans="1:15">
      <c r="A89" s="96">
        <v>83</v>
      </c>
      <c r="B89" s="100"/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0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0</v>
      </c>
      <c r="N89" s="101"/>
      <c r="O89" s="99">
        <f t="shared" si="3"/>
        <v>0</v>
      </c>
    </row>
    <row r="90" spans="1:15">
      <c r="A90" s="96">
        <v>84</v>
      </c>
      <c r="B90" s="100"/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0</v>
      </c>
      <c r="N90" s="101"/>
      <c r="O90" s="99">
        <f t="shared" si="3"/>
        <v>0</v>
      </c>
    </row>
    <row r="91" spans="1:15">
      <c r="A91" s="96">
        <v>85</v>
      </c>
      <c r="B91" s="100"/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0</v>
      </c>
      <c r="F91" s="98">
        <f>COUNTIFS('3-班级学员信息表'!$I:$I,'8-市场占有率'!F$5,'3-班级学员信息表'!$N:$N,'8-市场占有率'!$B91,'3-班级学员信息表'!$Q:$Q,"&lt;&gt;"&amp;" ")</f>
        <v>0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0</v>
      </c>
      <c r="N91" s="101"/>
      <c r="O91" s="99">
        <f t="shared" si="3"/>
        <v>0</v>
      </c>
    </row>
    <row r="92" spans="1:15">
      <c r="A92" s="96">
        <v>86</v>
      </c>
      <c r="B92" s="100"/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0</v>
      </c>
      <c r="E92" s="98">
        <f>COUNTIFS('3-班级学员信息表'!$I:$I,'8-市场占有率'!E$5,'3-班级学员信息表'!$N:$N,'8-市场占有率'!$B92,'3-班级学员信息表'!$Q:$Q,"&lt;&gt;"&amp;" ")</f>
        <v>0</v>
      </c>
      <c r="F92" s="98">
        <f>COUNTIFS('3-班级学员信息表'!$I:$I,'8-市场占有率'!F$5,'3-班级学员信息表'!$N:$N,'8-市场占有率'!$B92,'3-班级学员信息表'!$Q:$Q,"&lt;&gt;"&amp;" ")</f>
        <v>0</v>
      </c>
      <c r="G92" s="98">
        <f>COUNTIFS('3-班级学员信息表'!$I:$I,'8-市场占有率'!G$5,'3-班级学员信息表'!$N:$N,'8-市场占有率'!$B92,'3-班级学员信息表'!$Q:$Q,"&lt;&gt;"&amp;" ")</f>
        <v>0</v>
      </c>
      <c r="H92" s="98">
        <f>COUNTIFS('3-班级学员信息表'!$I:$I,'8-市场占有率'!H$5,'3-班级学员信息表'!$N:$N,'8-市场占有率'!$B92,'3-班级学员信息表'!$Q:$Q,"&lt;&gt;"&amp;" ")</f>
        <v>0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0</v>
      </c>
      <c r="N92" s="101"/>
      <c r="O92" s="99">
        <f t="shared" si="3"/>
        <v>0</v>
      </c>
    </row>
    <row r="93" spans="1:15">
      <c r="A93" s="96">
        <v>87</v>
      </c>
      <c r="B93" s="100"/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/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0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0</v>
      </c>
      <c r="N94" s="101"/>
      <c r="O94" s="99">
        <f t="shared" si="3"/>
        <v>0</v>
      </c>
    </row>
    <row r="95" spans="1:15">
      <c r="A95" s="96">
        <v>89</v>
      </c>
      <c r="B95" s="100"/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0</v>
      </c>
      <c r="N95" s="101"/>
      <c r="O95" s="99">
        <f t="shared" si="3"/>
        <v>0</v>
      </c>
    </row>
    <row r="96" spans="1:15">
      <c r="A96" s="96">
        <v>90</v>
      </c>
      <c r="B96" s="100"/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0</v>
      </c>
      <c r="N96" s="101"/>
      <c r="O96" s="99">
        <f t="shared" si="3"/>
        <v>0</v>
      </c>
    </row>
    <row r="97" spans="1:15">
      <c r="A97" s="96">
        <v>91</v>
      </c>
      <c r="B97" s="100"/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/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0</v>
      </c>
      <c r="N98" s="101"/>
      <c r="O98" s="99">
        <f t="shared" si="3"/>
        <v>0</v>
      </c>
    </row>
    <row r="99" spans="1:15">
      <c r="A99" s="96">
        <v>93</v>
      </c>
      <c r="B99" s="100"/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0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0</v>
      </c>
      <c r="N99" s="101"/>
      <c r="O99" s="99">
        <f t="shared" si="3"/>
        <v>0</v>
      </c>
    </row>
    <row r="100" spans="1:15">
      <c r="A100" s="96">
        <v>94</v>
      </c>
      <c r="B100" s="100"/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0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A2" sqref="A2:U7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1578</v>
      </c>
      <c r="C1" s="17" t="s">
        <v>1579</v>
      </c>
      <c r="D1" s="17" t="s">
        <v>1580</v>
      </c>
      <c r="E1" s="17" t="s">
        <v>1581</v>
      </c>
      <c r="F1" s="17" t="s">
        <v>6</v>
      </c>
      <c r="G1" s="16" t="s">
        <v>1582</v>
      </c>
      <c r="H1" s="16" t="s">
        <v>1583</v>
      </c>
      <c r="I1" s="16" t="s">
        <v>4</v>
      </c>
      <c r="J1" s="16" t="s">
        <v>5</v>
      </c>
      <c r="K1" s="15" t="s">
        <v>1584</v>
      </c>
      <c r="L1" s="15" t="s">
        <v>61</v>
      </c>
      <c r="M1" s="14" t="s">
        <v>63</v>
      </c>
      <c r="N1" s="14" t="s">
        <v>64</v>
      </c>
      <c r="O1" s="16" t="s">
        <v>43</v>
      </c>
      <c r="P1" s="16" t="s">
        <v>65</v>
      </c>
      <c r="Q1" s="16" t="s">
        <v>66</v>
      </c>
      <c r="R1" s="16" t="s">
        <v>27</v>
      </c>
      <c r="S1" s="16" t="s">
        <v>67</v>
      </c>
      <c r="T1" s="16" t="s">
        <v>68</v>
      </c>
      <c r="U1" s="16" t="s">
        <v>69</v>
      </c>
    </row>
    <row r="2" spans="1:21" s="20" customFormat="1">
      <c r="A2" s="13">
        <v>1</v>
      </c>
      <c r="B2" s="12" t="str">
        <f>MID('5-课消明细表'!$M$2,6,2)&amp;"月"</f>
        <v>06月</v>
      </c>
      <c r="C2" s="11" t="str">
        <f>+'5-课消明细表'!$G$2</f>
        <v>天河华景中心</v>
      </c>
      <c r="D2" s="10" t="s">
        <v>1576</v>
      </c>
      <c r="E2" s="9" t="s">
        <v>1926</v>
      </c>
      <c r="F2" s="12" t="str">
        <f>IF(E2="","",IFERROR(VLOOKUP(E2,'1-学员信息表'!A:AG,2,0),"错误"))</f>
        <v>凌宸烁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>
        <f>IF(E2="","",IFERROR(VLOOKUP(H2,'2-班级信息'!A:AH,7,0),"错误"))</f>
        <v>1</v>
      </c>
      <c r="L2" s="7">
        <f>IF(E2="","",IFERROR(VLOOKUP(H2,'2-班级信息'!A:AH,34,0),"错误"))</f>
        <v>1</v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13640726602</v>
      </c>
      <c r="P2" s="8" t="str">
        <f>IF(E2="","",IFERROR(VLOOKUP(E2,'4-收据记录表'!D:AX,18,0),"错误"))</f>
        <v>李建玲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05-地推</v>
      </c>
      <c r="T2" s="4" t="str">
        <f>IF(E2="","",IF(ISERROR(VLOOKUP(E2,'1-学员信息表'!A:AG,20,0)),"错误",IF(VLOOKUP(E2,'1-学员信息表'!A:AG,20,0)="","错误",VLOOKUP(E2,'1-学员信息表'!A:AG,20,0))))</f>
        <v>未知</v>
      </c>
      <c r="U2" s="8" t="str">
        <f>IF(E2="","",IF(ISERROR(VLOOKUP(E2,'1-学员信息表'!A:AG,21,0)),"错误",IF(VLOOKUP(E2,'1-学员信息表'!A:AG,21,0)="","错误",VLOOKUP(E2,'1-学员信息表'!A:AG,21,0))))</f>
        <v>小班</v>
      </c>
    </row>
    <row r="3" spans="1:21" s="20" customFormat="1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天河华景中心</v>
      </c>
      <c r="D3" s="3" t="s">
        <v>1576</v>
      </c>
      <c r="E3" s="9" t="s">
        <v>1957</v>
      </c>
      <c r="F3" s="12" t="str">
        <f>IF(E3="","",IFERROR(VLOOKUP(E3,'1-学员信息表'!A:AG,2,0),"错误"))</f>
        <v>彭依甜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>
        <f>IF(E3="","",IFERROR(VLOOKUP(H3,'2-班级信息'!A:AH,7,0),"错误"))</f>
        <v>1</v>
      </c>
      <c r="L3" s="7">
        <f>IF(E3="","",IFERROR(VLOOKUP(H3,'2-班级信息'!A:AH,34,0),"错误"))</f>
        <v>1</v>
      </c>
      <c r="M3" s="6">
        <f>SUMIF('6-学员费用预警表'!A:A,'10-新增明细'!E3,'6-学员费用预警表'!F:F)</f>
        <v>96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15920989060</v>
      </c>
      <c r="P3" s="8" t="str">
        <f>IF(E3="","",IFERROR(VLOOKUP(E3,'4-收据记录表'!D:AX,18,0),"错误"))</f>
        <v>陈燕梅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广州市天河区华景小学</v>
      </c>
      <c r="U3" s="8" t="str">
        <f>IF(E3="","",IF(ISERROR(VLOOKUP(E3,'1-学员信息表'!A:AG,21,0)),"错误",IF(VLOOKUP(E3,'1-学员信息表'!A:AG,21,0)="","错误",VLOOKUP(E3,'1-学员信息表'!A:AG,21,0))))</f>
        <v>一年级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06月</v>
      </c>
      <c r="C4" s="11" t="str">
        <f t="shared" ref="C4:C67" si="2">IF(E4&lt;&gt;"",$C$2,"")</f>
        <v>天河华景中心</v>
      </c>
      <c r="D4" s="3" t="s">
        <v>1576</v>
      </c>
      <c r="E4" s="9" t="s">
        <v>1972</v>
      </c>
      <c r="F4" s="12" t="str">
        <f>IF(E4="","",IFERROR(VLOOKUP(E4,'1-学员信息表'!A:AG,2,0),"错误"))</f>
        <v>张婧萱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>
        <f>IF(E4="","",IFERROR(VLOOKUP(H4,'2-班级信息'!A:AH,7,0),"错误"))</f>
        <v>1</v>
      </c>
      <c r="L4" s="7">
        <f>IF(E4="","",IFERROR(VLOOKUP(H4,'2-班级信息'!A:AH,34,0),"错误"))</f>
        <v>1</v>
      </c>
      <c r="M4" s="6">
        <f>SUMIF('6-学员费用预警表'!A:A,'10-新增明细'!E4,'6-学员费用预警表'!F:F)</f>
        <v>96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13922129046</v>
      </c>
      <c r="P4" s="8" t="str">
        <f>IF(E4="","",IFERROR(VLOOKUP(E4,'4-收据记录表'!D:AX,18,0),"错误"))</f>
        <v>陈燕梅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01-老带新</v>
      </c>
      <c r="T4" s="4" t="str">
        <f>IF(E4="","",IF(ISERROR(VLOOKUP(E4,'1-学员信息表'!A:AG,20,0)),"错误",IF(VLOOKUP(E4,'1-学员信息表'!A:AG,20,0)="","错误",VLOOKUP(E4,'1-学员信息表'!A:AG,20,0))))</f>
        <v>广州市天河区华景小学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06月</v>
      </c>
      <c r="C5" s="11" t="str">
        <f t="shared" si="2"/>
        <v>天河华景中心</v>
      </c>
      <c r="D5" s="3" t="s">
        <v>1576</v>
      </c>
      <c r="E5" s="9" t="s">
        <v>2040</v>
      </c>
      <c r="F5" s="12" t="str">
        <f>IF(E5="","",IFERROR(VLOOKUP(E5,'1-学员信息表'!A:AG,2,0),"错误"))</f>
        <v>钟子涵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>
        <f>IF(E5="","",IFERROR(VLOOKUP(H5,'2-班级信息'!A:AH,7,0),"错误"))</f>
        <v>1</v>
      </c>
      <c r="L5" s="7">
        <f>IF(E5="","",IFERROR(VLOOKUP(H5,'2-班级信息'!A:AH,34,0),"错误"))</f>
        <v>1</v>
      </c>
      <c r="M5" s="6">
        <f>SUMIF('6-学员费用预警表'!A:A,'10-新增明细'!E5,'6-学员费用预警表'!F:F)</f>
        <v>16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15623895631</v>
      </c>
      <c r="P5" s="8" t="str">
        <f>IF(E5="","",IFERROR(VLOOKUP(E5,'4-收据记录表'!D:AX,18,0),"错误"))</f>
        <v>陈燕梅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07-网络咨询</v>
      </c>
      <c r="T5" s="4" t="str">
        <f>IF(E5="","",IF(ISERROR(VLOOKUP(E5,'1-学员信息表'!A:AG,20,0)),"错误",IF(VLOOKUP(E5,'1-学员信息表'!A:AG,20,0)="","错误",VLOOKUP(E5,'1-学员信息表'!A:AG,20,0))))</f>
        <v>未知</v>
      </c>
      <c r="U5" s="8" t="str">
        <f>IF(E5="","",IF(ISERROR(VLOOKUP(E5,'1-学员信息表'!A:AG,21,0)),"错误",IF(VLOOKUP(E5,'1-学员信息表'!A:AG,21,0)="","错误",VLOOKUP(E5,'1-学员信息表'!A:AG,21,0))))</f>
        <v>小班</v>
      </c>
    </row>
    <row r="6" spans="1:21" s="20" customFormat="1">
      <c r="A6" s="8">
        <f t="shared" si="0"/>
        <v>5</v>
      </c>
      <c r="B6" s="12" t="str">
        <f t="shared" si="1"/>
        <v>06月</v>
      </c>
      <c r="C6" s="11" t="str">
        <f t="shared" si="2"/>
        <v>天河华景中心</v>
      </c>
      <c r="D6" s="3" t="s">
        <v>4837</v>
      </c>
      <c r="E6" s="9" t="s">
        <v>1780</v>
      </c>
      <c r="F6" s="12" t="str">
        <f>IF(E6="","",IFERROR(VLOOKUP(E6,'1-学员信息表'!A:AG,2,0),"错误"))</f>
        <v>陈俊轩</v>
      </c>
      <c r="G6" s="12" t="str">
        <f>IF(E6="","",IF(ISERROR(VLOOKUP(E6,'3-班级学员信息表'!G:AC,12,0)),"错误",IF(VLOOKUP(E6,'3-班级学员信息表'!G:AC,12,0)="","错误",VLOOKUP(E6,'3-班级学员信息表'!G:AC,12,0))))</f>
        <v>小高部</v>
      </c>
      <c r="H6" s="12" t="str">
        <f>IF(E6="","",IF(ISERROR(VLOOKUP(E6,'3-班级学员信息表'!G:AC,13,0)),"错误",IF(VLOOKUP(E6,'3-班级学员信息表'!G:AC,13,0)="","错误",VLOOKUP(E6,'3-班级学员信息表'!G:AC,13,0))))</f>
        <v>P4BBR4G3419</v>
      </c>
      <c r="I6" s="8" t="str">
        <f>IF(E6="","",IFERROR(VLOOKUP(E6,'3-班级学员信息表'!G:AC,14,0),"错误"))</f>
        <v>丁惠媚</v>
      </c>
      <c r="J6" s="8" t="str">
        <f>IF(E6="","",IFERROR(VLOOKUP(E6,'3-班级学员信息表'!G:AC,15,0),"错误"))</f>
        <v>陈玲</v>
      </c>
      <c r="K6" s="7">
        <f>IF(E6="","",IFERROR(VLOOKUP(H6,'2-班级信息'!A:AH,7,0),"错误"))</f>
        <v>42862</v>
      </c>
      <c r="L6" s="7">
        <f>IF(E6="","",IFERROR(VLOOKUP(H6,'2-班级信息'!A:AH,34,0),"错误"))</f>
        <v>42988</v>
      </c>
      <c r="M6" s="6">
        <f>SUMIF('6-学员费用预警表'!A:A,'10-新增明细'!E6,'6-学员费用预警表'!F:F)</f>
        <v>5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13318868331</v>
      </c>
      <c r="P6" s="8" t="str">
        <f>IF(E6="","",IFERROR(VLOOKUP(E6,'4-收据记录表'!D:AX,18,0),"错误"))</f>
        <v>陈燕梅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10-其他渠道推荐</v>
      </c>
      <c r="T6" s="4" t="str">
        <f>IF(E6="","",IF(ISERROR(VLOOKUP(E6,'1-学员信息表'!A:AG,20,0)),"错误",IF(VLOOKUP(E6,'1-学员信息表'!A:AG,20,0)="","错误",VLOOKUP(E6,'1-学员信息表'!A:AG,20,0))))</f>
        <v>其他999</v>
      </c>
      <c r="U6" s="8" t="str">
        <f>IF(E6="","",IF(ISERROR(VLOOKUP(E6,'1-学员信息表'!A:AG,21,0)),"错误",IF(VLOOKUP(E6,'1-学员信息表'!A:AG,21,0)="","错误",VLOOKUP(E6,'1-学员信息表'!A:AG,21,0))))</f>
        <v>五年级</v>
      </c>
    </row>
    <row r="7" spans="1:21" s="20" customFormat="1">
      <c r="A7" s="8">
        <f t="shared" si="0"/>
        <v>6</v>
      </c>
      <c r="B7" s="12" t="str">
        <f t="shared" si="1"/>
        <v>06月</v>
      </c>
      <c r="C7" s="11" t="str">
        <f t="shared" si="2"/>
        <v>天河华景中心</v>
      </c>
      <c r="D7" s="3" t="s">
        <v>4837</v>
      </c>
      <c r="E7" s="9" t="s">
        <v>1215</v>
      </c>
      <c r="F7" s="12" t="str">
        <f>IF(E7="","",IFERROR(VLOOKUP(E7,'1-学员信息表'!A:AG,2,0),"错误"))</f>
        <v>陈紫珊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>
        <f>IF(E7="","",IFERROR(VLOOKUP(H7,'2-班级信息'!A:AH,7,0),"错误"))</f>
        <v>1</v>
      </c>
      <c r="L7" s="7">
        <f>IF(E7="","",IFERROR(VLOOKUP(H7,'2-班级信息'!A:AH,34,0),"错误"))</f>
        <v>1</v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13622761942</v>
      </c>
      <c r="P7" s="8" t="str">
        <f>IF(E7="","",IFERROR(VLOOKUP(E7,'4-收据记录表'!D:AX,18,0),"错误"))</f>
        <v>陈燕梅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01-老带新</v>
      </c>
      <c r="T7" s="4" t="str">
        <f>IF(E7="","",IF(ISERROR(VLOOKUP(E7,'1-学员信息表'!A:AG,20,0)),"错误",IF(VLOOKUP(E7,'1-学员信息表'!A:AG,20,0)="","错误",VLOOKUP(E7,'1-学员信息表'!A:AG,20,0))))</f>
        <v>天河区龙口西小学</v>
      </c>
      <c r="U7" s="8" t="str">
        <f>IF(E7="","",IF(ISERROR(VLOOKUP(E7,'1-学员信息表'!A:AG,21,0)),"错误",IF(VLOOKUP(E7,'1-学员信息表'!A:AG,21,0)="","错误",VLOOKUP(E7,'1-学员信息表'!A:AG,21,0))))</f>
        <v>二年级</v>
      </c>
    </row>
    <row r="8" spans="1:21" s="20" customFormat="1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 t="s">
        <v>1576</v>
      </c>
      <c r="E8" s="9"/>
      <c r="F8" s="12" t="str">
        <f>IF(E8="","",IFERROR(VLOOKUP(E8,'1-学员信息表'!A:AG,2,0),"错误"))</f>
        <v/>
      </c>
      <c r="G8" s="12" t="str">
        <f>IF(E8="","",IF(ISERROR(VLOOKUP(E8,'3-班级学员信息表'!G:AC,12,0)),"错误",IF(VLOOKUP(E8,'3-班级学员信息表'!G:AC,12,0)="","错误",VLOOKUP(E8,'3-班级学员信息表'!G:AC,12,0))))</f>
        <v/>
      </c>
      <c r="H8" s="12" t="str">
        <f>IF(E8="","",IF(ISERROR(VLOOKUP(E8,'3-班级学员信息表'!G:AC,13,0)),"错误",IF(VLOOKUP(E8,'3-班级学员信息表'!G:AC,13,0)="","错误",VLOOKUP(E8,'3-班级学员信息表'!G:AC,13,0))))</f>
        <v/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IF(E8="","",IFERROR(VLOOKUP(H8,'2-班级信息'!A:AH,7,0),"错误"))</f>
        <v/>
      </c>
      <c r="L8" s="7" t="str">
        <f>IF(E8="","",IFERROR(VLOOKUP(H8,'2-班级信息'!A:AH,34,0),"错误"))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/>
      </c>
      <c r="P8" s="8" t="str">
        <f>IF(E8="","",IFERROR(VLOOKUP(E8,'4-收据记录表'!D:AX,18,0),"错误"))</f>
        <v/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/>
      </c>
      <c r="T8" s="4" t="str">
        <f>IF(E8="","",IF(ISERROR(VLOOKUP(E8,'1-学员信息表'!A:AG,20,0)),"错误",IF(VLOOKUP(E8,'1-学员信息表'!A:AG,20,0)="","错误",VLOOKUP(E8,'1-学员信息表'!A:AG,20,0))))</f>
        <v/>
      </c>
      <c r="U8" s="8" t="str">
        <f>IF(E8="","",IF(ISERROR(VLOOKUP(E8,'1-学员信息表'!A:AG,21,0)),"错误",IF(VLOOKUP(E8,'1-学员信息表'!A:AG,21,0)="","错误",VLOOKUP(E8,'1-学员信息表'!A:AG,21,0))))</f>
        <v/>
      </c>
    </row>
    <row r="9" spans="1:21" s="20" customFormat="1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 t="s">
        <v>1576</v>
      </c>
      <c r="E9" s="9"/>
      <c r="F9" s="12" t="str">
        <f>IF(E9="","",IFERROR(VLOOKUP(E9,'1-学员信息表'!A:AG,2,0),"错误"))</f>
        <v/>
      </c>
      <c r="G9" s="12" t="str">
        <f>IF(E9="","",IF(ISERROR(VLOOKUP(E9,'3-班级学员信息表'!G:AC,12,0)),"错误",IF(VLOOKUP(E9,'3-班级学员信息表'!G:AC,12,0)="","错误",VLOOKUP(E9,'3-班级学员信息表'!G:AC,12,0))))</f>
        <v/>
      </c>
      <c r="H9" s="12" t="str">
        <f>IF(E9="","",IF(ISERROR(VLOOKUP(E9,'3-班级学员信息表'!G:AC,13,0)),"错误",IF(VLOOKUP(E9,'3-班级学员信息表'!G:AC,13,0)="","错误",VLOOKUP(E9,'3-班级学员信息表'!G:AC,13,0))))</f>
        <v/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IF(E9="","",IFERROR(VLOOKUP(H9,'2-班级信息'!A:AH,7,0),"错误"))</f>
        <v/>
      </c>
      <c r="L9" s="7" t="str">
        <f>IF(E9="","",IFERROR(VLOOKUP(H9,'2-班级信息'!A:AH,34,0),"错误"))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/>
      </c>
      <c r="P9" s="8" t="str">
        <f>IF(E9="","",IFERROR(VLOOKUP(E9,'4-收据记录表'!D:AX,18,0),"错误"))</f>
        <v/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/>
      </c>
      <c r="T9" s="4" t="str">
        <f>IF(E9="","",IF(ISERROR(VLOOKUP(E9,'1-学员信息表'!A:AG,20,0)),"错误",IF(VLOOKUP(E9,'1-学员信息表'!A:AG,20,0)="","错误",VLOOKUP(E9,'1-学员信息表'!A:AG,20,0))))</f>
        <v/>
      </c>
      <c r="U9" s="8" t="str">
        <f>IF(E9="","",IF(ISERROR(VLOOKUP(E9,'1-学员信息表'!A:AG,21,0)),"错误",IF(VLOOKUP(E9,'1-学员信息表'!A:AG,21,0)="","错误",VLOOKUP(E9,'1-学员信息表'!A:AG,21,0))))</f>
        <v/>
      </c>
    </row>
    <row r="10" spans="1:21" s="20" customFormat="1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 t="s">
        <v>1576</v>
      </c>
      <c r="E10" s="9"/>
      <c r="F10" s="12" t="str">
        <f>IF(E10="","",IFERROR(VLOOKUP(E10,'1-学员信息表'!A:AG,2,0),"错误"))</f>
        <v/>
      </c>
      <c r="G10" s="12" t="str">
        <f>IF(E10="","",IF(ISERROR(VLOOKUP(E10,'3-班级学员信息表'!G:AC,12,0)),"错误",IF(VLOOKUP(E10,'3-班级学员信息表'!G:AC,12,0)="","错误",VLOOKUP(E10,'3-班级学员信息表'!G:AC,12,0))))</f>
        <v/>
      </c>
      <c r="H10" s="12" t="str">
        <f>IF(E10="","",IF(ISERROR(VLOOKUP(E10,'3-班级学员信息表'!G:AC,13,0)),"错误",IF(VLOOKUP(E10,'3-班级学员信息表'!G:AC,13,0)="","错误",VLOOKUP(E10,'3-班级学员信息表'!G:AC,13,0))))</f>
        <v/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IF(E10="","",IFERROR(VLOOKUP(H10,'2-班级信息'!A:AH,7,0),"错误"))</f>
        <v/>
      </c>
      <c r="L10" s="7" t="str">
        <f>IF(E10="","",IFERROR(VLOOKUP(H10,'2-班级信息'!A:AH,34,0),"错误"))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/>
      </c>
      <c r="P10" s="8" t="str">
        <f>IF(E10="","",IFERROR(VLOOKUP(E10,'4-收据记录表'!D:AX,18,0),"错误"))</f>
        <v/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/>
      </c>
      <c r="T10" s="4" t="str">
        <f>IF(E10="","",IF(ISERROR(VLOOKUP(E10,'1-学员信息表'!A:AG,20,0)),"错误",IF(VLOOKUP(E10,'1-学员信息表'!A:AG,20,0)="","错误",VLOOKUP(E10,'1-学员信息表'!A:AG,20,0))))</f>
        <v/>
      </c>
      <c r="U10" s="8" t="str">
        <f>IF(E10="","",IF(ISERROR(VLOOKUP(E10,'1-学员信息表'!A:AG,21,0)),"错误",IF(VLOOKUP(E10,'1-学员信息表'!A:AG,21,0)="","错误",VLOOKUP(E10,'1-学员信息表'!A:AG,21,0))))</f>
        <v/>
      </c>
    </row>
    <row r="11" spans="1:21" s="20" customFormat="1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 t="s">
        <v>1576</v>
      </c>
      <c r="E11" s="9"/>
      <c r="F11" s="12" t="str">
        <f>IF(E11="","",IFERROR(VLOOKUP(E11,'1-学员信息表'!A:AG,2,0),"错误"))</f>
        <v/>
      </c>
      <c r="G11" s="12" t="str">
        <f>IF(E11="","",IF(ISERROR(VLOOKUP(E11,'3-班级学员信息表'!G:AC,12,0)),"错误",IF(VLOOKUP(E11,'3-班级学员信息表'!G:AC,12,0)="","错误",VLOOKUP(E11,'3-班级学员信息表'!G:AC,12,0))))</f>
        <v/>
      </c>
      <c r="H11" s="12" t="str">
        <f>IF(E11="","",IF(ISERROR(VLOOKUP(E11,'3-班级学员信息表'!G:AC,13,0)),"错误",IF(VLOOKUP(E11,'3-班级学员信息表'!G:AC,13,0)="","错误",VLOOKUP(E11,'3-班级学员信息表'!G:AC,13,0))))</f>
        <v/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IF(E11="","",IFERROR(VLOOKUP(H11,'2-班级信息'!A:AH,7,0),"错误"))</f>
        <v/>
      </c>
      <c r="L11" s="7" t="str">
        <f>IF(E11="","",IFERROR(VLOOKUP(H11,'2-班级信息'!A:AH,34,0),"错误"))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/>
      </c>
      <c r="P11" s="8" t="str">
        <f>IF(E11="","",IFERROR(VLOOKUP(E11,'4-收据记录表'!D:AX,18,0),"错误"))</f>
        <v/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/>
      </c>
      <c r="T11" s="4" t="str">
        <f>IF(E11="","",IF(ISERROR(VLOOKUP(E11,'1-学员信息表'!A:AG,20,0)),"错误",IF(VLOOKUP(E11,'1-学员信息表'!A:AG,20,0)="","错误",VLOOKUP(E11,'1-学员信息表'!A:AG,20,0))))</f>
        <v/>
      </c>
      <c r="U11" s="8" t="str">
        <f>IF(E11="","",IF(ISERROR(VLOOKUP(E11,'1-学员信息表'!A:AG,21,0)),"错误",IF(VLOOKUP(E11,'1-学员信息表'!A:AG,21,0)="","错误",VLOOKUP(E11,'1-学员信息表'!A:AG,21,0))))</f>
        <v/>
      </c>
    </row>
    <row r="12" spans="1:21" s="20" customFormat="1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 t="s">
        <v>1576</v>
      </c>
      <c r="E12" s="9"/>
      <c r="F12" s="12" t="str">
        <f>IF(E12="","",IFERROR(VLOOKUP(E12,'1-学员信息表'!A:AG,2,0),"错误"))</f>
        <v/>
      </c>
      <c r="G12" s="12" t="str">
        <f>IF(E12="","",IF(ISERROR(VLOOKUP(E12,'3-班级学员信息表'!G:AC,12,0)),"错误",IF(VLOOKUP(E12,'3-班级学员信息表'!G:AC,12,0)="","错误",VLOOKUP(E12,'3-班级学员信息表'!G:AC,12,0))))</f>
        <v/>
      </c>
      <c r="H12" s="12" t="str">
        <f>IF(E12="","",IF(ISERROR(VLOOKUP(E12,'3-班级学员信息表'!G:AC,13,0)),"错误",IF(VLOOKUP(E12,'3-班级学员信息表'!G:AC,13,0)="","错误",VLOOKUP(E12,'3-班级学员信息表'!G:AC,13,0))))</f>
        <v/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IF(E12="","",IFERROR(VLOOKUP(H12,'2-班级信息'!A:AH,7,0),"错误"))</f>
        <v/>
      </c>
      <c r="L12" s="7" t="str">
        <f>IF(E12="","",IFERROR(VLOOKUP(H12,'2-班级信息'!A:AH,34,0),"错误"))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/>
      </c>
      <c r="P12" s="8" t="str">
        <f>IF(E12="","",IFERROR(VLOOKUP(E12,'4-收据记录表'!D:AX,18,0),"错误"))</f>
        <v/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/>
      </c>
      <c r="T12" s="4" t="str">
        <f>IF(E12="","",IF(ISERROR(VLOOKUP(E12,'1-学员信息表'!A:AG,20,0)),"错误",IF(VLOOKUP(E12,'1-学员信息表'!A:AG,20,0)="","错误",VLOOKUP(E12,'1-学员信息表'!A:AG,20,0))))</f>
        <v/>
      </c>
      <c r="U12" s="8" t="str">
        <f>IF(E12="","",IF(ISERROR(VLOOKUP(E12,'1-学员信息表'!A:AG,21,0)),"错误",IF(VLOOKUP(E12,'1-学员信息表'!A:AG,21,0)="","错误",VLOOKUP(E12,'1-学员信息表'!A:AG,21,0))))</f>
        <v/>
      </c>
    </row>
    <row r="13" spans="1:21" s="20" customFormat="1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 t="s">
        <v>1576</v>
      </c>
      <c r="E13" s="9"/>
      <c r="F13" s="12" t="str">
        <f>IF(E13="","",IFERROR(VLOOKUP(E13,'1-学员信息表'!A:AG,2,0),"错误"))</f>
        <v/>
      </c>
      <c r="G13" s="12" t="str">
        <f>IF(E13="","",IF(ISERROR(VLOOKUP(E13,'3-班级学员信息表'!G:AC,12,0)),"错误",IF(VLOOKUP(E13,'3-班级学员信息表'!G:AC,12,0)="","错误",VLOOKUP(E13,'3-班级学员信息表'!G:AC,12,0))))</f>
        <v/>
      </c>
      <c r="H13" s="12" t="str">
        <f>IF(E13="","",IF(ISERROR(VLOOKUP(E13,'3-班级学员信息表'!G:AC,13,0)),"错误",IF(VLOOKUP(E13,'3-班级学员信息表'!G:AC,13,0)="","错误",VLOOKUP(E13,'3-班级学员信息表'!G:AC,13,0))))</f>
        <v/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IF(E13="","",IFERROR(VLOOKUP(H13,'2-班级信息'!A:AH,7,0),"错误"))</f>
        <v/>
      </c>
      <c r="L13" s="7" t="str">
        <f>IF(E13="","",IFERROR(VLOOKUP(H13,'2-班级信息'!A:AH,34,0),"错误"))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/>
      </c>
      <c r="P13" s="8" t="str">
        <f>IF(E13="","",IFERROR(VLOOKUP(E13,'4-收据记录表'!D:AX,18,0),"错误"))</f>
        <v/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/>
      </c>
      <c r="T13" s="4" t="str">
        <f>IF(E13="","",IF(ISERROR(VLOOKUP(E13,'1-学员信息表'!A:AG,20,0)),"错误",IF(VLOOKUP(E13,'1-学员信息表'!A:AG,20,0)="","错误",VLOOKUP(E13,'1-学员信息表'!A:AG,20,0))))</f>
        <v/>
      </c>
      <c r="U13" s="8" t="str">
        <f>IF(E13="","",IF(ISERROR(VLOOKUP(E13,'1-学员信息表'!A:AG,21,0)),"错误",IF(VLOOKUP(E13,'1-学员信息表'!A:AG,21,0)="","错误",VLOOKUP(E13,'1-学员信息表'!A:AG,21,0))))</f>
        <v/>
      </c>
    </row>
    <row r="14" spans="1:21" s="20" customFormat="1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 t="s">
        <v>1576</v>
      </c>
      <c r="E14" s="9"/>
      <c r="F14" s="12" t="str">
        <f>IF(E14="","",IFERROR(VLOOKUP(E14,'1-学员信息表'!A:AG,2,0),"错误"))</f>
        <v/>
      </c>
      <c r="G14" s="12" t="str">
        <f>IF(E14="","",IF(ISERROR(VLOOKUP(E14,'3-班级学员信息表'!G:AC,12,0)),"错误",IF(VLOOKUP(E14,'3-班级学员信息表'!G:AC,12,0)="","错误",VLOOKUP(E14,'3-班级学员信息表'!G:AC,12,0))))</f>
        <v/>
      </c>
      <c r="H14" s="12" t="str">
        <f>IF(E14="","",IF(ISERROR(VLOOKUP(E14,'3-班级学员信息表'!G:AC,13,0)),"错误",IF(VLOOKUP(E14,'3-班级学员信息表'!G:AC,13,0)="","错误",VLOOKUP(E14,'3-班级学员信息表'!G:AC,13,0))))</f>
        <v/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IF(E14="","",IFERROR(VLOOKUP(H14,'2-班级信息'!A:AH,7,0),"错误"))</f>
        <v/>
      </c>
      <c r="L14" s="7" t="str">
        <f>IF(E14="","",IFERROR(VLOOKUP(H14,'2-班级信息'!A:AH,34,0),"错误"))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/>
      </c>
      <c r="P14" s="8" t="str">
        <f>IF(E14="","",IFERROR(VLOOKUP(E14,'4-收据记录表'!D:AX,18,0),"错误"))</f>
        <v/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/>
      </c>
      <c r="T14" s="4" t="str">
        <f>IF(E14="","",IF(ISERROR(VLOOKUP(E14,'1-学员信息表'!A:AG,20,0)),"错误",IF(VLOOKUP(E14,'1-学员信息表'!A:AG,20,0)="","错误",VLOOKUP(E14,'1-学员信息表'!A:AG,20,0))))</f>
        <v/>
      </c>
      <c r="U14" s="8" t="str">
        <f>IF(E14="","",IF(ISERROR(VLOOKUP(E14,'1-学员信息表'!A:AG,21,0)),"错误",IF(VLOOKUP(E14,'1-学员信息表'!A:AG,21,0)="","错误",VLOOKUP(E14,'1-学员信息表'!A:AG,21,0))))</f>
        <v/>
      </c>
    </row>
    <row r="15" spans="1:21" s="20" customFormat="1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 t="s">
        <v>1576</v>
      </c>
      <c r="E15" s="9"/>
      <c r="F15" s="12" t="str">
        <f>IF(E15="","",IFERROR(VLOOKUP(E15,'1-学员信息表'!A:AG,2,0),"错误"))</f>
        <v/>
      </c>
      <c r="G15" s="12" t="str">
        <f>IF(E15="","",IF(ISERROR(VLOOKUP(E15,'3-班级学员信息表'!G:AC,12,0)),"错误",IF(VLOOKUP(E15,'3-班级学员信息表'!G:AC,12,0)="","错误",VLOOKUP(E15,'3-班级学员信息表'!G:AC,12,0))))</f>
        <v/>
      </c>
      <c r="H15" s="12" t="str">
        <f>IF(E15="","",IF(ISERROR(VLOOKUP(E15,'3-班级学员信息表'!G:AC,13,0)),"错误",IF(VLOOKUP(E15,'3-班级学员信息表'!G:AC,13,0)="","错误",VLOOKUP(E15,'3-班级学员信息表'!G:AC,13,0))))</f>
        <v/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IF(E15="","",IFERROR(VLOOKUP(H15,'2-班级信息'!A:AH,7,0),"错误"))</f>
        <v/>
      </c>
      <c r="L15" s="7" t="str">
        <f>IF(E15="","",IFERROR(VLOOKUP(H15,'2-班级信息'!A:AH,34,0),"错误"))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/>
      </c>
      <c r="P15" s="8" t="str">
        <f>IF(E15="","",IFERROR(VLOOKUP(E15,'4-收据记录表'!D:AX,18,0),"错误"))</f>
        <v/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/>
      </c>
      <c r="T15" s="4" t="str">
        <f>IF(E15="","",IF(ISERROR(VLOOKUP(E15,'1-学员信息表'!A:AG,20,0)),"错误",IF(VLOOKUP(E15,'1-学员信息表'!A:AG,20,0)="","错误",VLOOKUP(E15,'1-学员信息表'!A:AG,20,0))))</f>
        <v/>
      </c>
      <c r="U15" s="8" t="str">
        <f>IF(E15="","",IF(ISERROR(VLOOKUP(E15,'1-学员信息表'!A:AG,21,0)),"错误",IF(VLOOKUP(E15,'1-学员信息表'!A:AG,21,0)="","错误",VLOOKUP(E15,'1-学员信息表'!A:AG,21,0))))</f>
        <v/>
      </c>
    </row>
    <row r="16" spans="1:21" s="20" customFormat="1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 t="s">
        <v>1576</v>
      </c>
      <c r="E16" s="9"/>
      <c r="F16" s="12" t="str">
        <f>IF(E16="","",IFERROR(VLOOKUP(E16,'1-学员信息表'!A:AG,2,0),"错误"))</f>
        <v/>
      </c>
      <c r="G16" s="12" t="str">
        <f>IF(E16="","",IF(ISERROR(VLOOKUP(E16,'3-班级学员信息表'!G:AC,12,0)),"错误",IF(VLOOKUP(E16,'3-班级学员信息表'!G:AC,12,0)="","错误",VLOOKUP(E16,'3-班级学员信息表'!G:AC,12,0))))</f>
        <v/>
      </c>
      <c r="H16" s="12" t="str">
        <f>IF(E16="","",IF(ISERROR(VLOOKUP(E16,'3-班级学员信息表'!G:AC,13,0)),"错误",IF(VLOOKUP(E16,'3-班级学员信息表'!G:AC,13,0)="","错误",VLOOKUP(E16,'3-班级学员信息表'!G:AC,13,0))))</f>
        <v/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IF(E16="","",IFERROR(VLOOKUP(H16,'2-班级信息'!A:AH,7,0),"错误"))</f>
        <v/>
      </c>
      <c r="L16" s="7" t="str">
        <f>IF(E16="","",IFERROR(VLOOKUP(H16,'2-班级信息'!A:AH,34,0),"错误"))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/>
      </c>
      <c r="P16" s="8" t="str">
        <f>IF(E16="","",IFERROR(VLOOKUP(E16,'4-收据记录表'!D:AX,18,0),"错误"))</f>
        <v/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/>
      </c>
      <c r="T16" s="4" t="str">
        <f>IF(E16="","",IF(ISERROR(VLOOKUP(E16,'1-学员信息表'!A:AG,20,0)),"错误",IF(VLOOKUP(E16,'1-学员信息表'!A:AG,20,0)="","错误",VLOOKUP(E16,'1-学员信息表'!A:AG,20,0))))</f>
        <v/>
      </c>
      <c r="U16" s="8" t="str">
        <f>IF(E16="","",IF(ISERROR(VLOOKUP(E16,'1-学员信息表'!A:AG,21,0)),"错误",IF(VLOOKUP(E16,'1-学员信息表'!A:AG,21,0)="","错误",VLOOKUP(E16,'1-学员信息表'!A:AG,21,0))))</f>
        <v/>
      </c>
    </row>
    <row r="17" spans="1:21" s="20" customFormat="1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 t="s">
        <v>1576</v>
      </c>
      <c r="E17" s="9"/>
      <c r="F17" s="12" t="str">
        <f>IF(E17="","",IFERROR(VLOOKUP(E17,'1-学员信息表'!A:AG,2,0),"错误"))</f>
        <v/>
      </c>
      <c r="G17" s="12" t="str">
        <f>IF(E17="","",IF(ISERROR(VLOOKUP(E17,'3-班级学员信息表'!G:AC,12,0)),"错误",IF(VLOOKUP(E17,'3-班级学员信息表'!G:AC,12,0)="","错误",VLOOKUP(E17,'3-班级学员信息表'!G:AC,12,0))))</f>
        <v/>
      </c>
      <c r="H17" s="12" t="str">
        <f>IF(E17="","",IF(ISERROR(VLOOKUP(E17,'3-班级学员信息表'!G:AC,13,0)),"错误",IF(VLOOKUP(E17,'3-班级学员信息表'!G:AC,13,0)="","错误",VLOOKUP(E17,'3-班级学员信息表'!G:AC,13,0))))</f>
        <v/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IF(E17="","",IFERROR(VLOOKUP(H17,'2-班级信息'!A:AH,7,0),"错误"))</f>
        <v/>
      </c>
      <c r="L17" s="7" t="str">
        <f>IF(E17="","",IFERROR(VLOOKUP(H17,'2-班级信息'!A:AH,34,0),"错误"))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/>
      </c>
      <c r="P17" s="8" t="str">
        <f>IF(E17="","",IFERROR(VLOOKUP(E17,'4-收据记录表'!D:AX,18,0),"错误"))</f>
        <v/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/>
      </c>
      <c r="T17" s="4" t="str">
        <f>IF(E17="","",IF(ISERROR(VLOOKUP(E17,'1-学员信息表'!A:AG,20,0)),"错误",IF(VLOOKUP(E17,'1-学员信息表'!A:AG,20,0)="","错误",VLOOKUP(E17,'1-学员信息表'!A:AG,20,0))))</f>
        <v/>
      </c>
      <c r="U17" s="8" t="str">
        <f>IF(E17="","",IF(ISERROR(VLOOKUP(E17,'1-学员信息表'!A:AG,21,0)),"错误",IF(VLOOKUP(E17,'1-学员信息表'!A:AG,21,0)="","错误",VLOOKUP(E17,'1-学员信息表'!A:AG,21,0))))</f>
        <v/>
      </c>
    </row>
    <row r="18" spans="1:21" s="20" customFormat="1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3" t="s">
        <v>1576</v>
      </c>
      <c r="E18" s="9"/>
      <c r="F18" s="12" t="str">
        <f>IF(E18="","",IFERROR(VLOOKUP(E18,'1-学员信息表'!A:AG,2,0),"错误"))</f>
        <v/>
      </c>
      <c r="G18" s="12" t="str">
        <f>IF(E18="","",IF(ISERROR(VLOOKUP(E18,'3-班级学员信息表'!G:AC,12,0)),"错误",IF(VLOOKUP(E18,'3-班级学员信息表'!G:AC,12,0)="","错误",VLOOKUP(E18,'3-班级学员信息表'!G:AC,12,0))))</f>
        <v/>
      </c>
      <c r="H18" s="12" t="str">
        <f>IF(E18="","",IF(ISERROR(VLOOKUP(E18,'3-班级学员信息表'!G:AC,13,0)),"错误",IF(VLOOKUP(E18,'3-班级学员信息表'!G:AC,13,0)="","错误",VLOOKUP(E18,'3-班级学员信息表'!G:AC,13,0))))</f>
        <v/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IF(E18="","",IFERROR(VLOOKUP(H18,'2-班级信息'!A:AH,7,0),"错误"))</f>
        <v/>
      </c>
      <c r="L18" s="7" t="str">
        <f>IF(E18="","",IFERROR(VLOOKUP(H18,'2-班级信息'!A:AH,34,0),"错误"))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/>
      </c>
      <c r="P18" s="8" t="str">
        <f>IF(E18="","",IFERROR(VLOOKUP(E18,'4-收据记录表'!D:AX,18,0),"错误"))</f>
        <v/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/>
      </c>
      <c r="T18" s="4" t="str">
        <f>IF(E18="","",IF(ISERROR(VLOOKUP(E18,'1-学员信息表'!A:AG,20,0)),"错误",IF(VLOOKUP(E18,'1-学员信息表'!A:AG,20,0)="","错误",VLOOKUP(E18,'1-学员信息表'!A:AG,20,0))))</f>
        <v/>
      </c>
      <c r="U18" s="8" t="str">
        <f>IF(E18="","",IF(ISERROR(VLOOKUP(E18,'1-学员信息表'!A:AG,21,0)),"错误",IF(VLOOKUP(E18,'1-学员信息表'!A:AG,21,0)="","错误",VLOOKUP(E18,'1-学员信息表'!A:AG,21,0))))</f>
        <v/>
      </c>
    </row>
    <row r="19" spans="1:21" s="20" customFormat="1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3" t="s">
        <v>1576</v>
      </c>
      <c r="E19" s="9"/>
      <c r="F19" s="12" t="str">
        <f>IF(E19="","",IFERROR(VLOOKUP(E19,'1-学员信息表'!A:AG,2,0),"错误"))</f>
        <v/>
      </c>
      <c r="G19" s="12" t="str">
        <f>IF(E19="","",IF(ISERROR(VLOOKUP(E19,'3-班级学员信息表'!G:AC,12,0)),"错误",IF(VLOOKUP(E19,'3-班级学员信息表'!G:AC,12,0)="","错误",VLOOKUP(E19,'3-班级学员信息表'!G:AC,12,0))))</f>
        <v/>
      </c>
      <c r="H19" s="12" t="str">
        <f>IF(E19="","",IF(ISERROR(VLOOKUP(E19,'3-班级学员信息表'!G:AC,13,0)),"错误",IF(VLOOKUP(E19,'3-班级学员信息表'!G:AC,13,0)="","错误",VLOOKUP(E19,'3-班级学员信息表'!G:AC,13,0))))</f>
        <v/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IF(E19="","",IFERROR(VLOOKUP(H19,'2-班级信息'!A:AH,7,0),"错误"))</f>
        <v/>
      </c>
      <c r="L19" s="7" t="str">
        <f>IF(E19="","",IFERROR(VLOOKUP(H19,'2-班级信息'!A:AH,34,0),"错误"))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/>
      </c>
      <c r="P19" s="8" t="str">
        <f>IF(E19="","",IFERROR(VLOOKUP(E19,'4-收据记录表'!D:AX,18,0),"错误"))</f>
        <v/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/>
      </c>
      <c r="T19" s="4" t="str">
        <f>IF(E19="","",IF(ISERROR(VLOOKUP(E19,'1-学员信息表'!A:AG,20,0)),"错误",IF(VLOOKUP(E19,'1-学员信息表'!A:AG,20,0)="","错误",VLOOKUP(E19,'1-学员信息表'!A:AG,20,0))))</f>
        <v/>
      </c>
      <c r="U19" s="8" t="str">
        <f>IF(E19="","",IF(ISERROR(VLOOKUP(E19,'1-学员信息表'!A:AG,21,0)),"错误",IF(VLOOKUP(E19,'1-学员信息表'!A:AG,21,0)="","错误",VLOOKUP(E19,'1-学员信息表'!A:AG,21,0))))</f>
        <v/>
      </c>
    </row>
    <row r="20" spans="1:21" s="20" customFormat="1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3" t="s">
        <v>1576</v>
      </c>
      <c r="E20" s="9"/>
      <c r="F20" s="12" t="str">
        <f>IF(E20="","",IFERROR(VLOOKUP(E20,'1-学员信息表'!A:AG,2,0),"错误"))</f>
        <v/>
      </c>
      <c r="G20" s="12" t="str">
        <f>IF(E20="","",IF(ISERROR(VLOOKUP(E20,'3-班级学员信息表'!G:AC,12,0)),"错误",IF(VLOOKUP(E20,'3-班级学员信息表'!G:AC,12,0)="","错误",VLOOKUP(E20,'3-班级学员信息表'!G:AC,12,0))))</f>
        <v/>
      </c>
      <c r="H20" s="12" t="str">
        <f>IF(E20="","",IF(ISERROR(VLOOKUP(E20,'3-班级学员信息表'!G:AC,13,0)),"错误",IF(VLOOKUP(E20,'3-班级学员信息表'!G:AC,13,0)="","错误",VLOOKUP(E20,'3-班级学员信息表'!G:AC,13,0))))</f>
        <v/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IF(E20="","",IFERROR(VLOOKUP(H20,'2-班级信息'!A:AH,7,0),"错误"))</f>
        <v/>
      </c>
      <c r="L20" s="7" t="str">
        <f>IF(E20="","",IFERROR(VLOOKUP(H20,'2-班级信息'!A:AH,34,0),"错误"))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/>
      </c>
      <c r="P20" s="8" t="str">
        <f>IF(E20="","",IFERROR(VLOOKUP(E20,'4-收据记录表'!D:AX,18,0),"错误"))</f>
        <v/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/>
      </c>
      <c r="T20" s="4" t="str">
        <f>IF(E20="","",IF(ISERROR(VLOOKUP(E20,'1-学员信息表'!A:AG,20,0)),"错误",IF(VLOOKUP(E20,'1-学员信息表'!A:AG,20,0)="","错误",VLOOKUP(E20,'1-学员信息表'!A:AG,20,0))))</f>
        <v/>
      </c>
      <c r="U20" s="8" t="str">
        <f>IF(E20="","",IF(ISERROR(VLOOKUP(E20,'1-学员信息表'!A:AG,21,0)),"错误",IF(VLOOKUP(E20,'1-学员信息表'!A:AG,21,0)="","错误",VLOOKUP(E20,'1-学员信息表'!A:AG,21,0))))</f>
        <v/>
      </c>
    </row>
    <row r="21" spans="1:21" s="20" customFormat="1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3" t="s">
        <v>1576</v>
      </c>
      <c r="E21" s="9"/>
      <c r="F21" s="12" t="str">
        <f>IF(E21="","",IFERROR(VLOOKUP(E21,'1-学员信息表'!A:AG,2,0),"错误"))</f>
        <v/>
      </c>
      <c r="G21" s="12" t="str">
        <f>IF(E21="","",IF(ISERROR(VLOOKUP(E21,'3-班级学员信息表'!G:AC,12,0)),"错误",IF(VLOOKUP(E21,'3-班级学员信息表'!G:AC,12,0)="","错误",VLOOKUP(E21,'3-班级学员信息表'!G:AC,12,0))))</f>
        <v/>
      </c>
      <c r="H21" s="12" t="str">
        <f>IF(E21="","",IF(ISERROR(VLOOKUP(E21,'3-班级学员信息表'!G:AC,13,0)),"错误",IF(VLOOKUP(E21,'3-班级学员信息表'!G:AC,13,0)="","错误",VLOOKUP(E21,'3-班级学员信息表'!G:AC,13,0))))</f>
        <v/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IF(E21="","",IFERROR(VLOOKUP(H21,'2-班级信息'!A:AH,7,0),"错误"))</f>
        <v/>
      </c>
      <c r="L21" s="7" t="str">
        <f>IF(E21="","",IFERROR(VLOOKUP(H21,'2-班级信息'!A:AH,34,0),"错误"))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/>
      </c>
      <c r="P21" s="8" t="str">
        <f>IF(E21="","",IFERROR(VLOOKUP(E21,'4-收据记录表'!D:AX,18,0),"错误"))</f>
        <v/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/>
      </c>
      <c r="T21" s="4" t="str">
        <f>IF(E21="","",IF(ISERROR(VLOOKUP(E21,'1-学员信息表'!A:AG,20,0)),"错误",IF(VLOOKUP(E21,'1-学员信息表'!A:AG,20,0)="","错误",VLOOKUP(E21,'1-学员信息表'!A:AG,20,0))))</f>
        <v/>
      </c>
      <c r="U21" s="8" t="str">
        <f>IF(E21="","",IF(ISERROR(VLOOKUP(E21,'1-学员信息表'!A:AG,21,0)),"错误",IF(VLOOKUP(E21,'1-学员信息表'!A:AG,21,0)="","错误",VLOOKUP(E21,'1-学员信息表'!A:AG,21,0))))</f>
        <v/>
      </c>
    </row>
    <row r="22" spans="1:21" s="20" customFormat="1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3" t="s">
        <v>1576</v>
      </c>
      <c r="E22" s="9"/>
      <c r="F22" s="12" t="str">
        <f>IF(E22="","",IFERROR(VLOOKUP(E22,'1-学员信息表'!A:AG,2,0),"错误"))</f>
        <v/>
      </c>
      <c r="G22" s="12" t="str">
        <f>IF(E22="","",IF(ISERROR(VLOOKUP(E22,'3-班级学员信息表'!G:AC,12,0)),"错误",IF(VLOOKUP(E22,'3-班级学员信息表'!G:AC,12,0)="","错误",VLOOKUP(E22,'3-班级学员信息表'!G:AC,12,0))))</f>
        <v/>
      </c>
      <c r="H22" s="12" t="str">
        <f>IF(E22="","",IF(ISERROR(VLOOKUP(E22,'3-班级学员信息表'!G:AC,13,0)),"错误",IF(VLOOKUP(E22,'3-班级学员信息表'!G:AC,13,0)="","错误",VLOOKUP(E22,'3-班级学员信息表'!G:AC,13,0))))</f>
        <v/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IF(E22="","",IFERROR(VLOOKUP(H22,'2-班级信息'!A:AH,7,0),"错误"))</f>
        <v/>
      </c>
      <c r="L22" s="7" t="str">
        <f>IF(E22="","",IFERROR(VLOOKUP(H22,'2-班级信息'!A:AH,34,0),"错误"))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/>
      </c>
      <c r="P22" s="8" t="str">
        <f>IF(E22="","",IFERROR(VLOOKUP(E22,'4-收据记录表'!D:AX,18,0),"错误"))</f>
        <v/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/>
      </c>
      <c r="T22" s="4" t="str">
        <f>IF(E22="","",IF(ISERROR(VLOOKUP(E22,'1-学员信息表'!A:AG,20,0)),"错误",IF(VLOOKUP(E22,'1-学员信息表'!A:AG,20,0)="","错误",VLOOKUP(E22,'1-学员信息表'!A:AG,20,0))))</f>
        <v/>
      </c>
      <c r="U22" s="8" t="str">
        <f>IF(E22="","",IF(ISERROR(VLOOKUP(E22,'1-学员信息表'!A:AG,21,0)),"错误",IF(VLOOKUP(E22,'1-学员信息表'!A:AG,21,0)="","错误",VLOOKUP(E22,'1-学员信息表'!A:AG,21,0))))</f>
        <v/>
      </c>
    </row>
    <row r="23" spans="1:21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3"/>
      <c r="E23" s="9"/>
      <c r="F23" s="12" t="str">
        <f>IF(E23="","",IFERROR(VLOOKUP(E23,'1-学员信息表'!A:AG,2,0),"错误"))</f>
        <v/>
      </c>
      <c r="G23" s="12" t="str">
        <f>IF(E23="","",IF(ISERROR(VLOOKUP(E23,'3-班级学员信息表'!G:AC,12,0)),"错误",IF(VLOOKUP(E23,'3-班级学员信息表'!G:AC,12,0)="","错误",VLOOKUP(E23,'3-班级学员信息表'!G:AC,12,0))))</f>
        <v/>
      </c>
      <c r="H23" s="12" t="str">
        <f>IF(E23="","",IF(ISERROR(VLOOKUP(E23,'3-班级学员信息表'!G:AC,13,0)),"错误",IF(VLOOKUP(E23,'3-班级学员信息表'!G:AC,13,0)="","错误",VLOOKUP(E23,'3-班级学员信息表'!G:AC,13,0))))</f>
        <v/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IF(E23="","",IFERROR(VLOOKUP(H23,'2-班级信息'!A:AH,7,0),"错误"))</f>
        <v/>
      </c>
      <c r="L23" s="7" t="str">
        <f>IF(E23="","",IFERROR(VLOOKUP(H23,'2-班级信息'!A:AH,34,0),"错误"))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/>
      </c>
      <c r="P23" s="8" t="str">
        <f>IF(E23="","",IFERROR(VLOOKUP(E23,'4-收据记录表'!D:AX,18,0),"错误"))</f>
        <v/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/>
      </c>
      <c r="T23" s="4" t="str">
        <f>IF(E23="","",IF(ISERROR(VLOOKUP(E23,'1-学员信息表'!A:AG,20,0)),"错误",IF(VLOOKUP(E23,'1-学员信息表'!A:AG,20,0)="","错误",VLOOKUP(E23,'1-学员信息表'!A:AG,20,0))))</f>
        <v/>
      </c>
      <c r="U23" s="8" t="str">
        <f>IF(E23="","",IF(ISERROR(VLOOKUP(E23,'1-学员信息表'!A:AG,21,0)),"错误",IF(VLOOKUP(E23,'1-学员信息表'!A:AG,21,0)="","错误",VLOOKUP(E23,'1-学员信息表'!A:AG,21,0))))</f>
        <v/>
      </c>
    </row>
    <row r="24" spans="1:21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3"/>
      <c r="E24" s="9"/>
      <c r="F24" s="12" t="str">
        <f>IF(E24="","",IFERROR(VLOOKUP(E24,'1-学员信息表'!A:AG,2,0),"错误"))</f>
        <v/>
      </c>
      <c r="G24" s="12" t="str">
        <f>IF(E24="","",IF(ISERROR(VLOOKUP(E24,'3-班级学员信息表'!G:AC,12,0)),"错误",IF(VLOOKUP(E24,'3-班级学员信息表'!G:AC,12,0)="","错误",VLOOKUP(E24,'3-班级学员信息表'!G:AC,12,0))))</f>
        <v/>
      </c>
      <c r="H24" s="12" t="str">
        <f>IF(E24="","",IF(ISERROR(VLOOKUP(E24,'3-班级学员信息表'!G:AC,13,0)),"错误",IF(VLOOKUP(E24,'3-班级学员信息表'!G:AC,13,0)="","错误",VLOOKUP(E24,'3-班级学员信息表'!G:AC,13,0))))</f>
        <v/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IF(E24="","",IFERROR(VLOOKUP(H24,'2-班级信息'!A:AH,7,0),"错误"))</f>
        <v/>
      </c>
      <c r="L24" s="7" t="str">
        <f>IF(E24="","",IFERROR(VLOOKUP(H24,'2-班级信息'!A:AH,34,0),"错误"))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/>
      </c>
      <c r="P24" s="8" t="str">
        <f>IF(E24="","",IFERROR(VLOOKUP(E24,'4-收据记录表'!D:AX,18,0),"错误"))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/>
      </c>
      <c r="T24" s="4" t="str">
        <f>IF(E24="","",IF(ISERROR(VLOOKUP(E24,'1-学员信息表'!A:AG,20,0)),"错误",IF(VLOOKUP(E24,'1-学员信息表'!A:AG,20,0)="","错误",VLOOKUP(E24,'1-学员信息表'!A:AG,20,0))))</f>
        <v/>
      </c>
      <c r="U24" s="8" t="str">
        <f>IF(E24="","",IF(ISERROR(VLOOKUP(E24,'1-学员信息表'!A:AG,21,0)),"错误",IF(VLOOKUP(E24,'1-学员信息表'!A:AG,21,0)="","错误",VLOOKUP(E24,'1-学员信息表'!A:AG,21,0))))</f>
        <v/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IF(E25="","",IFERROR(VLOOKUP(H25,'2-班级信息'!A:AH,7,0),"错误"))</f>
        <v/>
      </c>
      <c r="L25" s="7" t="str">
        <f>IF(E25="","",IFERROR(VLOOKUP(H25,'2-班级信息'!A:AH,34,0),"错误"))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IF(E25="","",IFERROR(VLOOKUP(E25,'4-收据记录表'!D:AX,18,0),"错误"))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IF(E26="","",IFERROR(VLOOKUP(H26,'2-班级信息'!A:AH,7,0),"错误"))</f>
        <v/>
      </c>
      <c r="L26" s="7" t="str">
        <f>IF(E26="","",IFERROR(VLOOKUP(H26,'2-班级信息'!A:AH,34,0),"错误"))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IF(E26="","",IFERROR(VLOOKUP(E26,'4-收据记录表'!D:AX,18,0),"错误"))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IF(E27="","",IFERROR(VLOOKUP(H27,'2-班级信息'!A:AH,7,0),"错误"))</f>
        <v/>
      </c>
      <c r="L27" s="7" t="str">
        <f>IF(E27="","",IFERROR(VLOOKUP(H27,'2-班级信息'!A:AH,34,0),"错误"))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IF(E27="","",IFERROR(VLOOKUP(E27,'4-收据记录表'!D:AX,18,0),"错误"))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IF(E28="","",IFERROR(VLOOKUP(H28,'2-班级信息'!A:AH,7,0),"错误"))</f>
        <v/>
      </c>
      <c r="L28" s="7" t="str">
        <f>IF(E28="","",IFERROR(VLOOKUP(H28,'2-班级信息'!A:AH,34,0),"错误"))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IF(E28="","",IFERROR(VLOOKUP(E28,'4-收据记录表'!D:AX,18,0),"错误"))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IF(E29="","",IFERROR(VLOOKUP(H29,'2-班级信息'!A:AH,7,0),"错误"))</f>
        <v/>
      </c>
      <c r="L29" s="7" t="str">
        <f>IF(E29="","",IFERROR(VLOOKUP(H29,'2-班级信息'!A:AH,34,0),"错误"))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IF(E29="","",IFERROR(VLOOKUP(E29,'4-收据记录表'!D:AX,18,0),"错误"))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IF(E30="","",IFERROR(VLOOKUP(H30,'2-班级信息'!A:AH,7,0),"错误"))</f>
        <v/>
      </c>
      <c r="L30" s="7" t="str">
        <f>IF(E30="","",IFERROR(VLOOKUP(H30,'2-班级信息'!A:AH,34,0),"错误"))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IF(E30="","",IFERROR(VLOOKUP(E30,'4-收据记录表'!D:AX,18,0),"错误"))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IF(E31="","",IFERROR(VLOOKUP(H31,'2-班级信息'!A:AH,7,0),"错误"))</f>
        <v/>
      </c>
      <c r="L31" s="7" t="str">
        <f>IF(E31="","",IFERROR(VLOOKUP(H31,'2-班级信息'!A:AH,34,0),"错误"))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IF(E31="","",IFERROR(VLOOKUP(E31,'4-收据记录表'!D:AX,18,0),"错误"))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IF(E32="","",IFERROR(VLOOKUP(H32,'2-班级信息'!A:AH,7,0),"错误"))</f>
        <v/>
      </c>
      <c r="L32" s="7" t="str">
        <f>IF(E32="","",IFERROR(VLOOKUP(H32,'2-班级信息'!A:AH,34,0),"错误"))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IF(E32="","",IFERROR(VLOOKUP(E32,'4-收据记录表'!D:AX,18,0),"错误"))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IF(E33="","",IFERROR(VLOOKUP(H33,'2-班级信息'!A:AH,7,0),"错误"))</f>
        <v/>
      </c>
      <c r="L33" s="7" t="str">
        <f>IF(E33="","",IFERROR(VLOOKUP(H33,'2-班级信息'!A:AH,34,0),"错误"))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IF(E33="","",IFERROR(VLOOKUP(E33,'4-收据记录表'!D:AX,18,0),"错误"))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IF(E34="","",IFERROR(VLOOKUP(H34,'2-班级信息'!A:AH,7,0),"错误"))</f>
        <v/>
      </c>
      <c r="L34" s="7" t="str">
        <f>IF(E34="","",IFERROR(VLOOKUP(H34,'2-班级信息'!A:AH,34,0),"错误"))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IF(E34="","",IFERROR(VLOOKUP(E34,'4-收据记录表'!D:AX,18,0),"错误"))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IF(E35="","",IFERROR(VLOOKUP(H35,'2-班级信息'!A:AH,7,0),"错误"))</f>
        <v/>
      </c>
      <c r="L35" s="7" t="str">
        <f>IF(E35="","",IFERROR(VLOOKUP(H35,'2-班级信息'!A:AH,34,0),"错误"))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IF(E35="","",IFERROR(VLOOKUP(E35,'4-收据记录表'!D:AX,18,0),"错误"))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IF(E36="","",IFERROR(VLOOKUP(H36,'2-班级信息'!A:AH,7,0),"错误"))</f>
        <v/>
      </c>
      <c r="L36" s="7" t="str">
        <f>IF(E36="","",IFERROR(VLOOKUP(H36,'2-班级信息'!A:AH,34,0),"错误"))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IF(E36="","",IFERROR(VLOOKUP(E36,'4-收据记录表'!D:AX,18,0),"错误"))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IF(E37="","",IFERROR(VLOOKUP(H37,'2-班级信息'!A:AH,7,0),"错误"))</f>
        <v/>
      </c>
      <c r="L37" s="7" t="str">
        <f>IF(E37="","",IFERROR(VLOOKUP(H37,'2-班级信息'!A:AH,34,0),"错误"))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IF(E37="","",IFERROR(VLOOKUP(E37,'4-收据记录表'!D:AX,18,0),"错误"))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IF(E38="","",IFERROR(VLOOKUP(H38,'2-班级信息'!A:AH,7,0),"错误"))</f>
        <v/>
      </c>
      <c r="L38" s="7" t="str">
        <f>IF(E38="","",IFERROR(VLOOKUP(H38,'2-班级信息'!A:AH,34,0),"错误"))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IF(E38="","",IFERROR(VLOOKUP(E38,'4-收据记录表'!D:AX,18,0),"错误"))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IF(E39="","",IFERROR(VLOOKUP(H39,'2-班级信息'!A:AH,7,0),"错误"))</f>
        <v/>
      </c>
      <c r="L39" s="7" t="str">
        <f>IF(E39="","",IFERROR(VLOOKUP(H39,'2-班级信息'!A:AH,34,0),"错误"))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IF(E39="","",IFERROR(VLOOKUP(E39,'4-收据记录表'!D:AX,18,0),"错误"))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IF(E40="","",IFERROR(VLOOKUP(H40,'2-班级信息'!A:AH,7,0),"错误"))</f>
        <v/>
      </c>
      <c r="L40" s="7" t="str">
        <f>IF(E40="","",IFERROR(VLOOKUP(H40,'2-班级信息'!A:AH,34,0),"错误"))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IF(E40="","",IFERROR(VLOOKUP(E40,'4-收据记录表'!D:AX,18,0),"错误"))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IF(E41="","",IFERROR(VLOOKUP(H41,'2-班级信息'!A:AH,7,0),"错误"))</f>
        <v/>
      </c>
      <c r="L41" s="7" t="str">
        <f>IF(E41="","",IFERROR(VLOOKUP(H41,'2-班级信息'!A:AH,34,0),"错误"))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IF(E41="","",IFERROR(VLOOKUP(E41,'4-收据记录表'!D:AX,18,0),"错误"))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IF(E42="","",IFERROR(VLOOKUP(H42,'2-班级信息'!A:AH,7,0),"错误"))</f>
        <v/>
      </c>
      <c r="L42" s="7" t="str">
        <f>IF(E42="","",IFERROR(VLOOKUP(H42,'2-班级信息'!A:AH,34,0),"错误"))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IF(E42="","",IFERROR(VLOOKUP(E42,'4-收据记录表'!D:AX,18,0),"错误"))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IF(E43="","",IFERROR(VLOOKUP(H43,'2-班级信息'!A:AH,7,0),"错误"))</f>
        <v/>
      </c>
      <c r="L43" s="7" t="str">
        <f>IF(E43="","",IFERROR(VLOOKUP(H43,'2-班级信息'!A:AH,34,0),"错误"))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IF(E43="","",IFERROR(VLOOKUP(E43,'4-收据记录表'!D:AX,18,0),"错误"))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IF(E44="","",IFERROR(VLOOKUP(H44,'2-班级信息'!A:AH,7,0),"错误"))</f>
        <v/>
      </c>
      <c r="L44" s="7" t="str">
        <f>IF(E44="","",IFERROR(VLOOKUP(H44,'2-班级信息'!A:AH,34,0),"错误"))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IF(E44="","",IFERROR(VLOOKUP(E44,'4-收据记录表'!D:AX,18,0),"错误"))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IF(E45="","",IFERROR(VLOOKUP(H45,'2-班级信息'!A:AH,7,0),"错误"))</f>
        <v/>
      </c>
      <c r="L45" s="7" t="str">
        <f>IF(E45="","",IFERROR(VLOOKUP(H45,'2-班级信息'!A:AH,34,0),"错误"))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IF(E45="","",IFERROR(VLOOKUP(E45,'4-收据记录表'!D:AX,18,0),"错误"))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IF(E46="","",IFERROR(VLOOKUP(H46,'2-班级信息'!A:AH,7,0),"错误"))</f>
        <v/>
      </c>
      <c r="L46" s="7" t="str">
        <f>IF(E46="","",IFERROR(VLOOKUP(H46,'2-班级信息'!A:AH,34,0),"错误"))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IF(E46="","",IFERROR(VLOOKUP(E46,'4-收据记录表'!D:AX,18,0),"错误"))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IF(E47="","",IFERROR(VLOOKUP(H47,'2-班级信息'!A:AH,7,0),"错误"))</f>
        <v/>
      </c>
      <c r="L47" s="7" t="str">
        <f>IF(E47="","",IFERROR(VLOOKUP(H47,'2-班级信息'!A:AH,34,0),"错误"))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IF(E47="","",IFERROR(VLOOKUP(E47,'4-收据记录表'!D:AX,18,0),"错误"))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IF(E48="","",IFERROR(VLOOKUP(H48,'2-班级信息'!A:AH,7,0),"错误"))</f>
        <v/>
      </c>
      <c r="L48" s="7" t="str">
        <f>IF(E48="","",IFERROR(VLOOKUP(H48,'2-班级信息'!A:AH,34,0),"错误"))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IF(E48="","",IFERROR(VLOOKUP(E48,'4-收据记录表'!D:AX,18,0),"错误"))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IF(E49="","",IFERROR(VLOOKUP(H49,'2-班级信息'!A:AH,7,0),"错误"))</f>
        <v/>
      </c>
      <c r="L49" s="7" t="str">
        <f>IF(E49="","",IFERROR(VLOOKUP(H49,'2-班级信息'!A:AH,34,0),"错误"))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IF(E49="","",IFERROR(VLOOKUP(E49,'4-收据记录表'!D:AX,18,0),"错误"))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IF(E50="","",IFERROR(VLOOKUP(H50,'2-班级信息'!A:AH,7,0),"错误"))</f>
        <v/>
      </c>
      <c r="L50" s="7" t="str">
        <f>IF(E50="","",IFERROR(VLOOKUP(H50,'2-班级信息'!A:AH,34,0),"错误"))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IF(E50="","",IFERROR(VLOOKUP(E50,'4-收据记录表'!D:AX,18,0),"错误"))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IF(E51="","",IFERROR(VLOOKUP(H51,'2-班级信息'!A:AH,7,0),"错误"))</f>
        <v/>
      </c>
      <c r="L51" s="7" t="str">
        <f>IF(E51="","",IFERROR(VLOOKUP(H51,'2-班级信息'!A:AH,34,0),"错误"))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IF(E51="","",IFERROR(VLOOKUP(E51,'4-收据记录表'!D:AX,18,0),"错误"))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IF(E52="","",IFERROR(VLOOKUP(H52,'2-班级信息'!A:AH,7,0),"错误"))</f>
        <v/>
      </c>
      <c r="L52" s="7" t="str">
        <f>IF(E52="","",IFERROR(VLOOKUP(H52,'2-班级信息'!A:AH,34,0),"错误"))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IF(E52="","",IFERROR(VLOOKUP(E52,'4-收据记录表'!D:AX,18,0),"错误"))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IF(E53="","",IFERROR(VLOOKUP(H53,'2-班级信息'!A:AH,7,0),"错误"))</f>
        <v/>
      </c>
      <c r="L53" s="7" t="str">
        <f>IF(E53="","",IFERROR(VLOOKUP(H53,'2-班级信息'!A:AH,34,0),"错误"))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IF(E53="","",IFERROR(VLOOKUP(E53,'4-收据记录表'!D:AX,18,0),"错误"))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IF(E54="","",IFERROR(VLOOKUP(H54,'2-班级信息'!A:AH,7,0),"错误"))</f>
        <v/>
      </c>
      <c r="L54" s="7" t="str">
        <f>IF(E54="","",IFERROR(VLOOKUP(H54,'2-班级信息'!A:AH,34,0),"错误"))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IF(E54="","",IFERROR(VLOOKUP(E54,'4-收据记录表'!D:AX,18,0),"错误"))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IF(E55="","",IFERROR(VLOOKUP(H55,'2-班级信息'!A:AH,7,0),"错误"))</f>
        <v/>
      </c>
      <c r="L55" s="7" t="str">
        <f>IF(E55="","",IFERROR(VLOOKUP(H55,'2-班级信息'!A:AH,34,0),"错误"))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IF(E55="","",IFERROR(VLOOKUP(E55,'4-收据记录表'!D:AX,18,0),"错误"))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IF(E56="","",IFERROR(VLOOKUP(H56,'2-班级信息'!A:AH,7,0),"错误"))</f>
        <v/>
      </c>
      <c r="L56" s="7" t="str">
        <f>IF(E56="","",IFERROR(VLOOKUP(H56,'2-班级信息'!A:AH,34,0),"错误"))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IF(E56="","",IFERROR(VLOOKUP(E56,'4-收据记录表'!D:AX,18,0),"错误"))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IF(E57="","",IFERROR(VLOOKUP(H57,'2-班级信息'!A:AH,7,0),"错误"))</f>
        <v/>
      </c>
      <c r="L57" s="7" t="str">
        <f>IF(E57="","",IFERROR(VLOOKUP(H57,'2-班级信息'!A:AH,34,0),"错误"))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IF(E57="","",IFERROR(VLOOKUP(E57,'4-收据记录表'!D:AX,18,0),"错误"))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IF(E58="","",IFERROR(VLOOKUP(H58,'2-班级信息'!A:AH,7,0),"错误"))</f>
        <v/>
      </c>
      <c r="L58" s="7" t="str">
        <f>IF(E58="","",IFERROR(VLOOKUP(H58,'2-班级信息'!A:AH,34,0),"错误"))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IF(E58="","",IFERROR(VLOOKUP(E58,'4-收据记录表'!D:AX,18,0),"错误"))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IF(E59="","",IFERROR(VLOOKUP(H59,'2-班级信息'!A:AH,7,0),"错误"))</f>
        <v/>
      </c>
      <c r="L59" s="7" t="str">
        <f>IF(E59="","",IFERROR(VLOOKUP(H59,'2-班级信息'!A:AH,34,0),"错误"))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IF(E59="","",IFERROR(VLOOKUP(E59,'4-收据记录表'!D:AX,18,0),"错误"))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IF(E60="","",IFERROR(VLOOKUP(H60,'2-班级信息'!A:AH,7,0),"错误"))</f>
        <v/>
      </c>
      <c r="L60" s="7" t="str">
        <f>IF(E60="","",IFERROR(VLOOKUP(H60,'2-班级信息'!A:AH,34,0),"错误"))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IF(E60="","",IFERROR(VLOOKUP(E60,'4-收据记录表'!D:AX,18,0),"错误"))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IF(E61="","",IFERROR(VLOOKUP(H61,'2-班级信息'!A:AH,7,0),"错误"))</f>
        <v/>
      </c>
      <c r="L61" s="7" t="str">
        <f>IF(E61="","",IFERROR(VLOOKUP(H61,'2-班级信息'!A:AH,34,0),"错误"))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IF(E61="","",IFERROR(VLOOKUP(E61,'4-收据记录表'!D:AX,18,0),"错误"))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IF(E62="","",IFERROR(VLOOKUP(H62,'2-班级信息'!A:AH,7,0),"错误"))</f>
        <v/>
      </c>
      <c r="L62" s="7" t="str">
        <f>IF(E62="","",IFERROR(VLOOKUP(H62,'2-班级信息'!A:AH,34,0),"错误"))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IF(E62="","",IFERROR(VLOOKUP(E62,'4-收据记录表'!D:AX,18,0),"错误"))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IF(E63="","",IFERROR(VLOOKUP(H63,'2-班级信息'!A:AH,7,0),"错误"))</f>
        <v/>
      </c>
      <c r="L63" s="7" t="str">
        <f>IF(E63="","",IFERROR(VLOOKUP(H63,'2-班级信息'!A:AH,34,0),"错误"))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IF(E63="","",IFERROR(VLOOKUP(E63,'4-收据记录表'!D:AX,18,0),"错误"))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IF(E64="","",IFERROR(VLOOKUP(H64,'2-班级信息'!A:AH,7,0),"错误"))</f>
        <v/>
      </c>
      <c r="L64" s="7" t="str">
        <f>IF(E64="","",IFERROR(VLOOKUP(H64,'2-班级信息'!A:AH,34,0),"错误"))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IF(E64="","",IFERROR(VLOOKUP(E64,'4-收据记录表'!D:AX,18,0),"错误"))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IF(E64="","",IF(ISERROR(VLOOKUP(E64,'1-学员信息表'!A:AG,21,0)),"错误",IF(VLOOKUP(E64,'1-学员信息表'!A:AG,21,0)="","错误",VLOOKUP(E64,'1-学员信息表'!A:AG,21,0))))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IF(E65="","",IFERROR(VLOOKUP(H65,'2-班级信息'!A:AH,7,0),"错误"))</f>
        <v/>
      </c>
      <c r="L65" s="7" t="str">
        <f>IF(E65="","",IFERROR(VLOOKUP(H65,'2-班级信息'!A:AH,34,0),"错误"))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IF(E65="","",IFERROR(VLOOKUP(E65,'4-收据记录表'!D:AX,18,0),"错误"))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IF(E65="","",IF(ISERROR(VLOOKUP(E65,'1-学员信息表'!A:AG,21,0)),"错误",IF(VLOOKUP(E65,'1-学员信息表'!A:AG,21,0)="","错误",VLOOKUP(E65,'1-学员信息表'!A:AG,21,0))))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IF(E66="","",IFERROR(VLOOKUP(H66,'2-班级信息'!A:AH,7,0),"错误"))</f>
        <v/>
      </c>
      <c r="L66" s="7" t="str">
        <f>IF(E66="","",IFERROR(VLOOKUP(H66,'2-班级信息'!A:AH,34,0),"错误"))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IF(E66="","",IFERROR(VLOOKUP(E66,'4-收据记录表'!D:AX,18,0),"错误"))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IF(E66="","",IF(ISERROR(VLOOKUP(E66,'1-学员信息表'!A:AG,21,0)),"错误",IF(VLOOKUP(E66,'1-学员信息表'!A:AG,21,0)="","错误",VLOOKUP(E66,'1-学员信息表'!A:AG,21,0))))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IF(E67="","",IFERROR(VLOOKUP(H67,'2-班级信息'!A:AH,7,0),"错误"))</f>
        <v/>
      </c>
      <c r="L67" s="7" t="str">
        <f>IF(E67="","",IFERROR(VLOOKUP(H67,'2-班级信息'!A:AH,34,0),"错误"))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IF(E67="","",IFERROR(VLOOKUP(E67,'4-收据记录表'!D:AX,18,0),"错误"))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IF(E67="","",IF(ISERROR(VLOOKUP(E67,'1-学员信息表'!A:AG,21,0)),"错误",IF(VLOOKUP(E67,'1-学员信息表'!A:AG,21,0)="","错误",VLOOKUP(E67,'1-学员信息表'!A:AG,21,0))))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IF(E68="","",IFERROR(VLOOKUP(H68,'2-班级信息'!A:AH,7,0),"错误"))</f>
        <v/>
      </c>
      <c r="L68" s="7" t="str">
        <f>IF(E68="","",IFERROR(VLOOKUP(H68,'2-班级信息'!A:AH,34,0),"错误"))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IF(E68="","",IFERROR(VLOOKUP(E68,'4-收据记录表'!D:AX,18,0),"错误"))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IF(E68="","",IF(ISERROR(VLOOKUP(E68,'1-学员信息表'!A:AG,21,0)),"错误",IF(VLOOKUP(E68,'1-学员信息表'!A:AG,21,0)="","错误",VLOOKUP(E68,'1-学员信息表'!A:AG,21,0))))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IF(E69="","",IFERROR(VLOOKUP(H69,'2-班级信息'!A:AH,7,0),"错误"))</f>
        <v/>
      </c>
      <c r="L69" s="7" t="str">
        <f>IF(E69="","",IFERROR(VLOOKUP(H69,'2-班级信息'!A:AH,34,0),"错误"))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IF(E69="","",IFERROR(VLOOKUP(E69,'4-收据记录表'!D:AX,18,0),"错误"))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IF(E69="","",IF(ISERROR(VLOOKUP(E69,'1-学员信息表'!A:AG,21,0)),"错误",IF(VLOOKUP(E69,'1-学员信息表'!A:AG,21,0)="","错误",VLOOKUP(E69,'1-学员信息表'!A:AG,21,0))))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IF(E70="","",IFERROR(VLOOKUP(H70,'2-班级信息'!A:AH,7,0),"错误"))</f>
        <v/>
      </c>
      <c r="L70" s="7" t="str">
        <f>IF(E70="","",IFERROR(VLOOKUP(H70,'2-班级信息'!A:AH,34,0),"错误"))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IF(E70="","",IFERROR(VLOOKUP(E70,'4-收据记录表'!D:AX,18,0),"错误"))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IF(E70="","",IF(ISERROR(VLOOKUP(E70,'1-学员信息表'!A:AG,21,0)),"错误",IF(VLOOKUP(E70,'1-学员信息表'!A:AG,21,0)="","错误",VLOOKUP(E70,'1-学员信息表'!A:AG,21,0))))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IF(E71="","",IFERROR(VLOOKUP(H71,'2-班级信息'!A:AH,7,0),"错误"))</f>
        <v/>
      </c>
      <c r="L71" s="7" t="str">
        <f>IF(E71="","",IFERROR(VLOOKUP(H71,'2-班级信息'!A:AH,34,0),"错误"))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IF(E71="","",IFERROR(VLOOKUP(E71,'4-收据记录表'!D:AX,18,0),"错误"))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IF(E71="","",IF(ISERROR(VLOOKUP(E71,'1-学员信息表'!A:AG,21,0)),"错误",IF(VLOOKUP(E71,'1-学员信息表'!A:AG,21,0)="","错误",VLOOKUP(E71,'1-学员信息表'!A:AG,21,0))))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IF(E72="","",IFERROR(VLOOKUP(H72,'2-班级信息'!A:AH,7,0),"错误"))</f>
        <v/>
      </c>
      <c r="L72" s="7" t="str">
        <f>IF(E72="","",IFERROR(VLOOKUP(H72,'2-班级信息'!A:AH,34,0),"错误"))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IF(E72="","",IFERROR(VLOOKUP(E72,'4-收据记录表'!D:AX,18,0),"错误"))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IF(E72="","",IF(ISERROR(VLOOKUP(E72,'1-学员信息表'!A:AG,21,0)),"错误",IF(VLOOKUP(E72,'1-学员信息表'!A:AG,21,0)="","错误",VLOOKUP(E72,'1-学员信息表'!A:AG,21,0))))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IF(E73="","",IFERROR(VLOOKUP(H73,'2-班级信息'!A:AH,7,0),"错误"))</f>
        <v/>
      </c>
      <c r="L73" s="7" t="str">
        <f>IF(E73="","",IFERROR(VLOOKUP(H73,'2-班级信息'!A:AH,34,0),"错误"))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IF(E73="","",IFERROR(VLOOKUP(E73,'4-收据记录表'!D:AX,18,0),"错误"))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IF(E73="","",IF(ISERROR(VLOOKUP(E73,'1-学员信息表'!A:AG,21,0)),"错误",IF(VLOOKUP(E73,'1-学员信息表'!A:AG,21,0)="","错误",VLOOKUP(E73,'1-学员信息表'!A:AG,21,0))))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IF(E74="","",IFERROR(VLOOKUP(H74,'2-班级信息'!A:AH,7,0),"错误"))</f>
        <v/>
      </c>
      <c r="L74" s="7" t="str">
        <f>IF(E74="","",IFERROR(VLOOKUP(H74,'2-班级信息'!A:AH,34,0),"错误"))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IF(E74="","",IFERROR(VLOOKUP(E74,'4-收据记录表'!D:AX,18,0),"错误"))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IF(E74="","",IF(ISERROR(VLOOKUP(E74,'1-学员信息表'!A:AG,21,0)),"错误",IF(VLOOKUP(E74,'1-学员信息表'!A:AG,21,0)="","错误",VLOOKUP(E74,'1-学员信息表'!A:AG,21,0))))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IF(E75="","",IFERROR(VLOOKUP(H75,'2-班级信息'!A:AH,7,0),"错误"))</f>
        <v/>
      </c>
      <c r="L75" s="7" t="str">
        <f>IF(E75="","",IFERROR(VLOOKUP(H75,'2-班级信息'!A:AH,34,0),"错误"))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IF(E75="","",IFERROR(VLOOKUP(E75,'4-收据记录表'!D:AX,18,0),"错误"))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IF(E75="","",IF(ISERROR(VLOOKUP(E75,'1-学员信息表'!A:AG,21,0)),"错误",IF(VLOOKUP(E75,'1-学员信息表'!A:AG,21,0)="","错误",VLOOKUP(E75,'1-学员信息表'!A:AG,21,0))))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IF(E76="","",IFERROR(VLOOKUP(H76,'2-班级信息'!A:AH,7,0),"错误"))</f>
        <v/>
      </c>
      <c r="L76" s="7" t="str">
        <f>IF(E76="","",IFERROR(VLOOKUP(H76,'2-班级信息'!A:AH,34,0),"错误"))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IF(E76="","",IFERROR(VLOOKUP(E76,'4-收据记录表'!D:AX,18,0),"错误"))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IF(E76="","",IF(ISERROR(VLOOKUP(E76,'1-学员信息表'!A:AG,21,0)),"错误",IF(VLOOKUP(E76,'1-学员信息表'!A:AG,21,0)="","错误",VLOOKUP(E76,'1-学员信息表'!A:AG,21,0))))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IF(E77="","",IFERROR(VLOOKUP(H77,'2-班级信息'!A:AH,7,0),"错误"))</f>
        <v/>
      </c>
      <c r="L77" s="7" t="str">
        <f>IF(E77="","",IFERROR(VLOOKUP(H77,'2-班级信息'!A:AH,34,0),"错误"))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IF(E77="","",IFERROR(VLOOKUP(E77,'4-收据记录表'!D:AX,18,0),"错误"))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IF(E77="","",IF(ISERROR(VLOOKUP(E77,'1-学员信息表'!A:AG,21,0)),"错误",IF(VLOOKUP(E77,'1-学员信息表'!A:AG,21,0)="","错误",VLOOKUP(E77,'1-学员信息表'!A:AG,21,0))))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IF(E78="","",IFERROR(VLOOKUP(H78,'2-班级信息'!A:AH,7,0),"错误"))</f>
        <v/>
      </c>
      <c r="L78" s="7" t="str">
        <f>IF(E78="","",IFERROR(VLOOKUP(H78,'2-班级信息'!A:AH,34,0),"错误"))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IF(E78="","",IFERROR(VLOOKUP(E78,'4-收据记录表'!D:AX,18,0),"错误"))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IF(E79="","",IFERROR(VLOOKUP(H79,'2-班级信息'!A:AH,7,0),"错误"))</f>
        <v/>
      </c>
      <c r="L79" s="7" t="str">
        <f>IF(E79="","",IFERROR(VLOOKUP(H79,'2-班级信息'!A:AH,34,0),"错误"))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IF(E79="","",IFERROR(VLOOKUP(E79,'4-收据记录表'!D:AX,18,0),"错误"))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IF(E79="","",IF(ISERROR(VLOOKUP(E79,'1-学员信息表'!A:AG,21,0)),"错误",IF(VLOOKUP(E79,'1-学员信息表'!A:AG,21,0)="","错误",VLOOKUP(E79,'1-学员信息表'!A:AG,21,0))))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IF(E80="","",IFERROR(VLOOKUP(H80,'2-班级信息'!A:AH,7,0),"错误"))</f>
        <v/>
      </c>
      <c r="L80" s="7" t="str">
        <f>IF(E80="","",IFERROR(VLOOKUP(H80,'2-班级信息'!A:AH,34,0),"错误"))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IF(E80="","",IFERROR(VLOOKUP(E80,'4-收据记录表'!D:AX,18,0),"错误"))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IF(E81="","",IFERROR(VLOOKUP(H81,'2-班级信息'!A:AH,7,0),"错误"))</f>
        <v/>
      </c>
      <c r="L81" s="7" t="str">
        <f>IF(E81="","",IFERROR(VLOOKUP(H81,'2-班级信息'!A:AH,34,0),"错误"))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IF(E81="","",IFERROR(VLOOKUP(E81,'4-收据记录表'!D:AX,18,0),"错误"))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IF(E82="","",IFERROR(VLOOKUP(H82,'2-班级信息'!A:AH,7,0),"错误"))</f>
        <v/>
      </c>
      <c r="L82" s="7" t="str">
        <f>IF(E82="","",IFERROR(VLOOKUP(H82,'2-班级信息'!A:AH,34,0),"错误"))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IF(E82="","",IFERROR(VLOOKUP(E82,'4-收据记录表'!D:AX,18,0),"错误"))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IF(E83="","",IFERROR(VLOOKUP(H83,'2-班级信息'!A:AH,7,0),"错误"))</f>
        <v/>
      </c>
      <c r="L83" s="7" t="str">
        <f>IF(E83="","",IFERROR(VLOOKUP(H83,'2-班级信息'!A:AH,34,0),"错误"))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IF(E83="","",IFERROR(VLOOKUP(E83,'4-收据记录表'!D:AX,18,0),"错误"))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IF(E84="","",IFERROR(VLOOKUP(H84,'2-班级信息'!A:AH,7,0),"错误"))</f>
        <v/>
      </c>
      <c r="L84" s="7" t="str">
        <f>IF(E84="","",IFERROR(VLOOKUP(H84,'2-班级信息'!A:AH,34,0),"错误"))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IF(E84="","",IFERROR(VLOOKUP(E84,'4-收据记录表'!D:AX,18,0),"错误"))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IF(E85="","",IFERROR(VLOOKUP(H85,'2-班级信息'!A:AH,7,0),"错误"))</f>
        <v/>
      </c>
      <c r="L85" s="7" t="str">
        <f>IF(E85="","",IFERROR(VLOOKUP(H85,'2-班级信息'!A:AH,34,0),"错误"))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IF(E85="","",IFERROR(VLOOKUP(E85,'4-收据记录表'!D:AX,18,0),"错误"))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IF(E86="","",IFERROR(VLOOKUP(H86,'2-班级信息'!A:AH,7,0),"错误"))</f>
        <v/>
      </c>
      <c r="L86" s="7" t="str">
        <f>IF(E86="","",IFERROR(VLOOKUP(H86,'2-班级信息'!A:AH,34,0),"错误"))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IF(E86="","",IFERROR(VLOOKUP(E86,'4-收据记录表'!D:AX,18,0),"错误"))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IF(E87="","",IFERROR(VLOOKUP(H87,'2-班级信息'!A:AH,7,0),"错误"))</f>
        <v/>
      </c>
      <c r="L87" s="7" t="str">
        <f>IF(E87="","",IFERROR(VLOOKUP(H87,'2-班级信息'!A:AH,34,0),"错误"))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IF(E87="","",IFERROR(VLOOKUP(E87,'4-收据记录表'!D:AX,18,0),"错误"))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IF(E88="","",IFERROR(VLOOKUP(H88,'2-班级信息'!A:AH,7,0),"错误"))</f>
        <v/>
      </c>
      <c r="L88" s="7" t="str">
        <f>IF(E88="","",IFERROR(VLOOKUP(H88,'2-班级信息'!A:AH,34,0),"错误"))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IF(E88="","",IFERROR(VLOOKUP(E88,'4-收据记录表'!D:AX,18,0),"错误"))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IF(E89="","",IFERROR(VLOOKUP(H89,'2-班级信息'!A:AH,7,0),"错误"))</f>
        <v/>
      </c>
      <c r="L89" s="7" t="str">
        <f>IF(E89="","",IFERROR(VLOOKUP(H89,'2-班级信息'!A:AH,34,0),"错误"))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IF(E89="","",IFERROR(VLOOKUP(E89,'4-收据记录表'!D:AX,18,0),"错误"))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IF(E90="","",IFERROR(VLOOKUP(H90,'2-班级信息'!A:AH,7,0),"错误"))</f>
        <v/>
      </c>
      <c r="L90" s="7" t="str">
        <f>IF(E90="","",IFERROR(VLOOKUP(H90,'2-班级信息'!A:AH,34,0),"错误"))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IF(E90="","",IFERROR(VLOOKUP(E90,'4-收据记录表'!D:AX,18,0),"错误"))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IF(E91="","",IFERROR(VLOOKUP(H91,'2-班级信息'!A:AH,7,0),"错误"))</f>
        <v/>
      </c>
      <c r="L91" s="7" t="str">
        <f>IF(E91="","",IFERROR(VLOOKUP(H91,'2-班级信息'!A:AH,34,0),"错误"))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IF(E91="","",IFERROR(VLOOKUP(E91,'4-收据记录表'!D:AX,18,0),"错误"))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IF(E92="","",IFERROR(VLOOKUP(H92,'2-班级信息'!A:AH,7,0),"错误"))</f>
        <v/>
      </c>
      <c r="L92" s="7" t="str">
        <f>IF(E92="","",IFERROR(VLOOKUP(H92,'2-班级信息'!A:AH,34,0),"错误"))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IF(E92="","",IFERROR(VLOOKUP(E92,'4-收据记录表'!D:AX,18,0),"错误"))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IF(E93="","",IFERROR(VLOOKUP(H93,'2-班级信息'!A:AH,7,0),"错误"))</f>
        <v/>
      </c>
      <c r="L93" s="7" t="str">
        <f>IF(E93="","",IFERROR(VLOOKUP(H93,'2-班级信息'!A:AH,34,0),"错误"))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IF(E93="","",IFERROR(VLOOKUP(E93,'4-收据记录表'!D:AX,18,0),"错误"))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IF(E94="","",IFERROR(VLOOKUP(H94,'2-班级信息'!A:AH,7,0),"错误"))</f>
        <v/>
      </c>
      <c r="L94" s="7" t="str">
        <f>IF(E94="","",IFERROR(VLOOKUP(H94,'2-班级信息'!A:AH,34,0),"错误"))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IF(E94="","",IFERROR(VLOOKUP(E94,'4-收据记录表'!D:AX,18,0),"错误"))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IF(E95="","",IFERROR(VLOOKUP(H95,'2-班级信息'!A:AH,7,0),"错误"))</f>
        <v/>
      </c>
      <c r="L95" s="7" t="str">
        <f>IF(E95="","",IFERROR(VLOOKUP(H95,'2-班级信息'!A:AH,34,0),"错误"))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IF(E95="","",IFERROR(VLOOKUP(E95,'4-收据记录表'!D:AX,18,0),"错误"))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IF(E96="","",IFERROR(VLOOKUP(H96,'2-班级信息'!A:AH,7,0),"错误"))</f>
        <v/>
      </c>
      <c r="L96" s="7" t="str">
        <f>IF(E96="","",IFERROR(VLOOKUP(H96,'2-班级信息'!A:AH,34,0),"错误"))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IF(E96="","",IFERROR(VLOOKUP(E96,'4-收据记录表'!D:AX,18,0),"错误"))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IF(E97="","",IFERROR(VLOOKUP(H97,'2-班级信息'!A:AH,7,0),"错误"))</f>
        <v/>
      </c>
      <c r="L97" s="7" t="str">
        <f>IF(E97="","",IFERROR(VLOOKUP(H97,'2-班级信息'!A:AH,34,0),"错误"))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IF(E97="","",IFERROR(VLOOKUP(E97,'4-收据记录表'!D:AX,18,0),"错误"))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IF(E98="","",IFERROR(VLOOKUP(H98,'2-班级信息'!A:AH,7,0),"错误"))</f>
        <v/>
      </c>
      <c r="L98" s="7" t="str">
        <f>IF(E98="","",IFERROR(VLOOKUP(H98,'2-班级信息'!A:AH,34,0),"错误"))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IF(E98="","",IFERROR(VLOOKUP(E98,'4-收据记录表'!D:AX,18,0),"错误"))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IF(E99="","",IFERROR(VLOOKUP(H99,'2-班级信息'!A:AH,7,0),"错误"))</f>
        <v/>
      </c>
      <c r="L99" s="7" t="str">
        <f>IF(E99="","",IFERROR(VLOOKUP(H99,'2-班级信息'!A:AH,34,0),"错误"))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IF(E99="","",IFERROR(VLOOKUP(E99,'4-收据记录表'!D:AX,18,0),"错误"))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IF(E100="","",IFERROR(VLOOKUP(H100,'2-班级信息'!A:AH,7,0),"错误"))</f>
        <v/>
      </c>
      <c r="L100" s="7" t="str">
        <f>IF(E100="","",IFERROR(VLOOKUP(H100,'2-班级信息'!A:AH,34,0),"错误"))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IF(E100="","",IFERROR(VLOOKUP(E100,'4-收据记录表'!D:AX,18,0),"错误"))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IF(E101="","",IFERROR(VLOOKUP(H101,'2-班级信息'!A:AH,7,0),"错误"))</f>
        <v/>
      </c>
      <c r="L101" s="7" t="str">
        <f>IF(E101="","",IFERROR(VLOOKUP(H101,'2-班级信息'!A:AH,34,0),"错误"))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IF(E101="","",IFERROR(VLOOKUP(E101,'4-收据记录表'!D:AX,18,0),"错误"))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IF(E102="","",IFERROR(VLOOKUP(H102,'2-班级信息'!A:AH,7,0),"错误"))</f>
        <v/>
      </c>
      <c r="L102" s="7" t="str">
        <f>IF(E102="","",IFERROR(VLOOKUP(H102,'2-班级信息'!A:AH,34,0),"错误"))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IF(E102="","",IFERROR(VLOOKUP(E102,'4-收据记录表'!D:AX,18,0),"错误"))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IF(E103="","",IFERROR(VLOOKUP(H103,'2-班级信息'!A:AH,7,0),"错误"))</f>
        <v/>
      </c>
      <c r="L103" s="7" t="str">
        <f>IF(E103="","",IFERROR(VLOOKUP(H103,'2-班级信息'!A:AH,34,0),"错误"))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IF(E103="","",IFERROR(VLOOKUP(E103,'4-收据记录表'!D:AX,18,0),"错误"))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IF(E104="","",IFERROR(VLOOKUP(H104,'2-班级信息'!A:AH,7,0),"错误"))</f>
        <v/>
      </c>
      <c r="L104" s="7" t="str">
        <f>IF(E104="","",IFERROR(VLOOKUP(H104,'2-班级信息'!A:AH,34,0),"错误"))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IF(E104="","",IFERROR(VLOOKUP(E104,'4-收据记录表'!D:AX,18,0),"错误"))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IF(E105="","",IFERROR(VLOOKUP(H105,'2-班级信息'!A:AH,7,0),"错误"))</f>
        <v/>
      </c>
      <c r="L105" s="7" t="str">
        <f>IF(E105="","",IFERROR(VLOOKUP(H105,'2-班级信息'!A:AH,34,0),"错误"))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IF(E105="","",IFERROR(VLOOKUP(E105,'4-收据记录表'!D:AX,18,0),"错误"))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IF(E106="","",IFERROR(VLOOKUP(H106,'2-班级信息'!A:AH,7,0),"错误"))</f>
        <v/>
      </c>
      <c r="L106" s="7" t="str">
        <f>IF(E106="","",IFERROR(VLOOKUP(H106,'2-班级信息'!A:AH,34,0),"错误"))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IF(E106="","",IFERROR(VLOOKUP(E106,'4-收据记录表'!D:AX,18,0),"错误"))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IF(E107="","",IFERROR(VLOOKUP(H107,'2-班级信息'!A:AH,7,0),"错误"))</f>
        <v/>
      </c>
      <c r="L107" s="7" t="str">
        <f>IF(E107="","",IFERROR(VLOOKUP(H107,'2-班级信息'!A:AH,34,0),"错误"))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IF(E107="","",IFERROR(VLOOKUP(E107,'4-收据记录表'!D:AX,18,0),"错误"))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IF(E108="","",IFERROR(VLOOKUP(H108,'2-班级信息'!A:AH,7,0),"错误"))</f>
        <v/>
      </c>
      <c r="L108" s="7" t="str">
        <f>IF(E108="","",IFERROR(VLOOKUP(H108,'2-班级信息'!A:AH,34,0),"错误"))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IF(E108="","",IFERROR(VLOOKUP(E108,'4-收据记录表'!D:AX,18,0),"错误"))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IF(E109="","",IFERROR(VLOOKUP(H109,'2-班级信息'!A:AH,7,0),"错误"))</f>
        <v/>
      </c>
      <c r="L109" s="7" t="str">
        <f>IF(E109="","",IFERROR(VLOOKUP(H109,'2-班级信息'!A:AH,34,0),"错误"))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IF(E109="","",IFERROR(VLOOKUP(E109,'4-收据记录表'!D:AX,18,0),"错误"))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IF(E110="","",IFERROR(VLOOKUP(H110,'2-班级信息'!A:AH,7,0),"错误"))</f>
        <v/>
      </c>
      <c r="L110" s="7" t="str">
        <f>IF(E110="","",IFERROR(VLOOKUP(H110,'2-班级信息'!A:AH,34,0),"错误"))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IF(E110="","",IFERROR(VLOOKUP(E110,'4-收据记录表'!D:AX,18,0),"错误"))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IF(E111="","",IFERROR(VLOOKUP(H111,'2-班级信息'!A:AH,7,0),"错误"))</f>
        <v/>
      </c>
      <c r="L111" s="7" t="str">
        <f>IF(E111="","",IFERROR(VLOOKUP(H111,'2-班级信息'!A:AH,34,0),"错误"))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IF(E111="","",IFERROR(VLOOKUP(E111,'4-收据记录表'!D:AX,18,0),"错误"))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IF(E112="","",IFERROR(VLOOKUP(H112,'2-班级信息'!A:AH,7,0),"错误"))</f>
        <v/>
      </c>
      <c r="L112" s="7" t="str">
        <f>IF(E112="","",IFERROR(VLOOKUP(H112,'2-班级信息'!A:AH,34,0),"错误"))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IF(E112="","",IFERROR(VLOOKUP(E112,'4-收据记录表'!D:AX,18,0),"错误"))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IF(E113="","",IFERROR(VLOOKUP(H113,'2-班级信息'!A:AH,7,0),"错误"))</f>
        <v/>
      </c>
      <c r="L113" s="7" t="str">
        <f>IF(E113="","",IFERROR(VLOOKUP(H113,'2-班级信息'!A:AH,34,0),"错误"))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IF(E113="","",IFERROR(VLOOKUP(E113,'4-收据记录表'!D:AX,18,0),"错误"))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IF(E114="","",IFERROR(VLOOKUP(H114,'2-班级信息'!A:AH,7,0),"错误"))</f>
        <v/>
      </c>
      <c r="L114" s="7" t="str">
        <f>IF(E114="","",IFERROR(VLOOKUP(H114,'2-班级信息'!A:AH,34,0),"错误"))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IF(E114="","",IFERROR(VLOOKUP(E114,'4-收据记录表'!D:AX,18,0),"错误"))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IF(E115="","",IFERROR(VLOOKUP(H115,'2-班级信息'!A:AH,7,0),"错误"))</f>
        <v/>
      </c>
      <c r="L115" s="7" t="str">
        <f>IF(E115="","",IFERROR(VLOOKUP(H115,'2-班级信息'!A:AH,34,0),"错误"))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IF(E115="","",IFERROR(VLOOKUP(E115,'4-收据记录表'!D:AX,18,0),"错误"))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IF(E116="","",IFERROR(VLOOKUP(H116,'2-班级信息'!A:AH,7,0),"错误"))</f>
        <v/>
      </c>
      <c r="L116" s="7" t="str">
        <f>IF(E116="","",IFERROR(VLOOKUP(H116,'2-班级信息'!A:AH,34,0),"错误"))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IF(E116="","",IFERROR(VLOOKUP(E116,'4-收据记录表'!D:AX,18,0),"错误"))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IF(E117="","",IFERROR(VLOOKUP(H117,'2-班级信息'!A:AH,7,0),"错误"))</f>
        <v/>
      </c>
      <c r="L117" s="7" t="str">
        <f>IF(E117="","",IFERROR(VLOOKUP(H117,'2-班级信息'!A:AH,34,0),"错误"))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IF(E117="","",IFERROR(VLOOKUP(E117,'4-收据记录表'!D:AX,18,0),"错误"))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IF(E118="","",IFERROR(VLOOKUP(H118,'2-班级信息'!A:AH,7,0),"错误"))</f>
        <v/>
      </c>
      <c r="L118" s="7" t="str">
        <f>IF(E118="","",IFERROR(VLOOKUP(H118,'2-班级信息'!A:AH,34,0),"错误"))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IF(E118="","",IFERROR(VLOOKUP(E118,'4-收据记录表'!D:AX,18,0),"错误"))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IF(E119="","",IFERROR(VLOOKUP(H119,'2-班级信息'!A:AH,7,0),"错误"))</f>
        <v/>
      </c>
      <c r="L119" s="7" t="str">
        <f>IF(E119="","",IFERROR(VLOOKUP(H119,'2-班级信息'!A:AH,34,0),"错误"))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IF(E119="","",IFERROR(VLOOKUP(E119,'4-收据记录表'!D:AX,18,0),"错误"))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IF(E120="","",IFERROR(VLOOKUP(H120,'2-班级信息'!A:AH,7,0),"错误"))</f>
        <v/>
      </c>
      <c r="L120" s="7" t="str">
        <f>IF(E120="","",IFERROR(VLOOKUP(H120,'2-班级信息'!A:AH,34,0),"错误"))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IF(E120="","",IFERROR(VLOOKUP(E120,'4-收据记录表'!D:AX,18,0),"错误"))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IF(E121="","",IFERROR(VLOOKUP(H121,'2-班级信息'!A:AH,7,0),"错误"))</f>
        <v/>
      </c>
      <c r="L121" s="7" t="str">
        <f>IF(E121="","",IFERROR(VLOOKUP(H121,'2-班级信息'!A:AH,34,0),"错误"))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IF(E121="","",IFERROR(VLOOKUP(E121,'4-收据记录表'!D:AX,18,0),"错误"))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IF(E122="","",IFERROR(VLOOKUP(H122,'2-班级信息'!A:AH,7,0),"错误"))</f>
        <v/>
      </c>
      <c r="L122" s="7" t="str">
        <f>IF(E122="","",IFERROR(VLOOKUP(H122,'2-班级信息'!A:AH,34,0),"错误"))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IF(E122="","",IFERROR(VLOOKUP(E122,'4-收据记录表'!D:AX,18,0),"错误"))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IF(E123="","",IFERROR(VLOOKUP(H123,'2-班级信息'!A:AH,7,0),"错误"))</f>
        <v/>
      </c>
      <c r="L123" s="7" t="str">
        <f>IF(E123="","",IFERROR(VLOOKUP(H123,'2-班级信息'!A:AH,34,0),"错误"))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IF(E123="","",IFERROR(VLOOKUP(E123,'4-收据记录表'!D:AX,18,0),"错误"))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IF(E124="","",IFERROR(VLOOKUP(H124,'2-班级信息'!A:AH,7,0),"错误"))</f>
        <v/>
      </c>
      <c r="L124" s="7" t="str">
        <f>IF(E124="","",IFERROR(VLOOKUP(H124,'2-班级信息'!A:AH,34,0),"错误"))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IF(E124="","",IFERROR(VLOOKUP(E124,'4-收据记录表'!D:AX,18,0),"错误"))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IF(E125="","",IFERROR(VLOOKUP(H125,'2-班级信息'!A:AH,7,0),"错误"))</f>
        <v/>
      </c>
      <c r="L125" s="7" t="str">
        <f>IF(E125="","",IFERROR(VLOOKUP(H125,'2-班级信息'!A:AH,34,0),"错误"))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IF(E125="","",IFERROR(VLOOKUP(E125,'4-收据记录表'!D:AX,18,0),"错误"))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IF(E126="","",IFERROR(VLOOKUP(H126,'2-班级信息'!A:AH,7,0),"错误"))</f>
        <v/>
      </c>
      <c r="L126" s="7" t="str">
        <f>IF(E126="","",IFERROR(VLOOKUP(H126,'2-班级信息'!A:AH,34,0),"错误"))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IF(E126="","",IFERROR(VLOOKUP(E126,'4-收据记录表'!D:AX,18,0),"错误"))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IF(E127="","",IFERROR(VLOOKUP(H127,'2-班级信息'!A:AH,7,0),"错误"))</f>
        <v/>
      </c>
      <c r="L127" s="7" t="str">
        <f>IF(E127="","",IFERROR(VLOOKUP(H127,'2-班级信息'!A:AH,34,0),"错误"))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IF(E127="","",IFERROR(VLOOKUP(E127,'4-收据记录表'!D:AX,18,0),"错误"))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IF(E128="","",IFERROR(VLOOKUP(H128,'2-班级信息'!A:AH,7,0),"错误"))</f>
        <v/>
      </c>
      <c r="L128" s="7" t="str">
        <f>IF(E128="","",IFERROR(VLOOKUP(H128,'2-班级信息'!A:AH,34,0),"错误"))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IF(E128="","",IFERROR(VLOOKUP(E128,'4-收据记录表'!D:AX,18,0),"错误"))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IF(E129="","",IFERROR(VLOOKUP(H129,'2-班级信息'!A:AH,7,0),"错误"))</f>
        <v/>
      </c>
      <c r="L129" s="7" t="str">
        <f>IF(E129="","",IFERROR(VLOOKUP(H129,'2-班级信息'!A:AH,34,0),"错误"))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IF(E129="","",IFERROR(VLOOKUP(E129,'4-收据记录表'!D:AX,18,0),"错误"))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IF(E130="","",IFERROR(VLOOKUP(H130,'2-班级信息'!A:AH,7,0),"错误"))</f>
        <v/>
      </c>
      <c r="L130" s="7" t="str">
        <f>IF(E130="","",IFERROR(VLOOKUP(H130,'2-班级信息'!A:AH,34,0),"错误"))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IF(E130="","",IFERROR(VLOOKUP(E130,'4-收据记录表'!D:AX,18,0),"错误"))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IF(E131="","",IFERROR(VLOOKUP(H131,'2-班级信息'!A:AH,7,0),"错误"))</f>
        <v/>
      </c>
      <c r="L131" s="7" t="str">
        <f>IF(E131="","",IFERROR(VLOOKUP(H131,'2-班级信息'!A:AH,34,0),"错误"))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IF(E131="","",IFERROR(VLOOKUP(E131,'4-收据记录表'!D:AX,18,0),"错误"))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IF(E132="","",IFERROR(VLOOKUP(H132,'2-班级信息'!A:AH,7,0),"错误"))</f>
        <v/>
      </c>
      <c r="L132" s="7" t="str">
        <f>IF(E132="","",IFERROR(VLOOKUP(H132,'2-班级信息'!A:AH,34,0),"错误"))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IF(E132="","",IFERROR(VLOOKUP(E132,'4-收据记录表'!D:AX,18,0),"错误"))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IF(E133="","",IFERROR(VLOOKUP(H133,'2-班级信息'!A:AH,7,0),"错误"))</f>
        <v/>
      </c>
      <c r="L133" s="7" t="str">
        <f>IF(E133="","",IFERROR(VLOOKUP(H133,'2-班级信息'!A:AH,34,0),"错误"))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IF(E133="","",IFERROR(VLOOKUP(E133,'4-收据记录表'!D:AX,18,0),"错误"))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IF(E134="","",IFERROR(VLOOKUP(H134,'2-班级信息'!A:AH,7,0),"错误"))</f>
        <v/>
      </c>
      <c r="L134" s="7" t="str">
        <f>IF(E134="","",IFERROR(VLOOKUP(H134,'2-班级信息'!A:AH,34,0),"错误"))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IF(E134="","",IFERROR(VLOOKUP(E134,'4-收据记录表'!D:AX,18,0),"错误"))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IF(E135="","",IFERROR(VLOOKUP(H135,'2-班级信息'!A:AH,7,0),"错误"))</f>
        <v/>
      </c>
      <c r="L135" s="7" t="str">
        <f>IF(E135="","",IFERROR(VLOOKUP(H135,'2-班级信息'!A:AH,34,0),"错误"))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IF(E135="","",IFERROR(VLOOKUP(E135,'4-收据记录表'!D:AX,18,0),"错误"))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IF(E136="","",IFERROR(VLOOKUP(H136,'2-班级信息'!A:AH,7,0),"错误"))</f>
        <v/>
      </c>
      <c r="L136" s="7" t="str">
        <f>IF(E136="","",IFERROR(VLOOKUP(H136,'2-班级信息'!A:AH,34,0),"错误"))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IF(E136="","",IFERROR(VLOOKUP(E136,'4-收据记录表'!D:AX,18,0),"错误"))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IF(E137="","",IFERROR(VLOOKUP(H137,'2-班级信息'!A:AH,7,0),"错误"))</f>
        <v/>
      </c>
      <c r="L137" s="7" t="str">
        <f>IF(E137="","",IFERROR(VLOOKUP(H137,'2-班级信息'!A:AH,34,0),"错误"))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IF(E137="","",IFERROR(VLOOKUP(E137,'4-收据记录表'!D:AX,18,0),"错误"))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IF(E138="","",IFERROR(VLOOKUP(H138,'2-班级信息'!A:AH,7,0),"错误"))</f>
        <v/>
      </c>
      <c r="L138" s="7" t="str">
        <f>IF(E138="","",IFERROR(VLOOKUP(H138,'2-班级信息'!A:AH,34,0),"错误"))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IF(E138="","",IFERROR(VLOOKUP(E138,'4-收据记录表'!D:AX,18,0),"错误"))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IF(E139="","",IFERROR(VLOOKUP(H139,'2-班级信息'!A:AH,7,0),"错误"))</f>
        <v/>
      </c>
      <c r="L139" s="7" t="str">
        <f>IF(E139="","",IFERROR(VLOOKUP(H139,'2-班级信息'!A:AH,34,0),"错误"))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IF(E139="","",IFERROR(VLOOKUP(E139,'4-收据记录表'!D:AX,18,0),"错误"))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IF(E140="","",IFERROR(VLOOKUP(H140,'2-班级信息'!A:AH,7,0),"错误"))</f>
        <v/>
      </c>
      <c r="L140" s="7" t="str">
        <f>IF(E140="","",IFERROR(VLOOKUP(H140,'2-班级信息'!A:AH,34,0),"错误"))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IF(E140="","",IFERROR(VLOOKUP(E140,'4-收据记录表'!D:AX,18,0),"错误"))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IF(E141="","",IFERROR(VLOOKUP(H141,'2-班级信息'!A:AH,7,0),"错误"))</f>
        <v/>
      </c>
      <c r="L141" s="7" t="str">
        <f>IF(E141="","",IFERROR(VLOOKUP(H141,'2-班级信息'!A:AH,34,0),"错误"))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IF(E141="","",IFERROR(VLOOKUP(E141,'4-收据记录表'!D:AX,18,0),"错误"))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IF(E142="","",IFERROR(VLOOKUP(H142,'2-班级信息'!A:AH,7,0),"错误"))</f>
        <v/>
      </c>
      <c r="L142" s="7" t="str">
        <f>IF(E142="","",IFERROR(VLOOKUP(H142,'2-班级信息'!A:AH,34,0),"错误"))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IF(E142="","",IFERROR(VLOOKUP(E142,'4-收据记录表'!D:AX,18,0),"错误"))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IF(E143="","",IFERROR(VLOOKUP(H143,'2-班级信息'!A:AH,7,0),"错误"))</f>
        <v/>
      </c>
      <c r="L143" s="7" t="str">
        <f>IF(E143="","",IFERROR(VLOOKUP(H143,'2-班级信息'!A:AH,34,0),"错误"))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IF(E143="","",IFERROR(VLOOKUP(E143,'4-收据记录表'!D:AX,18,0),"错误"))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IF(E144="","",IFERROR(VLOOKUP(H144,'2-班级信息'!A:AH,7,0),"错误"))</f>
        <v/>
      </c>
      <c r="L144" s="7" t="str">
        <f>IF(E144="","",IFERROR(VLOOKUP(H144,'2-班级信息'!A:AH,34,0),"错误"))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IF(E144="","",IFERROR(VLOOKUP(E144,'4-收据记录表'!D:AX,18,0),"错误"))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IF(E145="","",IFERROR(VLOOKUP(H145,'2-班级信息'!A:AH,7,0),"错误"))</f>
        <v/>
      </c>
      <c r="L145" s="7" t="str">
        <f>IF(E145="","",IFERROR(VLOOKUP(H145,'2-班级信息'!A:AH,34,0),"错误"))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IF(E145="","",IFERROR(VLOOKUP(E145,'4-收据记录表'!D:AX,18,0),"错误"))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IF(E146="","",IFERROR(VLOOKUP(H146,'2-班级信息'!A:AH,7,0),"错误"))</f>
        <v/>
      </c>
      <c r="L146" s="7" t="str">
        <f>IF(E146="","",IFERROR(VLOOKUP(H146,'2-班级信息'!A:AH,34,0),"错误"))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IF(E146="","",IFERROR(VLOOKUP(E146,'4-收据记录表'!D:AX,18,0),"错误"))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IF(E147="","",IFERROR(VLOOKUP(H147,'2-班级信息'!A:AH,7,0),"错误"))</f>
        <v/>
      </c>
      <c r="L147" s="7" t="str">
        <f>IF(E147="","",IFERROR(VLOOKUP(H147,'2-班级信息'!A:AH,34,0),"错误"))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IF(E147="","",IFERROR(VLOOKUP(E147,'4-收据记录表'!D:AX,18,0),"错误"))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IF(E148="","",IFERROR(VLOOKUP(H148,'2-班级信息'!A:AH,7,0),"错误"))</f>
        <v/>
      </c>
      <c r="L148" s="7" t="str">
        <f>IF(E148="","",IFERROR(VLOOKUP(H148,'2-班级信息'!A:AH,34,0),"错误"))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IF(E148="","",IFERROR(VLOOKUP(E148,'4-收据记录表'!D:AX,18,0),"错误"))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IF(E149="","",IFERROR(VLOOKUP(H149,'2-班级信息'!A:AH,7,0),"错误"))</f>
        <v/>
      </c>
      <c r="L149" s="7" t="str">
        <f>IF(E149="","",IFERROR(VLOOKUP(H149,'2-班级信息'!A:AH,34,0),"错误"))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IF(E149="","",IFERROR(VLOOKUP(E149,'4-收据记录表'!D:AX,18,0),"错误"))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IF(E150="","",IFERROR(VLOOKUP(H150,'2-班级信息'!A:AH,7,0),"错误"))</f>
        <v/>
      </c>
      <c r="L150" s="7" t="str">
        <f>IF(E150="","",IFERROR(VLOOKUP(H150,'2-班级信息'!A:AH,34,0),"错误"))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IF(E150="","",IFERROR(VLOOKUP(E150,'4-收据记录表'!D:AX,18,0),"错误"))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IF(E151="","",IFERROR(VLOOKUP(H151,'2-班级信息'!A:AH,7,0),"错误"))</f>
        <v/>
      </c>
      <c r="L151" s="7" t="str">
        <f>IF(E151="","",IFERROR(VLOOKUP(H151,'2-班级信息'!A:AH,34,0),"错误"))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IF(E151="","",IFERROR(VLOOKUP(E151,'4-收据记录表'!D:AX,18,0),"错误"))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IF(E152="","",IFERROR(VLOOKUP(H152,'2-班级信息'!A:AH,7,0),"错误"))</f>
        <v/>
      </c>
      <c r="L152" s="7" t="str">
        <f>IF(E152="","",IFERROR(VLOOKUP(H152,'2-班级信息'!A:AH,34,0),"错误"))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IF(E152="","",IFERROR(VLOOKUP(E152,'4-收据记录表'!D:AX,18,0),"错误"))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IF(E153="","",IFERROR(VLOOKUP(H153,'2-班级信息'!A:AH,7,0),"错误"))</f>
        <v/>
      </c>
      <c r="L153" s="7" t="str">
        <f>IF(E153="","",IFERROR(VLOOKUP(H153,'2-班级信息'!A:AH,34,0),"错误"))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IF(E153="","",IFERROR(VLOOKUP(E153,'4-收据记录表'!D:AX,18,0),"错误"))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IF(E154="","",IFERROR(VLOOKUP(H154,'2-班级信息'!A:AH,7,0),"错误"))</f>
        <v/>
      </c>
      <c r="L154" s="7" t="str">
        <f>IF(E154="","",IFERROR(VLOOKUP(H154,'2-班级信息'!A:AH,34,0),"错误"))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IF(E154="","",IFERROR(VLOOKUP(E154,'4-收据记录表'!D:AX,18,0),"错误"))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IF(E155="","",IFERROR(VLOOKUP(H155,'2-班级信息'!A:AH,7,0),"错误"))</f>
        <v/>
      </c>
      <c r="L155" s="7" t="str">
        <f>IF(E155="","",IFERROR(VLOOKUP(H155,'2-班级信息'!A:AH,34,0),"错误"))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IF(E155="","",IFERROR(VLOOKUP(E155,'4-收据记录表'!D:AX,18,0),"错误"))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IF(E156="","",IFERROR(VLOOKUP(H156,'2-班级信息'!A:AH,7,0),"错误"))</f>
        <v/>
      </c>
      <c r="L156" s="7" t="str">
        <f>IF(E156="","",IFERROR(VLOOKUP(H156,'2-班级信息'!A:AH,34,0),"错误"))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IF(E156="","",IFERROR(VLOOKUP(E156,'4-收据记录表'!D:AX,18,0),"错误"))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IF(E157="","",IFERROR(VLOOKUP(H157,'2-班级信息'!A:AH,7,0),"错误"))</f>
        <v/>
      </c>
      <c r="L157" s="7" t="str">
        <f>IF(E157="","",IFERROR(VLOOKUP(H157,'2-班级信息'!A:AH,34,0),"错误"))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IF(E157="","",IFERROR(VLOOKUP(E157,'4-收据记录表'!D:AX,18,0),"错误"))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IF(E158="","",IFERROR(VLOOKUP(H158,'2-班级信息'!A:AH,7,0),"错误"))</f>
        <v/>
      </c>
      <c r="L158" s="7" t="str">
        <f>IF(E158="","",IFERROR(VLOOKUP(H158,'2-班级信息'!A:AH,34,0),"错误"))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IF(E158="","",IFERROR(VLOOKUP(E158,'4-收据记录表'!D:AX,18,0),"错误"))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IF(E159="","",IFERROR(VLOOKUP(H159,'2-班级信息'!A:AH,7,0),"错误"))</f>
        <v/>
      </c>
      <c r="L159" s="7" t="str">
        <f>IF(E159="","",IFERROR(VLOOKUP(H159,'2-班级信息'!A:AH,34,0),"错误"))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IF(E159="","",IFERROR(VLOOKUP(E159,'4-收据记录表'!D:AX,18,0),"错误"))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IF(E160="","",IFERROR(VLOOKUP(H160,'2-班级信息'!A:AH,7,0),"错误"))</f>
        <v/>
      </c>
      <c r="L160" s="7" t="str">
        <f>IF(E160="","",IFERROR(VLOOKUP(H160,'2-班级信息'!A:AH,34,0),"错误"))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IF(E160="","",IFERROR(VLOOKUP(E160,'4-收据记录表'!D:AX,18,0),"错误"))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IF(E161="","",IFERROR(VLOOKUP(H161,'2-班级信息'!A:AH,7,0),"错误"))</f>
        <v/>
      </c>
      <c r="L161" s="7" t="str">
        <f>IF(E161="","",IFERROR(VLOOKUP(H161,'2-班级信息'!A:AH,34,0),"错误"))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IF(E161="","",IFERROR(VLOOKUP(E161,'4-收据记录表'!D:AX,18,0),"错误"))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IF(E162="","",IFERROR(VLOOKUP(H162,'2-班级信息'!A:AH,7,0),"错误"))</f>
        <v/>
      </c>
      <c r="L162" s="7" t="str">
        <f>IF(E162="","",IFERROR(VLOOKUP(H162,'2-班级信息'!A:AH,34,0),"错误"))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IF(E162="","",IFERROR(VLOOKUP(E162,'4-收据记录表'!D:AX,18,0),"错误"))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IF(E163="","",IFERROR(VLOOKUP(H163,'2-班级信息'!A:AH,7,0),"错误"))</f>
        <v/>
      </c>
      <c r="L163" s="7" t="str">
        <f>IF(E163="","",IFERROR(VLOOKUP(H163,'2-班级信息'!A:AH,34,0),"错误"))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IF(E163="","",IFERROR(VLOOKUP(E163,'4-收据记录表'!D:AX,18,0),"错误"))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IF(E164="","",IFERROR(VLOOKUP(H164,'2-班级信息'!A:AH,7,0),"错误"))</f>
        <v/>
      </c>
      <c r="L164" s="7" t="str">
        <f>IF(E164="","",IFERROR(VLOOKUP(H164,'2-班级信息'!A:AH,34,0),"错误"))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IF(E164="","",IFERROR(VLOOKUP(E164,'4-收据记录表'!D:AX,18,0),"错误"))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IF(E165="","",IFERROR(VLOOKUP(H165,'2-班级信息'!A:AH,7,0),"错误"))</f>
        <v/>
      </c>
      <c r="L165" s="7" t="str">
        <f>IF(E165="","",IFERROR(VLOOKUP(H165,'2-班级信息'!A:AH,34,0),"错误"))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IF(E165="","",IFERROR(VLOOKUP(E165,'4-收据记录表'!D:AX,18,0),"错误"))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IF(E166="","",IFERROR(VLOOKUP(H166,'2-班级信息'!A:AH,7,0),"错误"))</f>
        <v/>
      </c>
      <c r="L166" s="7" t="str">
        <f>IF(E166="","",IFERROR(VLOOKUP(H166,'2-班级信息'!A:AH,34,0),"错误"))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IF(E166="","",IFERROR(VLOOKUP(E166,'4-收据记录表'!D:AX,18,0),"错误"))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IF(E167="","",IFERROR(VLOOKUP(H167,'2-班级信息'!A:AH,7,0),"错误"))</f>
        <v/>
      </c>
      <c r="L167" s="7" t="str">
        <f>IF(E167="","",IFERROR(VLOOKUP(H167,'2-班级信息'!A:AH,34,0),"错误"))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IF(E167="","",IFERROR(VLOOKUP(E167,'4-收据记录表'!D:AX,18,0),"错误"))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IF(E168="","",IFERROR(VLOOKUP(H168,'2-班级信息'!A:AH,7,0),"错误"))</f>
        <v/>
      </c>
      <c r="L168" s="7" t="str">
        <f>IF(E168="","",IFERROR(VLOOKUP(H168,'2-班级信息'!A:AH,34,0),"错误"))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IF(E168="","",IFERROR(VLOOKUP(E168,'4-收据记录表'!D:AX,18,0),"错误"))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IF(E169="","",IFERROR(VLOOKUP(H169,'2-班级信息'!A:AH,7,0),"错误"))</f>
        <v/>
      </c>
      <c r="L169" s="7" t="str">
        <f>IF(E169="","",IFERROR(VLOOKUP(H169,'2-班级信息'!A:AH,34,0),"错误"))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IF(E169="","",IFERROR(VLOOKUP(E169,'4-收据记录表'!D:AX,18,0),"错误"))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IF(E170="","",IFERROR(VLOOKUP(H170,'2-班级信息'!A:AH,7,0),"错误"))</f>
        <v/>
      </c>
      <c r="L170" s="7" t="str">
        <f>IF(E170="","",IFERROR(VLOOKUP(H170,'2-班级信息'!A:AH,34,0),"错误"))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IF(E170="","",IFERROR(VLOOKUP(E170,'4-收据记录表'!D:AX,18,0),"错误"))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IF(E171="","",IFERROR(VLOOKUP(H171,'2-班级信息'!A:AH,7,0),"错误"))</f>
        <v/>
      </c>
      <c r="L171" s="7" t="str">
        <f>IF(E171="","",IFERROR(VLOOKUP(H171,'2-班级信息'!A:AH,34,0),"错误"))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IF(E171="","",IFERROR(VLOOKUP(E171,'4-收据记录表'!D:AX,18,0),"错误"))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IF(E172="","",IFERROR(VLOOKUP(H172,'2-班级信息'!A:AH,7,0),"错误"))</f>
        <v/>
      </c>
      <c r="L172" s="7" t="str">
        <f>IF(E172="","",IFERROR(VLOOKUP(H172,'2-班级信息'!A:AH,34,0),"错误"))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IF(E172="","",IFERROR(VLOOKUP(E172,'4-收据记录表'!D:AX,18,0),"错误"))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IF(E173="","",IFERROR(VLOOKUP(H173,'2-班级信息'!A:AH,7,0),"错误"))</f>
        <v/>
      </c>
      <c r="L173" s="7" t="str">
        <f>IF(E173="","",IFERROR(VLOOKUP(H173,'2-班级信息'!A:AH,34,0),"错误"))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IF(E173="","",IFERROR(VLOOKUP(E173,'4-收据记录表'!D:AX,18,0),"错误"))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IF(E174="","",IFERROR(VLOOKUP(H174,'2-班级信息'!A:AH,7,0),"错误"))</f>
        <v/>
      </c>
      <c r="L174" s="7" t="str">
        <f>IF(E174="","",IFERROR(VLOOKUP(H174,'2-班级信息'!A:AH,34,0),"错误"))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IF(E174="","",IFERROR(VLOOKUP(E174,'4-收据记录表'!D:AX,18,0),"错误"))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IF(E175="","",IFERROR(VLOOKUP(H175,'2-班级信息'!A:AH,7,0),"错误"))</f>
        <v/>
      </c>
      <c r="L175" s="7" t="str">
        <f>IF(E175="","",IFERROR(VLOOKUP(H175,'2-班级信息'!A:AH,34,0),"错误"))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IF(E175="","",IFERROR(VLOOKUP(E175,'4-收据记录表'!D:AX,18,0),"错误"))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IF(E176="","",IFERROR(VLOOKUP(H176,'2-班级信息'!A:AH,7,0),"错误"))</f>
        <v/>
      </c>
      <c r="L176" s="7" t="str">
        <f>IF(E176="","",IFERROR(VLOOKUP(H176,'2-班级信息'!A:AH,34,0),"错误"))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IF(E176="","",IFERROR(VLOOKUP(E176,'4-收据记录表'!D:AX,18,0),"错误"))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IF(E177="","",IFERROR(VLOOKUP(H177,'2-班级信息'!A:AH,7,0),"错误"))</f>
        <v/>
      </c>
      <c r="L177" s="7" t="str">
        <f>IF(E177="","",IFERROR(VLOOKUP(H177,'2-班级信息'!A:AH,34,0),"错误"))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IF(E177="","",IFERROR(VLOOKUP(E177,'4-收据记录表'!D:AX,18,0),"错误"))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IF(E178="","",IFERROR(VLOOKUP(H178,'2-班级信息'!A:AH,7,0),"错误"))</f>
        <v/>
      </c>
      <c r="L178" s="7" t="str">
        <f>IF(E178="","",IFERROR(VLOOKUP(H178,'2-班级信息'!A:AH,34,0),"错误"))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IF(E178="","",IFERROR(VLOOKUP(E178,'4-收据记录表'!D:AX,18,0),"错误"))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IF(E179="","",IFERROR(VLOOKUP(H179,'2-班级信息'!A:AH,7,0),"错误"))</f>
        <v/>
      </c>
      <c r="L179" s="7" t="str">
        <f>IF(E179="","",IFERROR(VLOOKUP(H179,'2-班级信息'!A:AH,34,0),"错误"))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IF(E179="","",IFERROR(VLOOKUP(E179,'4-收据记录表'!D:AX,18,0),"错误"))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IF(E180="","",IFERROR(VLOOKUP(H180,'2-班级信息'!A:AH,7,0),"错误"))</f>
        <v/>
      </c>
      <c r="L180" s="7" t="str">
        <f>IF(E180="","",IFERROR(VLOOKUP(H180,'2-班级信息'!A:AH,34,0),"错误"))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IF(E180="","",IFERROR(VLOOKUP(E180,'4-收据记录表'!D:AX,18,0),"错误"))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IF(E181="","",IFERROR(VLOOKUP(H181,'2-班级信息'!A:AH,7,0),"错误"))</f>
        <v/>
      </c>
      <c r="L181" s="7" t="str">
        <f>IF(E181="","",IFERROR(VLOOKUP(H181,'2-班级信息'!A:AH,34,0),"错误"))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IF(E181="","",IFERROR(VLOOKUP(E181,'4-收据记录表'!D:AX,18,0),"错误"))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IF(E182="","",IFERROR(VLOOKUP(H182,'2-班级信息'!A:AH,7,0),"错误"))</f>
        <v/>
      </c>
      <c r="L182" s="7" t="str">
        <f>IF(E182="","",IFERROR(VLOOKUP(H182,'2-班级信息'!A:AH,34,0),"错误"))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IF(E182="","",IFERROR(VLOOKUP(E182,'4-收据记录表'!D:AX,18,0),"错误"))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IF(E183="","",IFERROR(VLOOKUP(H183,'2-班级信息'!A:AH,7,0),"错误"))</f>
        <v/>
      </c>
      <c r="L183" s="7" t="str">
        <f>IF(E183="","",IFERROR(VLOOKUP(H183,'2-班级信息'!A:AH,34,0),"错误"))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IF(E183="","",IFERROR(VLOOKUP(E183,'4-收据记录表'!D:AX,18,0),"错误"))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IF(E184="","",IFERROR(VLOOKUP(H184,'2-班级信息'!A:AH,7,0),"错误"))</f>
        <v/>
      </c>
      <c r="L184" s="7" t="str">
        <f>IF(E184="","",IFERROR(VLOOKUP(H184,'2-班级信息'!A:AH,34,0),"错误"))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IF(E184="","",IFERROR(VLOOKUP(E184,'4-收据记录表'!D:AX,18,0),"错误"))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IF(E185="","",IFERROR(VLOOKUP(H185,'2-班级信息'!A:AH,7,0),"错误"))</f>
        <v/>
      </c>
      <c r="L185" s="7" t="str">
        <f>IF(E185="","",IFERROR(VLOOKUP(H185,'2-班级信息'!A:AH,34,0),"错误"))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IF(E185="","",IFERROR(VLOOKUP(E185,'4-收据记录表'!D:AX,18,0),"错误"))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IF(E186="","",IFERROR(VLOOKUP(H186,'2-班级信息'!A:AH,7,0),"错误"))</f>
        <v/>
      </c>
      <c r="L186" s="7" t="str">
        <f>IF(E186="","",IFERROR(VLOOKUP(H186,'2-班级信息'!A:AH,34,0),"错误"))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IF(E186="","",IFERROR(VLOOKUP(E186,'4-收据记录表'!D:AX,18,0),"错误"))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IF(E187="","",IFERROR(VLOOKUP(H187,'2-班级信息'!A:AH,7,0),"错误"))</f>
        <v/>
      </c>
      <c r="L187" s="7" t="str">
        <f>IF(E187="","",IFERROR(VLOOKUP(H187,'2-班级信息'!A:AH,34,0),"错误"))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IF(E187="","",IFERROR(VLOOKUP(E187,'4-收据记录表'!D:AX,18,0),"错误"))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IF(E188="","",IFERROR(VLOOKUP(H188,'2-班级信息'!A:AH,7,0),"错误"))</f>
        <v/>
      </c>
      <c r="L188" s="7" t="str">
        <f>IF(E188="","",IFERROR(VLOOKUP(H188,'2-班级信息'!A:AH,34,0),"错误"))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IF(E188="","",IFERROR(VLOOKUP(E188,'4-收据记录表'!D:AX,18,0),"错误"))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IF(E189="","",IFERROR(VLOOKUP(H189,'2-班级信息'!A:AH,7,0),"错误"))</f>
        <v/>
      </c>
      <c r="L189" s="7" t="str">
        <f>IF(E189="","",IFERROR(VLOOKUP(H189,'2-班级信息'!A:AH,34,0),"错误"))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IF(E189="","",IFERROR(VLOOKUP(E189,'4-收据记录表'!D:AX,18,0),"错误"))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IF(E190="","",IFERROR(VLOOKUP(H190,'2-班级信息'!A:AH,7,0),"错误"))</f>
        <v/>
      </c>
      <c r="L190" s="7" t="str">
        <f>IF(E190="","",IFERROR(VLOOKUP(H190,'2-班级信息'!A:AH,34,0),"错误"))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IF(E190="","",IFERROR(VLOOKUP(E190,'4-收据记录表'!D:AX,18,0),"错误"))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IF(E191="","",IFERROR(VLOOKUP(H191,'2-班级信息'!A:AH,7,0),"错误"))</f>
        <v/>
      </c>
      <c r="L191" s="7" t="str">
        <f>IF(E191="","",IFERROR(VLOOKUP(H191,'2-班级信息'!A:AH,34,0),"错误"))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IF(E191="","",IFERROR(VLOOKUP(E191,'4-收据记录表'!D:AX,18,0),"错误"))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IF(E192="","",IFERROR(VLOOKUP(H192,'2-班级信息'!A:AH,7,0),"错误"))</f>
        <v/>
      </c>
      <c r="L192" s="7" t="str">
        <f>IF(E192="","",IFERROR(VLOOKUP(H192,'2-班级信息'!A:AH,34,0),"错误"))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IF(E192="","",IFERROR(VLOOKUP(E192,'4-收据记录表'!D:AX,18,0),"错误"))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IF(E193="","",IFERROR(VLOOKUP(H193,'2-班级信息'!A:AH,7,0),"错误"))</f>
        <v/>
      </c>
      <c r="L193" s="7" t="str">
        <f>IF(E193="","",IFERROR(VLOOKUP(H193,'2-班级信息'!A:AH,34,0),"错误"))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IF(E193="","",IFERROR(VLOOKUP(E193,'4-收据记录表'!D:AX,18,0),"错误"))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IF(E194="","",IFERROR(VLOOKUP(H194,'2-班级信息'!A:AH,7,0),"错误"))</f>
        <v/>
      </c>
      <c r="L194" s="7" t="str">
        <f>IF(E194="","",IFERROR(VLOOKUP(H194,'2-班级信息'!A:AH,34,0),"错误"))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IF(E194="","",IFERROR(VLOOKUP(E194,'4-收据记录表'!D:AX,18,0),"错误"))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IF(E195="","",IFERROR(VLOOKUP(H195,'2-班级信息'!A:AH,7,0),"错误"))</f>
        <v/>
      </c>
      <c r="L195" s="7" t="str">
        <f>IF(E195="","",IFERROR(VLOOKUP(H195,'2-班级信息'!A:AH,34,0),"错误"))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IF(E195="","",IFERROR(VLOOKUP(E195,'4-收据记录表'!D:AX,18,0),"错误"))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IF(E196="","",IFERROR(VLOOKUP(H196,'2-班级信息'!A:AH,7,0),"错误"))</f>
        <v/>
      </c>
      <c r="L196" s="7" t="str">
        <f>IF(E196="","",IFERROR(VLOOKUP(H196,'2-班级信息'!A:AH,34,0),"错误"))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IF(E196="","",IFERROR(VLOOKUP(E196,'4-收据记录表'!D:AX,18,0),"错误"))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IF(E197="","",IFERROR(VLOOKUP(H197,'2-班级信息'!A:AH,7,0),"错误"))</f>
        <v/>
      </c>
      <c r="L197" s="7" t="str">
        <f>IF(E197="","",IFERROR(VLOOKUP(H197,'2-班级信息'!A:AH,34,0),"错误"))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IF(E197="","",IFERROR(VLOOKUP(E197,'4-收据记录表'!D:AX,18,0),"错误"))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IF(E198="","",IFERROR(VLOOKUP(H198,'2-班级信息'!A:AH,7,0),"错误"))</f>
        <v/>
      </c>
      <c r="L198" s="7" t="str">
        <f>IF(E198="","",IFERROR(VLOOKUP(H198,'2-班级信息'!A:AH,34,0),"错误"))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IF(E198="","",IFERROR(VLOOKUP(E198,'4-收据记录表'!D:AX,18,0),"错误"))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IF(E199="","",IFERROR(VLOOKUP(H199,'2-班级信息'!A:AH,7,0),"错误"))</f>
        <v/>
      </c>
      <c r="L199" s="7" t="str">
        <f>IF(E199="","",IFERROR(VLOOKUP(H199,'2-班级信息'!A:AH,34,0),"错误"))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IF(E199="","",IFERROR(VLOOKUP(E199,'4-收据记录表'!D:AX,18,0),"错误"))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IF(E200="","",IFERROR(VLOOKUP(H200,'2-班级信息'!A:AH,7,0),"错误"))</f>
        <v/>
      </c>
      <c r="L200" s="7" t="str">
        <f>IF(E200="","",IFERROR(VLOOKUP(H200,'2-班级信息'!A:AH,34,0),"错误"))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IF(E200="","",IFERROR(VLOOKUP(E200,'4-收据记录表'!D:AX,18,0),"错误"))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IF(E201="","",IFERROR(VLOOKUP(H201,'2-班级信息'!A:AH,7,0),"错误"))</f>
        <v/>
      </c>
      <c r="L201" s="7" t="str">
        <f>IF(E201="","",IFERROR(VLOOKUP(H201,'2-班级信息'!A:AH,34,0),"错误"))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IF(E201="","",IFERROR(VLOOKUP(E201,'4-收据记录表'!D:AX,18,0),"错误"))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IF(E202="","",IFERROR(VLOOKUP(H202,'2-班级信息'!A:AH,7,0),"错误"))</f>
        <v/>
      </c>
      <c r="L202" s="7" t="str">
        <f>IF(E202="","",IFERROR(VLOOKUP(H202,'2-班级信息'!A:AH,34,0),"错误"))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IF(E202="","",IFERROR(VLOOKUP(E202,'4-收据记录表'!D:AX,18,0),"错误"))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IF(E203="","",IFERROR(VLOOKUP(H203,'2-班级信息'!A:AH,7,0),"错误"))</f>
        <v/>
      </c>
      <c r="L203" s="7" t="str">
        <f>IF(E203="","",IFERROR(VLOOKUP(H203,'2-班级信息'!A:AH,34,0),"错误"))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IF(E203="","",IFERROR(VLOOKUP(E203,'4-收据记录表'!D:AX,18,0),"错误"))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IF(E204="","",IFERROR(VLOOKUP(H204,'2-班级信息'!A:AH,7,0),"错误"))</f>
        <v/>
      </c>
      <c r="L204" s="7" t="str">
        <f>IF(E204="","",IFERROR(VLOOKUP(H204,'2-班级信息'!A:AH,34,0),"错误"))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IF(E204="","",IFERROR(VLOOKUP(E204,'4-收据记录表'!D:AX,18,0),"错误"))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IF(E205="","",IFERROR(VLOOKUP(H205,'2-班级信息'!A:AH,7,0),"错误"))</f>
        <v/>
      </c>
      <c r="L205" s="7" t="str">
        <f>IF(E205="","",IFERROR(VLOOKUP(H205,'2-班级信息'!A:AH,34,0),"错误"))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IF(E205="","",IFERROR(VLOOKUP(E205,'4-收据记录表'!D:AX,18,0),"错误"))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IF(E206="","",IFERROR(VLOOKUP(H206,'2-班级信息'!A:AH,7,0),"错误"))</f>
        <v/>
      </c>
      <c r="L206" s="7" t="str">
        <f>IF(E206="","",IFERROR(VLOOKUP(H206,'2-班级信息'!A:AH,34,0),"错误"))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IF(E206="","",IFERROR(VLOOKUP(E206,'4-收据记录表'!D:AX,18,0),"错误"))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IF(E207="","",IFERROR(VLOOKUP(H207,'2-班级信息'!A:AH,7,0),"错误"))</f>
        <v/>
      </c>
      <c r="L207" s="7" t="str">
        <f>IF(E207="","",IFERROR(VLOOKUP(H207,'2-班级信息'!A:AH,34,0),"错误"))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IF(E207="","",IFERROR(VLOOKUP(E207,'4-收据记录表'!D:AX,18,0),"错误"))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IF(E208="","",IFERROR(VLOOKUP(H208,'2-班级信息'!A:AH,7,0),"错误"))</f>
        <v/>
      </c>
      <c r="L208" s="7" t="str">
        <f>IF(E208="","",IFERROR(VLOOKUP(H208,'2-班级信息'!A:AH,34,0),"错误"))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IF(E208="","",IFERROR(VLOOKUP(E208,'4-收据记录表'!D:AX,18,0),"错误"))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IF(E209="","",IFERROR(VLOOKUP(H209,'2-班级信息'!A:AH,7,0),"错误"))</f>
        <v/>
      </c>
      <c r="L209" s="7" t="str">
        <f>IF(E209="","",IFERROR(VLOOKUP(H209,'2-班级信息'!A:AH,34,0),"错误"))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IF(E209="","",IFERROR(VLOOKUP(E209,'4-收据记录表'!D:AX,18,0),"错误"))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IF(E210="","",IFERROR(VLOOKUP(H210,'2-班级信息'!A:AH,7,0),"错误"))</f>
        <v/>
      </c>
      <c r="L210" s="7" t="str">
        <f>IF(E210="","",IFERROR(VLOOKUP(H210,'2-班级信息'!A:AH,34,0),"错误"))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IF(E210="","",IFERROR(VLOOKUP(E210,'4-收据记录表'!D:AX,18,0),"错误"))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IF(E211="","",IFERROR(VLOOKUP(H211,'2-班级信息'!A:AH,7,0),"错误"))</f>
        <v/>
      </c>
      <c r="L211" s="7" t="str">
        <f>IF(E211="","",IFERROR(VLOOKUP(H211,'2-班级信息'!A:AH,34,0),"错误"))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IF(E211="","",IFERROR(VLOOKUP(E211,'4-收据记录表'!D:AX,18,0),"错误"))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IF(E212="","",IFERROR(VLOOKUP(H212,'2-班级信息'!A:AH,7,0),"错误"))</f>
        <v/>
      </c>
      <c r="L212" s="7" t="str">
        <f>IF(E212="","",IFERROR(VLOOKUP(H212,'2-班级信息'!A:AH,34,0),"错误"))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IF(E212="","",IFERROR(VLOOKUP(E212,'4-收据记录表'!D:AX,18,0),"错误"))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IF(E213="","",IFERROR(VLOOKUP(H213,'2-班级信息'!A:AH,7,0),"错误"))</f>
        <v/>
      </c>
      <c r="L213" s="7" t="str">
        <f>IF(E213="","",IFERROR(VLOOKUP(H213,'2-班级信息'!A:AH,34,0),"错误"))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IF(E213="","",IFERROR(VLOOKUP(E213,'4-收据记录表'!D:AX,18,0),"错误"))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IF(E214="","",IFERROR(VLOOKUP(H214,'2-班级信息'!A:AH,7,0),"错误"))</f>
        <v/>
      </c>
      <c r="L214" s="7" t="str">
        <f>IF(E214="","",IFERROR(VLOOKUP(H214,'2-班级信息'!A:AH,34,0),"错误"))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IF(E214="","",IFERROR(VLOOKUP(E214,'4-收据记录表'!D:AX,18,0),"错误"))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IF(E215="","",IFERROR(VLOOKUP(H215,'2-班级信息'!A:AH,7,0),"错误"))</f>
        <v/>
      </c>
      <c r="L215" s="7" t="str">
        <f>IF(E215="","",IFERROR(VLOOKUP(H215,'2-班级信息'!A:AH,34,0),"错误"))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IF(E215="","",IFERROR(VLOOKUP(E215,'4-收据记录表'!D:AX,18,0),"错误"))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IF(E216="","",IFERROR(VLOOKUP(H216,'2-班级信息'!A:AH,7,0),"错误"))</f>
        <v/>
      </c>
      <c r="L216" s="7" t="str">
        <f>IF(E216="","",IFERROR(VLOOKUP(H216,'2-班级信息'!A:AH,34,0),"错误"))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IF(E216="","",IFERROR(VLOOKUP(E216,'4-收据记录表'!D:AX,18,0),"错误"))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IF(E217="","",IFERROR(VLOOKUP(H217,'2-班级信息'!A:AH,7,0),"错误"))</f>
        <v/>
      </c>
      <c r="L217" s="7" t="str">
        <f>IF(E217="","",IFERROR(VLOOKUP(H217,'2-班级信息'!A:AH,34,0),"错误"))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IF(E217="","",IFERROR(VLOOKUP(E217,'4-收据记录表'!D:AX,18,0),"错误"))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IF(E218="","",IFERROR(VLOOKUP(H218,'2-班级信息'!A:AH,7,0),"错误"))</f>
        <v/>
      </c>
      <c r="L218" s="7" t="str">
        <f>IF(E218="","",IFERROR(VLOOKUP(H218,'2-班级信息'!A:AH,34,0),"错误"))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IF(E218="","",IFERROR(VLOOKUP(E218,'4-收据记录表'!D:AX,18,0),"错误"))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IF(E219="","",IFERROR(VLOOKUP(H219,'2-班级信息'!A:AH,7,0),"错误"))</f>
        <v/>
      </c>
      <c r="L219" s="7" t="str">
        <f>IF(E219="","",IFERROR(VLOOKUP(H219,'2-班级信息'!A:AH,34,0),"错误"))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IF(E219="","",IFERROR(VLOOKUP(E219,'4-收据记录表'!D:AX,18,0),"错误"))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IF(E220="","",IFERROR(VLOOKUP(H220,'2-班级信息'!A:AH,7,0),"错误"))</f>
        <v/>
      </c>
      <c r="L220" s="7" t="str">
        <f>IF(E220="","",IFERROR(VLOOKUP(H220,'2-班级信息'!A:AH,34,0),"错误"))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IF(E220="","",IFERROR(VLOOKUP(E220,'4-收据记录表'!D:AX,18,0),"错误"))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IF(E221="","",IFERROR(VLOOKUP(H221,'2-班级信息'!A:AH,7,0),"错误"))</f>
        <v/>
      </c>
      <c r="L221" s="7" t="str">
        <f>IF(E221="","",IFERROR(VLOOKUP(H221,'2-班级信息'!A:AH,34,0),"错误"))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IF(E221="","",IFERROR(VLOOKUP(E221,'4-收据记录表'!D:AX,18,0),"错误"))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IF(E222="","",IFERROR(VLOOKUP(H222,'2-班级信息'!A:AH,7,0),"错误"))</f>
        <v/>
      </c>
      <c r="L222" s="7" t="str">
        <f>IF(E222="","",IFERROR(VLOOKUP(H222,'2-班级信息'!A:AH,34,0),"错误"))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IF(E222="","",IFERROR(VLOOKUP(E222,'4-收据记录表'!D:AX,18,0),"错误"))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IF(E223="","",IFERROR(VLOOKUP(H223,'2-班级信息'!A:AH,7,0),"错误"))</f>
        <v/>
      </c>
      <c r="L223" s="7" t="str">
        <f>IF(E223="","",IFERROR(VLOOKUP(H223,'2-班级信息'!A:AH,34,0),"错误"))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IF(E223="","",IFERROR(VLOOKUP(E223,'4-收据记录表'!D:AX,18,0),"错误"))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IF(E224="","",IFERROR(VLOOKUP(H224,'2-班级信息'!A:AH,7,0),"错误"))</f>
        <v/>
      </c>
      <c r="L224" s="7" t="str">
        <f>IF(E224="","",IFERROR(VLOOKUP(H224,'2-班级信息'!A:AH,34,0),"错误"))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IF(E224="","",IFERROR(VLOOKUP(E224,'4-收据记录表'!D:AX,18,0),"错误"))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IF(E225="","",IFERROR(VLOOKUP(H225,'2-班级信息'!A:AH,7,0),"错误"))</f>
        <v/>
      </c>
      <c r="L225" s="7" t="str">
        <f>IF(E225="","",IFERROR(VLOOKUP(H225,'2-班级信息'!A:AH,34,0),"错误"))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IF(E225="","",IFERROR(VLOOKUP(E225,'4-收据记录表'!D:AX,18,0),"错误"))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IF(E226="","",IFERROR(VLOOKUP(H226,'2-班级信息'!A:AH,7,0),"错误"))</f>
        <v/>
      </c>
      <c r="L226" s="7" t="str">
        <f>IF(E226="","",IFERROR(VLOOKUP(H226,'2-班级信息'!A:AH,34,0),"错误"))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IF(E226="","",IFERROR(VLOOKUP(E226,'4-收据记录表'!D:AX,18,0),"错误"))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IF(E227="","",IFERROR(VLOOKUP(H227,'2-班级信息'!A:AH,7,0),"错误"))</f>
        <v/>
      </c>
      <c r="L227" s="7" t="str">
        <f>IF(E227="","",IFERROR(VLOOKUP(H227,'2-班级信息'!A:AH,34,0),"错误"))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IF(E227="","",IFERROR(VLOOKUP(E227,'4-收据记录表'!D:AX,18,0),"错误"))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IF(E228="","",IFERROR(VLOOKUP(H228,'2-班级信息'!A:AH,7,0),"错误"))</f>
        <v/>
      </c>
      <c r="L228" s="7" t="str">
        <f>IF(E228="","",IFERROR(VLOOKUP(H228,'2-班级信息'!A:AH,34,0),"错误"))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IF(E228="","",IFERROR(VLOOKUP(E228,'4-收据记录表'!D:AX,18,0),"错误"))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IF(E229="","",IFERROR(VLOOKUP(H229,'2-班级信息'!A:AH,7,0),"错误"))</f>
        <v/>
      </c>
      <c r="L229" s="7" t="str">
        <f>IF(E229="","",IFERROR(VLOOKUP(H229,'2-班级信息'!A:AH,34,0),"错误"))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IF(E229="","",IFERROR(VLOOKUP(E229,'4-收据记录表'!D:AX,18,0),"错误"))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IF(E230="","",IFERROR(VLOOKUP(H230,'2-班级信息'!A:AH,7,0),"错误"))</f>
        <v/>
      </c>
      <c r="L230" s="7" t="str">
        <f>IF(E230="","",IFERROR(VLOOKUP(H230,'2-班级信息'!A:AH,34,0),"错误"))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IF(E230="","",IFERROR(VLOOKUP(E230,'4-收据记录表'!D:AX,18,0),"错误"))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IF(E231="","",IFERROR(VLOOKUP(H231,'2-班级信息'!A:AH,7,0),"错误"))</f>
        <v/>
      </c>
      <c r="L231" s="7" t="str">
        <f>IF(E231="","",IFERROR(VLOOKUP(H231,'2-班级信息'!A:AH,34,0),"错误"))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IF(E231="","",IFERROR(VLOOKUP(E231,'4-收据记录表'!D:AX,18,0),"错误"))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IF(E232="","",IFERROR(VLOOKUP(H232,'2-班级信息'!A:AH,7,0),"错误"))</f>
        <v/>
      </c>
      <c r="L232" s="7" t="str">
        <f>IF(E232="","",IFERROR(VLOOKUP(H232,'2-班级信息'!A:AH,34,0),"错误"))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IF(E232="","",IFERROR(VLOOKUP(E232,'4-收据记录表'!D:AX,18,0),"错误"))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IF(E233="","",IFERROR(VLOOKUP(H233,'2-班级信息'!A:AH,7,0),"错误"))</f>
        <v/>
      </c>
      <c r="L233" s="7" t="str">
        <f>IF(E233="","",IFERROR(VLOOKUP(H233,'2-班级信息'!A:AH,34,0),"错误"))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IF(E233="","",IFERROR(VLOOKUP(E233,'4-收据记录表'!D:AX,18,0),"错误"))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IF(E234="","",IFERROR(VLOOKUP(H234,'2-班级信息'!A:AH,7,0),"错误"))</f>
        <v/>
      </c>
      <c r="L234" s="7" t="str">
        <f>IF(E234="","",IFERROR(VLOOKUP(H234,'2-班级信息'!A:AH,34,0),"错误"))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IF(E234="","",IFERROR(VLOOKUP(E234,'4-收据记录表'!D:AX,18,0),"错误"))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IF(E235="","",IFERROR(VLOOKUP(H235,'2-班级信息'!A:AH,7,0),"错误"))</f>
        <v/>
      </c>
      <c r="L235" s="7" t="str">
        <f>IF(E235="","",IFERROR(VLOOKUP(H235,'2-班级信息'!A:AH,34,0),"错误"))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IF(E235="","",IFERROR(VLOOKUP(E235,'4-收据记录表'!D:AX,18,0),"错误"))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IF(E236="","",IFERROR(VLOOKUP(H236,'2-班级信息'!A:AH,7,0),"错误"))</f>
        <v/>
      </c>
      <c r="L236" s="7" t="str">
        <f>IF(E236="","",IFERROR(VLOOKUP(H236,'2-班级信息'!A:AH,34,0),"错误"))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IF(E236="","",IFERROR(VLOOKUP(E236,'4-收据记录表'!D:AX,18,0),"错误"))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IF(E237="","",IFERROR(VLOOKUP(H237,'2-班级信息'!A:AH,7,0),"错误"))</f>
        <v/>
      </c>
      <c r="L237" s="7" t="str">
        <f>IF(E237="","",IFERROR(VLOOKUP(H237,'2-班级信息'!A:AH,34,0),"错误"))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IF(E237="","",IFERROR(VLOOKUP(E237,'4-收据记录表'!D:AX,18,0),"错误"))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IF(E238="","",IFERROR(VLOOKUP(H238,'2-班级信息'!A:AH,7,0),"错误"))</f>
        <v/>
      </c>
      <c r="L238" s="7" t="str">
        <f>IF(E238="","",IFERROR(VLOOKUP(H238,'2-班级信息'!A:AH,34,0),"错误"))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IF(E238="","",IFERROR(VLOOKUP(E238,'4-收据记录表'!D:AX,18,0),"错误"))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IF(E239="","",IFERROR(VLOOKUP(H239,'2-班级信息'!A:AH,7,0),"错误"))</f>
        <v/>
      </c>
      <c r="L239" s="7" t="str">
        <f>IF(E239="","",IFERROR(VLOOKUP(H239,'2-班级信息'!A:AH,34,0),"错误"))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IF(E239="","",IFERROR(VLOOKUP(E239,'4-收据记录表'!D:AX,18,0),"错误"))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IF(E240="","",IFERROR(VLOOKUP(H240,'2-班级信息'!A:AH,7,0),"错误"))</f>
        <v/>
      </c>
      <c r="L240" s="7" t="str">
        <f>IF(E240="","",IFERROR(VLOOKUP(H240,'2-班级信息'!A:AH,34,0),"错误"))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IF(E240="","",IFERROR(VLOOKUP(E240,'4-收据记录表'!D:AX,18,0),"错误"))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IF(E241="","",IFERROR(VLOOKUP(H241,'2-班级信息'!A:AH,7,0),"错误"))</f>
        <v/>
      </c>
      <c r="L241" s="7" t="str">
        <f>IF(E241="","",IFERROR(VLOOKUP(H241,'2-班级信息'!A:AH,34,0),"错误"))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IF(E241="","",IFERROR(VLOOKUP(E241,'4-收据记录表'!D:AX,18,0),"错误"))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IF(E242="","",IFERROR(VLOOKUP(H242,'2-班级信息'!A:AH,7,0),"错误"))</f>
        <v/>
      </c>
      <c r="L242" s="7" t="str">
        <f>IF(E242="","",IFERROR(VLOOKUP(H242,'2-班级信息'!A:AH,34,0),"错误"))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IF(E242="","",IFERROR(VLOOKUP(E242,'4-收据记录表'!D:AX,18,0),"错误"))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IF(E243="","",IFERROR(VLOOKUP(H243,'2-班级信息'!A:AH,7,0),"错误"))</f>
        <v/>
      </c>
      <c r="L243" s="7" t="str">
        <f>IF(E243="","",IFERROR(VLOOKUP(H243,'2-班级信息'!A:AH,34,0),"错误"))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IF(E243="","",IFERROR(VLOOKUP(E243,'4-收据记录表'!D:AX,18,0),"错误"))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IF(E244="","",IFERROR(VLOOKUP(H244,'2-班级信息'!A:AH,7,0),"错误"))</f>
        <v/>
      </c>
      <c r="L244" s="7" t="str">
        <f>IF(E244="","",IFERROR(VLOOKUP(H244,'2-班级信息'!A:AH,34,0),"错误"))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IF(E244="","",IFERROR(VLOOKUP(E244,'4-收据记录表'!D:AX,18,0),"错误"))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IF(E245="","",IFERROR(VLOOKUP(H245,'2-班级信息'!A:AH,7,0),"错误"))</f>
        <v/>
      </c>
      <c r="L245" s="7" t="str">
        <f>IF(E245="","",IFERROR(VLOOKUP(H245,'2-班级信息'!A:AH,34,0),"错误"))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IF(E245="","",IFERROR(VLOOKUP(E245,'4-收据记录表'!D:AX,18,0),"错误"))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IF(E246="","",IFERROR(VLOOKUP(H246,'2-班级信息'!A:AH,7,0),"错误"))</f>
        <v/>
      </c>
      <c r="L246" s="7" t="str">
        <f>IF(E246="","",IFERROR(VLOOKUP(H246,'2-班级信息'!A:AH,34,0),"错误"))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IF(E246="","",IFERROR(VLOOKUP(E246,'4-收据记录表'!D:AX,18,0),"错误"))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IF(E247="","",IFERROR(VLOOKUP(H247,'2-班级信息'!A:AH,7,0),"错误"))</f>
        <v/>
      </c>
      <c r="L247" s="7" t="str">
        <f>IF(E247="","",IFERROR(VLOOKUP(H247,'2-班级信息'!A:AH,34,0),"错误"))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IF(E247="","",IFERROR(VLOOKUP(E247,'4-收据记录表'!D:AX,18,0),"错误"))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IF(E248="","",IFERROR(VLOOKUP(H248,'2-班级信息'!A:AH,7,0),"错误"))</f>
        <v/>
      </c>
      <c r="L248" s="7" t="str">
        <f>IF(E248="","",IFERROR(VLOOKUP(H248,'2-班级信息'!A:AH,34,0),"错误"))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IF(E248="","",IFERROR(VLOOKUP(E248,'4-收据记录表'!D:AX,18,0),"错误"))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IF(E249="","",IFERROR(VLOOKUP(H249,'2-班级信息'!A:AH,7,0),"错误"))</f>
        <v/>
      </c>
      <c r="L249" s="7" t="str">
        <f>IF(E249="","",IFERROR(VLOOKUP(H249,'2-班级信息'!A:AH,34,0),"错误"))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IF(E249="","",IFERROR(VLOOKUP(E249,'4-收据记录表'!D:AX,18,0),"错误"))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IF(E250="","",IFERROR(VLOOKUP(H250,'2-班级信息'!A:AH,7,0),"错误"))</f>
        <v/>
      </c>
      <c r="L250" s="7" t="str">
        <f>IF(E250="","",IFERROR(VLOOKUP(H250,'2-班级信息'!A:AH,34,0),"错误"))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IF(E250="","",IFERROR(VLOOKUP(E250,'4-收据记录表'!D:AX,18,0),"错误"))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IF(E251="","",IFERROR(VLOOKUP(H251,'2-班级信息'!A:AH,7,0),"错误"))</f>
        <v/>
      </c>
      <c r="L251" s="7" t="str">
        <f>IF(E251="","",IFERROR(VLOOKUP(H251,'2-班级信息'!A:AH,34,0),"错误"))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IF(E251="","",IFERROR(VLOOKUP(E251,'4-收据记录表'!D:AX,18,0),"错误"))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IF(E252="","",IFERROR(VLOOKUP(H252,'2-班级信息'!A:AH,7,0),"错误"))</f>
        <v/>
      </c>
      <c r="L252" s="7" t="str">
        <f>IF(E252="","",IFERROR(VLOOKUP(H252,'2-班级信息'!A:AH,34,0),"错误"))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IF(E252="","",IFERROR(VLOOKUP(E252,'4-收据记录表'!D:AX,18,0),"错误"))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IF(E253="","",IFERROR(VLOOKUP(H253,'2-班级信息'!A:AH,7,0),"错误"))</f>
        <v/>
      </c>
      <c r="L253" s="7" t="str">
        <f>IF(E253="","",IFERROR(VLOOKUP(H253,'2-班级信息'!A:AH,34,0),"错误"))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IF(E253="","",IFERROR(VLOOKUP(E253,'4-收据记录表'!D:AX,18,0),"错误"))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IF(E254="","",IFERROR(VLOOKUP(H254,'2-班级信息'!A:AH,7,0),"错误"))</f>
        <v/>
      </c>
      <c r="L254" s="7" t="str">
        <f>IF(E254="","",IFERROR(VLOOKUP(H254,'2-班级信息'!A:AH,34,0),"错误"))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IF(E254="","",IFERROR(VLOOKUP(E254,'4-收据记录表'!D:AX,18,0),"错误"))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IF(E255="","",IFERROR(VLOOKUP(H255,'2-班级信息'!A:AH,7,0),"错误"))</f>
        <v/>
      </c>
      <c r="L255" s="7" t="str">
        <f>IF(E255="","",IFERROR(VLOOKUP(H255,'2-班级信息'!A:AH,34,0),"错误"))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IF(E255="","",IFERROR(VLOOKUP(E255,'4-收据记录表'!D:AX,18,0),"错误"))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IF(E256="","",IFERROR(VLOOKUP(H256,'2-班级信息'!A:AH,7,0),"错误"))</f>
        <v/>
      </c>
      <c r="L256" s="7" t="str">
        <f>IF(E256="","",IFERROR(VLOOKUP(H256,'2-班级信息'!A:AH,34,0),"错误"))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IF(E256="","",IFERROR(VLOOKUP(E256,'4-收据记录表'!D:AX,18,0),"错误"))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IF(E257="","",IFERROR(VLOOKUP(H257,'2-班级信息'!A:AH,7,0),"错误"))</f>
        <v/>
      </c>
      <c r="L257" s="7" t="str">
        <f>IF(E257="","",IFERROR(VLOOKUP(H257,'2-班级信息'!A:AH,34,0),"错误"))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IF(E257="","",IFERROR(VLOOKUP(E257,'4-收据记录表'!D:AX,18,0),"错误"))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IF(E258="","",IFERROR(VLOOKUP(H258,'2-班级信息'!A:AH,7,0),"错误"))</f>
        <v/>
      </c>
      <c r="L258" s="7" t="str">
        <f>IF(E258="","",IFERROR(VLOOKUP(H258,'2-班级信息'!A:AH,34,0),"错误"))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IF(E258="","",IFERROR(VLOOKUP(E258,'4-收据记录表'!D:AX,18,0),"错误"))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IF(E259="","",IFERROR(VLOOKUP(H259,'2-班级信息'!A:AH,7,0),"错误"))</f>
        <v/>
      </c>
      <c r="L259" s="7" t="str">
        <f>IF(E259="","",IFERROR(VLOOKUP(H259,'2-班级信息'!A:AH,34,0),"错误"))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IF(E259="","",IFERROR(VLOOKUP(E259,'4-收据记录表'!D:AX,18,0),"错误"))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IF(E260="","",IFERROR(VLOOKUP(H260,'2-班级信息'!A:AH,7,0),"错误"))</f>
        <v/>
      </c>
      <c r="L260" s="7" t="str">
        <f>IF(E260="","",IFERROR(VLOOKUP(H260,'2-班级信息'!A:AH,34,0),"错误"))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IF(E260="","",IFERROR(VLOOKUP(E260,'4-收据记录表'!D:AX,18,0),"错误"))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IF(E261="","",IFERROR(VLOOKUP(H261,'2-班级信息'!A:AH,7,0),"错误"))</f>
        <v/>
      </c>
      <c r="L261" s="7" t="str">
        <f>IF(E261="","",IFERROR(VLOOKUP(H261,'2-班级信息'!A:AH,34,0),"错误"))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IF(E261="","",IFERROR(VLOOKUP(E261,'4-收据记录表'!D:AX,18,0),"错误"))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IF(E262="","",IFERROR(VLOOKUP(H262,'2-班级信息'!A:AH,7,0),"错误"))</f>
        <v/>
      </c>
      <c r="L262" s="7" t="str">
        <f>IF(E262="","",IFERROR(VLOOKUP(H262,'2-班级信息'!A:AH,34,0),"错误"))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IF(E262="","",IFERROR(VLOOKUP(E262,'4-收据记录表'!D:AX,18,0),"错误"))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IF(E263="","",IFERROR(VLOOKUP(H263,'2-班级信息'!A:AH,7,0),"错误"))</f>
        <v/>
      </c>
      <c r="L263" s="7" t="str">
        <f>IF(E263="","",IFERROR(VLOOKUP(H263,'2-班级信息'!A:AH,34,0),"错误"))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IF(E263="","",IFERROR(VLOOKUP(E263,'4-收据记录表'!D:AX,18,0),"错误"))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IF(E264="","",IFERROR(VLOOKUP(H264,'2-班级信息'!A:AH,7,0),"错误"))</f>
        <v/>
      </c>
      <c r="L264" s="7" t="str">
        <f>IF(E264="","",IFERROR(VLOOKUP(H264,'2-班级信息'!A:AH,34,0),"错误"))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IF(E264="","",IFERROR(VLOOKUP(E264,'4-收据记录表'!D:AX,18,0),"错误"))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IF(E265="","",IFERROR(VLOOKUP(H265,'2-班级信息'!A:AH,7,0),"错误"))</f>
        <v/>
      </c>
      <c r="L265" s="7" t="str">
        <f>IF(E265="","",IFERROR(VLOOKUP(H265,'2-班级信息'!A:AH,34,0),"错误"))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IF(E265="","",IFERROR(VLOOKUP(E265,'4-收据记录表'!D:AX,18,0),"错误"))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IF(E266="","",IFERROR(VLOOKUP(H266,'2-班级信息'!A:AH,7,0),"错误"))</f>
        <v/>
      </c>
      <c r="L266" s="7" t="str">
        <f>IF(E266="","",IFERROR(VLOOKUP(H266,'2-班级信息'!A:AH,34,0),"错误"))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IF(E266="","",IFERROR(VLOOKUP(E266,'4-收据记录表'!D:AX,18,0),"错误"))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IF(E267="","",IFERROR(VLOOKUP(H267,'2-班级信息'!A:AH,7,0),"错误"))</f>
        <v/>
      </c>
      <c r="L267" s="7" t="str">
        <f>IF(E267="","",IFERROR(VLOOKUP(H267,'2-班级信息'!A:AH,34,0),"错误"))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IF(E267="","",IFERROR(VLOOKUP(E267,'4-收据记录表'!D:AX,18,0),"错误"))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IF(E268="","",IFERROR(VLOOKUP(H268,'2-班级信息'!A:AH,7,0),"错误"))</f>
        <v/>
      </c>
      <c r="L268" s="7" t="str">
        <f>IF(E268="","",IFERROR(VLOOKUP(H268,'2-班级信息'!A:AH,34,0),"错误"))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IF(E268="","",IFERROR(VLOOKUP(E268,'4-收据记录表'!D:AX,18,0),"错误"))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IF(E269="","",IFERROR(VLOOKUP(H269,'2-班级信息'!A:AH,7,0),"错误"))</f>
        <v/>
      </c>
      <c r="L269" s="7" t="str">
        <f>IF(E269="","",IFERROR(VLOOKUP(H269,'2-班级信息'!A:AH,34,0),"错误"))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IF(E269="","",IFERROR(VLOOKUP(E269,'4-收据记录表'!D:AX,18,0),"错误"))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IF(E270="","",IFERROR(VLOOKUP(H270,'2-班级信息'!A:AH,7,0),"错误"))</f>
        <v/>
      </c>
      <c r="L270" s="7" t="str">
        <f>IF(E270="","",IFERROR(VLOOKUP(H270,'2-班级信息'!A:AH,34,0),"错误"))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IF(E270="","",IFERROR(VLOOKUP(E270,'4-收据记录表'!D:AX,18,0),"错误"))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IF(E271="","",IFERROR(VLOOKUP(H271,'2-班级信息'!A:AH,7,0),"错误"))</f>
        <v/>
      </c>
      <c r="L271" s="7" t="str">
        <f>IF(E271="","",IFERROR(VLOOKUP(H271,'2-班级信息'!A:AH,34,0),"错误"))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IF(E271="","",IFERROR(VLOOKUP(E271,'4-收据记录表'!D:AX,18,0),"错误"))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IF(E272="","",IFERROR(VLOOKUP(H272,'2-班级信息'!A:AH,7,0),"错误"))</f>
        <v/>
      </c>
      <c r="L272" s="7" t="str">
        <f>IF(E272="","",IFERROR(VLOOKUP(H272,'2-班级信息'!A:AH,34,0),"错误"))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IF(E272="","",IFERROR(VLOOKUP(E272,'4-收据记录表'!D:AX,18,0),"错误"))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IF(E273="","",IFERROR(VLOOKUP(H273,'2-班级信息'!A:AH,7,0),"错误"))</f>
        <v/>
      </c>
      <c r="L273" s="7" t="str">
        <f>IF(E273="","",IFERROR(VLOOKUP(H273,'2-班级信息'!A:AH,34,0),"错误"))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IF(E273="","",IFERROR(VLOOKUP(E273,'4-收据记录表'!D:AX,18,0),"错误"))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IF(E274="","",IFERROR(VLOOKUP(H274,'2-班级信息'!A:AH,7,0),"错误"))</f>
        <v/>
      </c>
      <c r="L274" s="7" t="str">
        <f>IF(E274="","",IFERROR(VLOOKUP(H274,'2-班级信息'!A:AH,34,0),"错误"))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IF(E274="","",IFERROR(VLOOKUP(E274,'4-收据记录表'!D:AX,18,0),"错误"))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IF(E275="","",IFERROR(VLOOKUP(H275,'2-班级信息'!A:AH,7,0),"错误"))</f>
        <v/>
      </c>
      <c r="L275" s="7" t="str">
        <f>IF(E275="","",IFERROR(VLOOKUP(H275,'2-班级信息'!A:AH,34,0),"错误"))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IF(E275="","",IFERROR(VLOOKUP(E275,'4-收据记录表'!D:AX,18,0),"错误"))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IF(E276="","",IFERROR(VLOOKUP(H276,'2-班级信息'!A:AH,7,0),"错误"))</f>
        <v/>
      </c>
      <c r="L276" s="7" t="str">
        <f>IF(E276="","",IFERROR(VLOOKUP(H276,'2-班级信息'!A:AH,34,0),"错误"))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IF(E276="","",IFERROR(VLOOKUP(E276,'4-收据记录表'!D:AX,18,0),"错误"))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IF(E277="","",IFERROR(VLOOKUP(H277,'2-班级信息'!A:AH,7,0),"错误"))</f>
        <v/>
      </c>
      <c r="L277" s="7" t="str">
        <f>IF(E277="","",IFERROR(VLOOKUP(H277,'2-班级信息'!A:AH,34,0),"错误"))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IF(E277="","",IFERROR(VLOOKUP(E277,'4-收据记录表'!D:AX,18,0),"错误"))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IF(E278="","",IFERROR(VLOOKUP(H278,'2-班级信息'!A:AH,7,0),"错误"))</f>
        <v/>
      </c>
      <c r="L278" s="7" t="str">
        <f>IF(E278="","",IFERROR(VLOOKUP(H278,'2-班级信息'!A:AH,34,0),"错误"))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IF(E278="","",IFERROR(VLOOKUP(E278,'4-收据记录表'!D:AX,18,0),"错误"))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IF(E279="","",IFERROR(VLOOKUP(H279,'2-班级信息'!A:AH,7,0),"错误"))</f>
        <v/>
      </c>
      <c r="L279" s="7" t="str">
        <f>IF(E279="","",IFERROR(VLOOKUP(H279,'2-班级信息'!A:AH,34,0),"错误"))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IF(E279="","",IFERROR(VLOOKUP(E279,'4-收据记录表'!D:AX,18,0),"错误"))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IF(E280="","",IFERROR(VLOOKUP(H280,'2-班级信息'!A:AH,7,0),"错误"))</f>
        <v/>
      </c>
      <c r="L280" s="7" t="str">
        <f>IF(E280="","",IFERROR(VLOOKUP(H280,'2-班级信息'!A:AH,34,0),"错误"))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IF(E280="","",IFERROR(VLOOKUP(E280,'4-收据记录表'!D:AX,18,0),"错误"))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IF(E281="","",IFERROR(VLOOKUP(H281,'2-班级信息'!A:AH,7,0),"错误"))</f>
        <v/>
      </c>
      <c r="L281" s="7" t="str">
        <f>IF(E281="","",IFERROR(VLOOKUP(H281,'2-班级信息'!A:AH,34,0),"错误"))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IF(E281="","",IFERROR(VLOOKUP(E281,'4-收据记录表'!D:AX,18,0),"错误"))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IF(E282="","",IFERROR(VLOOKUP(H282,'2-班级信息'!A:AH,7,0),"错误"))</f>
        <v/>
      </c>
      <c r="L282" s="7" t="str">
        <f>IF(E282="","",IFERROR(VLOOKUP(H282,'2-班级信息'!A:AH,34,0),"错误"))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IF(E282="","",IFERROR(VLOOKUP(E282,'4-收据记录表'!D:AX,18,0),"错误"))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IF(E283="","",IFERROR(VLOOKUP(H283,'2-班级信息'!A:AH,7,0),"错误"))</f>
        <v/>
      </c>
      <c r="L283" s="7" t="str">
        <f>IF(E283="","",IFERROR(VLOOKUP(H283,'2-班级信息'!A:AH,34,0),"错误"))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IF(E283="","",IFERROR(VLOOKUP(E283,'4-收据记录表'!D:AX,18,0),"错误"))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IF(E284="","",IFERROR(VLOOKUP(H284,'2-班级信息'!A:AH,7,0),"错误"))</f>
        <v/>
      </c>
      <c r="L284" s="7" t="str">
        <f>IF(E284="","",IFERROR(VLOOKUP(H284,'2-班级信息'!A:AH,34,0),"错误"))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IF(E284="","",IFERROR(VLOOKUP(E284,'4-收据记录表'!D:AX,18,0),"错误"))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IF(E285="","",IFERROR(VLOOKUP(H285,'2-班级信息'!A:AH,7,0),"错误"))</f>
        <v/>
      </c>
      <c r="L285" s="7" t="str">
        <f>IF(E285="","",IFERROR(VLOOKUP(H285,'2-班级信息'!A:AH,34,0),"错误"))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IF(E285="","",IFERROR(VLOOKUP(E285,'4-收据记录表'!D:AX,18,0),"错误"))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IF(E286="","",IFERROR(VLOOKUP(H286,'2-班级信息'!A:AH,7,0),"错误"))</f>
        <v/>
      </c>
      <c r="L286" s="7" t="str">
        <f>IF(E286="","",IFERROR(VLOOKUP(H286,'2-班级信息'!A:AH,34,0),"错误"))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IF(E286="","",IFERROR(VLOOKUP(E286,'4-收据记录表'!D:AX,18,0),"错误"))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IF(E287="","",IFERROR(VLOOKUP(H287,'2-班级信息'!A:AH,7,0),"错误"))</f>
        <v/>
      </c>
      <c r="L287" s="7" t="str">
        <f>IF(E287="","",IFERROR(VLOOKUP(H287,'2-班级信息'!A:AH,34,0),"错误"))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IF(E287="","",IFERROR(VLOOKUP(E287,'4-收据记录表'!D:AX,18,0),"错误"))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IF(E288="","",IFERROR(VLOOKUP(H288,'2-班级信息'!A:AH,7,0),"错误"))</f>
        <v/>
      </c>
      <c r="L288" s="7" t="str">
        <f>IF(E288="","",IFERROR(VLOOKUP(H288,'2-班级信息'!A:AH,34,0),"错误"))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IF(E288="","",IFERROR(VLOOKUP(E288,'4-收据记录表'!D:AX,18,0),"错误"))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IF(E289="","",IFERROR(VLOOKUP(H289,'2-班级信息'!A:AH,7,0),"错误"))</f>
        <v/>
      </c>
      <c r="L289" s="7" t="str">
        <f>IF(E289="","",IFERROR(VLOOKUP(H289,'2-班级信息'!A:AH,34,0),"错误"))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IF(E289="","",IFERROR(VLOOKUP(E289,'4-收据记录表'!D:AX,18,0),"错误"))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IF(E290="","",IFERROR(VLOOKUP(H290,'2-班级信息'!A:AH,7,0),"错误"))</f>
        <v/>
      </c>
      <c r="L290" s="7" t="str">
        <f>IF(E290="","",IFERROR(VLOOKUP(H290,'2-班级信息'!A:AH,34,0),"错误"))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IF(E290="","",IFERROR(VLOOKUP(E290,'4-收据记录表'!D:AX,18,0),"错误"))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IF(E291="","",IFERROR(VLOOKUP(H291,'2-班级信息'!A:AH,7,0),"错误"))</f>
        <v/>
      </c>
      <c r="L291" s="7" t="str">
        <f>IF(E291="","",IFERROR(VLOOKUP(H291,'2-班级信息'!A:AH,34,0),"错误"))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IF(E291="","",IFERROR(VLOOKUP(E291,'4-收据记录表'!D:AX,18,0),"错误"))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IF(E292="","",IFERROR(VLOOKUP(H292,'2-班级信息'!A:AH,7,0),"错误"))</f>
        <v/>
      </c>
      <c r="L292" s="7" t="str">
        <f>IF(E292="","",IFERROR(VLOOKUP(H292,'2-班级信息'!A:AH,34,0),"错误"))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IF(E292="","",IFERROR(VLOOKUP(E292,'4-收据记录表'!D:AX,18,0),"错误"))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IF(E293="","",IFERROR(VLOOKUP(H293,'2-班级信息'!A:AH,7,0),"错误"))</f>
        <v/>
      </c>
      <c r="L293" s="7" t="str">
        <f>IF(E293="","",IFERROR(VLOOKUP(H293,'2-班级信息'!A:AH,34,0),"错误"))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IF(E293="","",IFERROR(VLOOKUP(E293,'4-收据记录表'!D:AX,18,0),"错误"))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IF(E294="","",IFERROR(VLOOKUP(H294,'2-班级信息'!A:AH,7,0),"错误"))</f>
        <v/>
      </c>
      <c r="L294" s="7" t="str">
        <f>IF(E294="","",IFERROR(VLOOKUP(H294,'2-班级信息'!A:AH,34,0),"错误"))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IF(E294="","",IFERROR(VLOOKUP(E294,'4-收据记录表'!D:AX,18,0),"错误"))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IF(E295="","",IFERROR(VLOOKUP(H295,'2-班级信息'!A:AH,7,0),"错误"))</f>
        <v/>
      </c>
      <c r="L295" s="7" t="str">
        <f>IF(E295="","",IFERROR(VLOOKUP(H295,'2-班级信息'!A:AH,34,0),"错误"))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IF(E295="","",IFERROR(VLOOKUP(E295,'4-收据记录表'!D:AX,18,0),"错误"))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IF(E296="","",IFERROR(VLOOKUP(H296,'2-班级信息'!A:AH,7,0),"错误"))</f>
        <v/>
      </c>
      <c r="L296" s="7" t="str">
        <f>IF(E296="","",IFERROR(VLOOKUP(H296,'2-班级信息'!A:AH,34,0),"错误"))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IF(E296="","",IFERROR(VLOOKUP(E296,'4-收据记录表'!D:AX,18,0),"错误"))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IF(E297="","",IFERROR(VLOOKUP(H297,'2-班级信息'!A:AH,7,0),"错误"))</f>
        <v/>
      </c>
      <c r="L297" s="7" t="str">
        <f>IF(E297="","",IFERROR(VLOOKUP(H297,'2-班级信息'!A:AH,34,0),"错误"))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IF(E297="","",IFERROR(VLOOKUP(E297,'4-收据记录表'!D:AX,18,0),"错误"))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IF(E298="","",IFERROR(VLOOKUP(H298,'2-班级信息'!A:AH,7,0),"错误"))</f>
        <v/>
      </c>
      <c r="L298" s="7" t="str">
        <f>IF(E298="","",IFERROR(VLOOKUP(H298,'2-班级信息'!A:AH,34,0),"错误"))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IF(E298="","",IFERROR(VLOOKUP(E298,'4-收据记录表'!D:AX,18,0),"错误"))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IF(E299="","",IFERROR(VLOOKUP(H299,'2-班级信息'!A:AH,7,0),"错误"))</f>
        <v/>
      </c>
      <c r="L299" s="7" t="str">
        <f>IF(E299="","",IFERROR(VLOOKUP(H299,'2-班级信息'!A:AH,34,0),"错误"))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IF(E299="","",IFERROR(VLOOKUP(E299,'4-收据记录表'!D:AX,18,0),"错误"))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IF(E300="","",IFERROR(VLOOKUP(H300,'2-班级信息'!A:AH,7,0),"错误"))</f>
        <v/>
      </c>
      <c r="L300" s="7" t="str">
        <f>IF(E300="","",IFERROR(VLOOKUP(H300,'2-班级信息'!A:AH,34,0),"错误"))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IF(E300="","",IFERROR(VLOOKUP(E300,'4-收据记录表'!D:AX,18,0),"错误"))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IF(E301="","",IFERROR(VLOOKUP(H301,'2-班级信息'!A:AH,7,0),"错误"))</f>
        <v/>
      </c>
      <c r="L301" s="7" t="str">
        <f>IF(E301="","",IFERROR(VLOOKUP(H301,'2-班级信息'!A:AH,34,0),"错误"))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IF(E301="","",IFERROR(VLOOKUP(E301,'4-收据记录表'!D:AX,18,0),"错误"))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IF(E302="","",IFERROR(VLOOKUP(H302,'2-班级信息'!A:AH,7,0),"错误"))</f>
        <v/>
      </c>
      <c r="L302" s="7" t="str">
        <f>IF(E302="","",IFERROR(VLOOKUP(H302,'2-班级信息'!A:AH,34,0),"错误"))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IF(E302="","",IFERROR(VLOOKUP(E302,'4-收据记录表'!D:AX,18,0),"错误"))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IF(E303="","",IFERROR(VLOOKUP(H303,'2-班级信息'!A:AH,7,0),"错误"))</f>
        <v/>
      </c>
      <c r="L303" s="7" t="str">
        <f>IF(E303="","",IFERROR(VLOOKUP(H303,'2-班级信息'!A:AH,34,0),"错误"))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IF(E303="","",IFERROR(VLOOKUP(E303,'4-收据记录表'!D:AX,18,0),"错误"))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IF(E304="","",IFERROR(VLOOKUP(H304,'2-班级信息'!A:AH,7,0),"错误"))</f>
        <v/>
      </c>
      <c r="L304" s="7" t="str">
        <f>IF(E304="","",IFERROR(VLOOKUP(H304,'2-班级信息'!A:AH,34,0),"错误"))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IF(E304="","",IFERROR(VLOOKUP(E304,'4-收据记录表'!D:AX,18,0),"错误"))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IF(E305="","",IFERROR(VLOOKUP(H305,'2-班级信息'!A:AH,7,0),"错误"))</f>
        <v/>
      </c>
      <c r="L305" s="7" t="str">
        <f>IF(E305="","",IFERROR(VLOOKUP(H305,'2-班级信息'!A:AH,34,0),"错误"))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IF(E305="","",IFERROR(VLOOKUP(E305,'4-收据记录表'!D:AX,18,0),"错误"))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IF(E306="","",IFERROR(VLOOKUP(H306,'2-班级信息'!A:AH,7,0),"错误"))</f>
        <v/>
      </c>
      <c r="L306" s="7" t="str">
        <f>IF(E306="","",IFERROR(VLOOKUP(H306,'2-班级信息'!A:AH,34,0),"错误"))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IF(E306="","",IFERROR(VLOOKUP(E306,'4-收据记录表'!D:AX,18,0),"错误"))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IF(E307="","",IFERROR(VLOOKUP(H307,'2-班级信息'!A:AH,7,0),"错误"))</f>
        <v/>
      </c>
      <c r="L307" s="7" t="str">
        <f>IF(E307="","",IFERROR(VLOOKUP(H307,'2-班级信息'!A:AH,34,0),"错误"))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IF(E307="","",IFERROR(VLOOKUP(E307,'4-收据记录表'!D:AX,18,0),"错误"))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IF(E308="","",IFERROR(VLOOKUP(H308,'2-班级信息'!A:AH,7,0),"错误"))</f>
        <v/>
      </c>
      <c r="L308" s="7" t="str">
        <f>IF(E308="","",IFERROR(VLOOKUP(H308,'2-班级信息'!A:AH,34,0),"错误"))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IF(E308="","",IFERROR(VLOOKUP(E308,'4-收据记录表'!D:AX,18,0),"错误"))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IF(E309="","",IFERROR(VLOOKUP(H309,'2-班级信息'!A:AH,7,0),"错误"))</f>
        <v/>
      </c>
      <c r="L309" s="7" t="str">
        <f>IF(E309="","",IFERROR(VLOOKUP(H309,'2-班级信息'!A:AH,34,0),"错误"))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IF(E309="","",IFERROR(VLOOKUP(E309,'4-收据记录表'!D:AX,18,0),"错误"))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IF(E310="","",IFERROR(VLOOKUP(H310,'2-班级信息'!A:AH,7,0),"错误"))</f>
        <v/>
      </c>
      <c r="L310" s="7" t="str">
        <f>IF(E310="","",IFERROR(VLOOKUP(H310,'2-班级信息'!A:AH,34,0),"错误"))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IF(E310="","",IFERROR(VLOOKUP(E310,'4-收据记录表'!D:AX,18,0),"错误"))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IF(E311="","",IFERROR(VLOOKUP(H311,'2-班级信息'!A:AH,7,0),"错误"))</f>
        <v/>
      </c>
      <c r="L311" s="7" t="str">
        <f>IF(E311="","",IFERROR(VLOOKUP(H311,'2-班级信息'!A:AH,34,0),"错误"))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IF(E311="","",IFERROR(VLOOKUP(E311,'4-收据记录表'!D:AX,18,0),"错误"))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IF(E312="","",IFERROR(VLOOKUP(H312,'2-班级信息'!A:AH,7,0),"错误"))</f>
        <v/>
      </c>
      <c r="L312" s="7" t="str">
        <f>IF(E312="","",IFERROR(VLOOKUP(H312,'2-班级信息'!A:AH,34,0),"错误"))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IF(E312="","",IFERROR(VLOOKUP(E312,'4-收据记录表'!D:AX,18,0),"错误"))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IF(E313="","",IFERROR(VLOOKUP(H313,'2-班级信息'!A:AH,7,0),"错误"))</f>
        <v/>
      </c>
      <c r="L313" s="7" t="str">
        <f>IF(E313="","",IFERROR(VLOOKUP(H313,'2-班级信息'!A:AH,34,0),"错误"))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IF(E313="","",IFERROR(VLOOKUP(E313,'4-收据记录表'!D:AX,18,0),"错误"))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IF(E314="","",IFERROR(VLOOKUP(H314,'2-班级信息'!A:AH,7,0),"错误"))</f>
        <v/>
      </c>
      <c r="L314" s="7" t="str">
        <f>IF(E314="","",IFERROR(VLOOKUP(H314,'2-班级信息'!A:AH,34,0),"错误"))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IF(E314="","",IFERROR(VLOOKUP(E314,'4-收据记录表'!D:AX,18,0),"错误"))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IF(E315="","",IFERROR(VLOOKUP(H315,'2-班级信息'!A:AH,7,0),"错误"))</f>
        <v/>
      </c>
      <c r="L315" s="7" t="str">
        <f>IF(E315="","",IFERROR(VLOOKUP(H315,'2-班级信息'!A:AH,34,0),"错误"))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IF(E315="","",IFERROR(VLOOKUP(E315,'4-收据记录表'!D:AX,18,0),"错误"))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IF(E316="","",IFERROR(VLOOKUP(H316,'2-班级信息'!A:AH,7,0),"错误"))</f>
        <v/>
      </c>
      <c r="L316" s="7" t="str">
        <f>IF(E316="","",IFERROR(VLOOKUP(H316,'2-班级信息'!A:AH,34,0),"错误"))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IF(E316="","",IFERROR(VLOOKUP(E316,'4-收据记录表'!D:AX,18,0),"错误"))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IF(E317="","",IFERROR(VLOOKUP(H317,'2-班级信息'!A:AH,7,0),"错误"))</f>
        <v/>
      </c>
      <c r="L317" s="7" t="str">
        <f>IF(E317="","",IFERROR(VLOOKUP(H317,'2-班级信息'!A:AH,34,0),"错误"))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IF(E317="","",IFERROR(VLOOKUP(E317,'4-收据记录表'!D:AX,18,0),"错误"))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IF(E318="","",IFERROR(VLOOKUP(H318,'2-班级信息'!A:AH,7,0),"错误"))</f>
        <v/>
      </c>
      <c r="L318" s="7" t="str">
        <f>IF(E318="","",IFERROR(VLOOKUP(H318,'2-班级信息'!A:AH,34,0),"错误"))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IF(E318="","",IFERROR(VLOOKUP(E318,'4-收据记录表'!D:AX,18,0),"错误"))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IF(E319="","",IFERROR(VLOOKUP(H319,'2-班级信息'!A:AH,7,0),"错误"))</f>
        <v/>
      </c>
      <c r="L319" s="7" t="str">
        <f>IF(E319="","",IFERROR(VLOOKUP(H319,'2-班级信息'!A:AH,34,0),"错误"))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IF(E319="","",IFERROR(VLOOKUP(E319,'4-收据记录表'!D:AX,18,0),"错误"))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IF(E320="","",IFERROR(VLOOKUP(H320,'2-班级信息'!A:AH,7,0),"错误"))</f>
        <v/>
      </c>
      <c r="L320" s="7" t="str">
        <f>IF(E320="","",IFERROR(VLOOKUP(H320,'2-班级信息'!A:AH,34,0),"错误"))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IF(E320="","",IFERROR(VLOOKUP(E320,'4-收据记录表'!D:AX,18,0),"错误"))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IF(E321="","",IFERROR(VLOOKUP(H321,'2-班级信息'!A:AH,7,0),"错误"))</f>
        <v/>
      </c>
      <c r="L321" s="7" t="str">
        <f>IF(E321="","",IFERROR(VLOOKUP(H321,'2-班级信息'!A:AH,34,0),"错误"))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IF(E321="","",IFERROR(VLOOKUP(E321,'4-收据记录表'!D:AX,18,0),"错误"))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IF(E322="","",IFERROR(VLOOKUP(H322,'2-班级信息'!A:AH,7,0),"错误"))</f>
        <v/>
      </c>
      <c r="L322" s="7" t="str">
        <f>IF(E322="","",IFERROR(VLOOKUP(H322,'2-班级信息'!A:AH,34,0),"错误"))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IF(E322="","",IFERROR(VLOOKUP(E322,'4-收据记录表'!D:AX,18,0),"错误"))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IF(E323="","",IFERROR(VLOOKUP(H323,'2-班级信息'!A:AH,7,0),"错误"))</f>
        <v/>
      </c>
      <c r="L323" s="7" t="str">
        <f>IF(E323="","",IFERROR(VLOOKUP(H323,'2-班级信息'!A:AH,34,0),"错误"))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IF(E323="","",IFERROR(VLOOKUP(E323,'4-收据记录表'!D:AX,18,0),"错误"))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IF(E324="","",IFERROR(VLOOKUP(H324,'2-班级信息'!A:AH,7,0),"错误"))</f>
        <v/>
      </c>
      <c r="L324" s="7" t="str">
        <f>IF(E324="","",IFERROR(VLOOKUP(H324,'2-班级信息'!A:AH,34,0),"错误"))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IF(E324="","",IFERROR(VLOOKUP(E324,'4-收据记录表'!D:AX,18,0),"错误"))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IF(E325="","",IFERROR(VLOOKUP(H325,'2-班级信息'!A:AH,7,0),"错误"))</f>
        <v/>
      </c>
      <c r="L325" s="7" t="str">
        <f>IF(E325="","",IFERROR(VLOOKUP(H325,'2-班级信息'!A:AH,34,0),"错误"))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IF(E325="","",IFERROR(VLOOKUP(E325,'4-收据记录表'!D:AX,18,0),"错误"))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IF(E326="","",IFERROR(VLOOKUP(H326,'2-班级信息'!A:AH,7,0),"错误"))</f>
        <v/>
      </c>
      <c r="L326" s="7" t="str">
        <f>IF(E326="","",IFERROR(VLOOKUP(H326,'2-班级信息'!A:AH,34,0),"错误"))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IF(E326="","",IFERROR(VLOOKUP(E326,'4-收据记录表'!D:AX,18,0),"错误"))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IF(E327="","",IFERROR(VLOOKUP(H327,'2-班级信息'!A:AH,7,0),"错误"))</f>
        <v/>
      </c>
      <c r="L327" s="7" t="str">
        <f>IF(E327="","",IFERROR(VLOOKUP(H327,'2-班级信息'!A:AH,34,0),"错误"))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IF(E327="","",IFERROR(VLOOKUP(E327,'4-收据记录表'!D:AX,18,0),"错误"))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IF(E328="","",IFERROR(VLOOKUP(H328,'2-班级信息'!A:AH,7,0),"错误"))</f>
        <v/>
      </c>
      <c r="L328" s="7" t="str">
        <f>IF(E328="","",IFERROR(VLOOKUP(H328,'2-班级信息'!A:AH,34,0),"错误"))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IF(E328="","",IFERROR(VLOOKUP(E328,'4-收据记录表'!D:AX,18,0),"错误"))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IF(E329="","",IFERROR(VLOOKUP(H329,'2-班级信息'!A:AH,7,0),"错误"))</f>
        <v/>
      </c>
      <c r="L329" s="7" t="str">
        <f>IF(E329="","",IFERROR(VLOOKUP(H329,'2-班级信息'!A:AH,34,0),"错误"))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IF(E329="","",IFERROR(VLOOKUP(E329,'4-收据记录表'!D:AX,18,0),"错误"))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IF(E330="","",IFERROR(VLOOKUP(H330,'2-班级信息'!A:AH,7,0),"错误"))</f>
        <v/>
      </c>
      <c r="L330" s="7" t="str">
        <f>IF(E330="","",IFERROR(VLOOKUP(H330,'2-班级信息'!A:AH,34,0),"错误"))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IF(E330="","",IFERROR(VLOOKUP(E330,'4-收据记录表'!D:AX,18,0),"错误"))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IF(E331="","",IFERROR(VLOOKUP(H331,'2-班级信息'!A:AH,7,0),"错误"))</f>
        <v/>
      </c>
      <c r="L331" s="7" t="str">
        <f>IF(E331="","",IFERROR(VLOOKUP(H331,'2-班级信息'!A:AH,34,0),"错误"))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IF(E331="","",IFERROR(VLOOKUP(E331,'4-收据记录表'!D:AX,18,0),"错误"))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IF(E332="","",IFERROR(VLOOKUP(H332,'2-班级信息'!A:AH,7,0),"错误"))</f>
        <v/>
      </c>
      <c r="L332" s="7" t="str">
        <f>IF(E332="","",IFERROR(VLOOKUP(H332,'2-班级信息'!A:AH,34,0),"错误"))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IF(E332="","",IFERROR(VLOOKUP(E332,'4-收据记录表'!D:AX,18,0),"错误"))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IF(E333="","",IFERROR(VLOOKUP(H333,'2-班级信息'!A:AH,7,0),"错误"))</f>
        <v/>
      </c>
      <c r="L333" s="7" t="str">
        <f>IF(E333="","",IFERROR(VLOOKUP(H333,'2-班级信息'!A:AH,34,0),"错误"))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IF(E333="","",IFERROR(VLOOKUP(E333,'4-收据记录表'!D:AX,18,0),"错误"))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IF(E334="","",IFERROR(VLOOKUP(H334,'2-班级信息'!A:AH,7,0),"错误"))</f>
        <v/>
      </c>
      <c r="L334" s="7" t="str">
        <f>IF(E334="","",IFERROR(VLOOKUP(H334,'2-班级信息'!A:AH,34,0),"错误"))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IF(E334="","",IFERROR(VLOOKUP(E334,'4-收据记录表'!D:AX,18,0),"错误"))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IF(E335="","",IFERROR(VLOOKUP(H335,'2-班级信息'!A:AH,7,0),"错误"))</f>
        <v/>
      </c>
      <c r="L335" s="7" t="str">
        <f>IF(E335="","",IFERROR(VLOOKUP(H335,'2-班级信息'!A:AH,34,0),"错误"))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IF(E335="","",IFERROR(VLOOKUP(E335,'4-收据记录表'!D:AX,18,0),"错误"))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IF(E336="","",IFERROR(VLOOKUP(H336,'2-班级信息'!A:AH,7,0),"错误"))</f>
        <v/>
      </c>
      <c r="L336" s="7" t="str">
        <f>IF(E336="","",IFERROR(VLOOKUP(H336,'2-班级信息'!A:AH,34,0),"错误"))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IF(E336="","",IFERROR(VLOOKUP(E336,'4-收据记录表'!D:AX,18,0),"错误"))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IF(E337="","",IFERROR(VLOOKUP(H337,'2-班级信息'!A:AH,7,0),"错误"))</f>
        <v/>
      </c>
      <c r="L337" s="7" t="str">
        <f>IF(E337="","",IFERROR(VLOOKUP(H337,'2-班级信息'!A:AH,34,0),"错误"))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IF(E337="","",IFERROR(VLOOKUP(E337,'4-收据记录表'!D:AX,18,0),"错误"))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IF(E338="","",IFERROR(VLOOKUP(H338,'2-班级信息'!A:AH,7,0),"错误"))</f>
        <v/>
      </c>
      <c r="L338" s="7" t="str">
        <f>IF(E338="","",IFERROR(VLOOKUP(H338,'2-班级信息'!A:AH,34,0),"错误"))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IF(E338="","",IFERROR(VLOOKUP(E338,'4-收据记录表'!D:AX,18,0),"错误"))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IF(E339="","",IFERROR(VLOOKUP(H339,'2-班级信息'!A:AH,7,0),"错误"))</f>
        <v/>
      </c>
      <c r="L339" s="7" t="str">
        <f>IF(E339="","",IFERROR(VLOOKUP(H339,'2-班级信息'!A:AH,34,0),"错误"))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IF(E339="","",IFERROR(VLOOKUP(E339,'4-收据记录表'!D:AX,18,0),"错误"))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IF(E340="","",IFERROR(VLOOKUP(H340,'2-班级信息'!A:AH,7,0),"错误"))</f>
        <v/>
      </c>
      <c r="L340" s="7" t="str">
        <f>IF(E340="","",IFERROR(VLOOKUP(H340,'2-班级信息'!A:AH,34,0),"错误"))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IF(E340="","",IFERROR(VLOOKUP(E340,'4-收据记录表'!D:AX,18,0),"错误"))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IF(E341="","",IFERROR(VLOOKUP(H341,'2-班级信息'!A:AH,7,0),"错误"))</f>
        <v/>
      </c>
      <c r="L341" s="7" t="str">
        <f>IF(E341="","",IFERROR(VLOOKUP(H341,'2-班级信息'!A:AH,34,0),"错误"))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IF(E341="","",IFERROR(VLOOKUP(E341,'4-收据记录表'!D:AX,18,0),"错误"))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IF(E342="","",IFERROR(VLOOKUP(H342,'2-班级信息'!A:AH,7,0),"错误"))</f>
        <v/>
      </c>
      <c r="L342" s="7" t="str">
        <f>IF(E342="","",IFERROR(VLOOKUP(H342,'2-班级信息'!A:AH,34,0),"错误"))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IF(E342="","",IFERROR(VLOOKUP(E342,'4-收据记录表'!D:AX,18,0),"错误"))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IF(E343="","",IFERROR(VLOOKUP(H343,'2-班级信息'!A:AH,7,0),"错误"))</f>
        <v/>
      </c>
      <c r="L343" s="7" t="str">
        <f>IF(E343="","",IFERROR(VLOOKUP(H343,'2-班级信息'!A:AH,34,0),"错误"))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IF(E343="","",IFERROR(VLOOKUP(E343,'4-收据记录表'!D:AX,18,0),"错误"))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IF(E344="","",IFERROR(VLOOKUP(H344,'2-班级信息'!A:AH,7,0),"错误"))</f>
        <v/>
      </c>
      <c r="L344" s="7" t="str">
        <f>IF(E344="","",IFERROR(VLOOKUP(H344,'2-班级信息'!A:AH,34,0),"错误"))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IF(E344="","",IFERROR(VLOOKUP(E344,'4-收据记录表'!D:AX,18,0),"错误"))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IF(E345="","",IFERROR(VLOOKUP(H345,'2-班级信息'!A:AH,7,0),"错误"))</f>
        <v/>
      </c>
      <c r="L345" s="7" t="str">
        <f>IF(E345="","",IFERROR(VLOOKUP(H345,'2-班级信息'!A:AH,34,0),"错误"))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IF(E345="","",IFERROR(VLOOKUP(E345,'4-收据记录表'!D:AX,18,0),"错误"))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IF(E346="","",IFERROR(VLOOKUP(H346,'2-班级信息'!A:AH,7,0),"错误"))</f>
        <v/>
      </c>
      <c r="L346" s="7" t="str">
        <f>IF(E346="","",IFERROR(VLOOKUP(H346,'2-班级信息'!A:AH,34,0),"错误"))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IF(E346="","",IFERROR(VLOOKUP(E346,'4-收据记录表'!D:AX,18,0),"错误"))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IF(E347="","",IFERROR(VLOOKUP(H347,'2-班级信息'!A:AH,7,0),"错误"))</f>
        <v/>
      </c>
      <c r="L347" s="7" t="str">
        <f>IF(E347="","",IFERROR(VLOOKUP(H347,'2-班级信息'!A:AH,34,0),"错误"))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IF(E347="","",IFERROR(VLOOKUP(E347,'4-收据记录表'!D:AX,18,0),"错误"))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IF(E348="","",IFERROR(VLOOKUP(H348,'2-班级信息'!A:AH,7,0),"错误"))</f>
        <v/>
      </c>
      <c r="L348" s="7" t="str">
        <f>IF(E348="","",IFERROR(VLOOKUP(H348,'2-班级信息'!A:AH,34,0),"错误"))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IF(E348="","",IFERROR(VLOOKUP(E348,'4-收据记录表'!D:AX,18,0),"错误"))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IF(E349="","",IFERROR(VLOOKUP(H349,'2-班级信息'!A:AH,7,0),"错误"))</f>
        <v/>
      </c>
      <c r="L349" s="7" t="str">
        <f>IF(E349="","",IFERROR(VLOOKUP(H349,'2-班级信息'!A:AH,34,0),"错误"))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IF(E349="","",IFERROR(VLOOKUP(E349,'4-收据记录表'!D:AX,18,0),"错误"))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IF(E350="","",IFERROR(VLOOKUP(H350,'2-班级信息'!A:AH,7,0),"错误"))</f>
        <v/>
      </c>
      <c r="L350" s="7" t="str">
        <f>IF(E350="","",IFERROR(VLOOKUP(H350,'2-班级信息'!A:AH,34,0),"错误"))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IF(E350="","",IFERROR(VLOOKUP(E350,'4-收据记录表'!D:AX,18,0),"错误"))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IF(E351="","",IFERROR(VLOOKUP(H351,'2-班级信息'!A:AH,7,0),"错误"))</f>
        <v/>
      </c>
      <c r="L351" s="7" t="str">
        <f>IF(E351="","",IFERROR(VLOOKUP(H351,'2-班级信息'!A:AH,34,0),"错误"))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IF(E351="","",IFERROR(VLOOKUP(E351,'4-收据记录表'!D:AX,18,0),"错误"))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IF(E352="","",IFERROR(VLOOKUP(H352,'2-班级信息'!A:AH,7,0),"错误"))</f>
        <v/>
      </c>
      <c r="L352" s="7" t="str">
        <f>IF(E352="","",IFERROR(VLOOKUP(H352,'2-班级信息'!A:AH,34,0),"错误"))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IF(E352="","",IFERROR(VLOOKUP(E352,'4-收据记录表'!D:AX,18,0),"错误"))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IF(E353="","",IFERROR(VLOOKUP(H353,'2-班级信息'!A:AH,7,0),"错误"))</f>
        <v/>
      </c>
      <c r="L353" s="7" t="str">
        <f>IF(E353="","",IFERROR(VLOOKUP(H353,'2-班级信息'!A:AH,34,0),"错误"))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IF(E353="","",IFERROR(VLOOKUP(E353,'4-收据记录表'!D:AX,18,0),"错误"))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IF(E354="","",IFERROR(VLOOKUP(H354,'2-班级信息'!A:AH,7,0),"错误"))</f>
        <v/>
      </c>
      <c r="L354" s="7" t="str">
        <f>IF(E354="","",IFERROR(VLOOKUP(H354,'2-班级信息'!A:AH,34,0),"错误"))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IF(E354="","",IFERROR(VLOOKUP(E354,'4-收据记录表'!D:AX,18,0),"错误"))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IF(E355="","",IFERROR(VLOOKUP(H355,'2-班级信息'!A:AH,7,0),"错误"))</f>
        <v/>
      </c>
      <c r="L355" s="7" t="str">
        <f>IF(E355="","",IFERROR(VLOOKUP(H355,'2-班级信息'!A:AH,34,0),"错误"))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IF(E355="","",IFERROR(VLOOKUP(E355,'4-收据记录表'!D:AX,18,0),"错误"))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IF(E356="","",IFERROR(VLOOKUP(H356,'2-班级信息'!A:AH,7,0),"错误"))</f>
        <v/>
      </c>
      <c r="L356" s="7" t="str">
        <f>IF(E356="","",IFERROR(VLOOKUP(H356,'2-班级信息'!A:AH,34,0),"错误"))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IF(E356="","",IFERROR(VLOOKUP(E356,'4-收据记录表'!D:AX,18,0),"错误"))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IF(E357="","",IFERROR(VLOOKUP(H357,'2-班级信息'!A:AH,7,0),"错误"))</f>
        <v/>
      </c>
      <c r="L357" s="7" t="str">
        <f>IF(E357="","",IFERROR(VLOOKUP(H357,'2-班级信息'!A:AH,34,0),"错误"))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IF(E357="","",IFERROR(VLOOKUP(E357,'4-收据记录表'!D:AX,18,0),"错误"))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IF(E358="","",IFERROR(VLOOKUP(H358,'2-班级信息'!A:AH,7,0),"错误"))</f>
        <v/>
      </c>
      <c r="L358" s="7" t="str">
        <f>IF(E358="","",IFERROR(VLOOKUP(H358,'2-班级信息'!A:AH,34,0),"错误"))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IF(E358="","",IFERROR(VLOOKUP(E358,'4-收据记录表'!D:AX,18,0),"错误"))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IF(E359="","",IFERROR(VLOOKUP(H359,'2-班级信息'!A:AH,7,0),"错误"))</f>
        <v/>
      </c>
      <c r="L359" s="7" t="str">
        <f>IF(E359="","",IFERROR(VLOOKUP(H359,'2-班级信息'!A:AH,34,0),"错误"))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IF(E359="","",IFERROR(VLOOKUP(E359,'4-收据记录表'!D:AX,18,0),"错误"))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IF(E360="","",IFERROR(VLOOKUP(H360,'2-班级信息'!A:AH,7,0),"错误"))</f>
        <v/>
      </c>
      <c r="L360" s="7" t="str">
        <f>IF(E360="","",IFERROR(VLOOKUP(H360,'2-班级信息'!A:AH,34,0),"错误"))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IF(E360="","",IFERROR(VLOOKUP(E360,'4-收据记录表'!D:AX,18,0),"错误"))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IF(E361="","",IFERROR(VLOOKUP(H361,'2-班级信息'!A:AH,7,0),"错误"))</f>
        <v/>
      </c>
      <c r="L361" s="7" t="str">
        <f>IF(E361="","",IFERROR(VLOOKUP(H361,'2-班级信息'!A:AH,34,0),"错误"))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IF(E361="","",IFERROR(VLOOKUP(E361,'4-收据记录表'!D:AX,18,0),"错误"))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IF(E362="","",IFERROR(VLOOKUP(H362,'2-班级信息'!A:AH,7,0),"错误"))</f>
        <v/>
      </c>
      <c r="L362" s="7" t="str">
        <f>IF(E362="","",IFERROR(VLOOKUP(H362,'2-班级信息'!A:AH,34,0),"错误"))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IF(E362="","",IFERROR(VLOOKUP(E362,'4-收据记录表'!D:AX,18,0),"错误"))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IF(E363="","",IFERROR(VLOOKUP(H363,'2-班级信息'!A:AH,7,0),"错误"))</f>
        <v/>
      </c>
      <c r="L363" s="7" t="str">
        <f>IF(E363="","",IFERROR(VLOOKUP(H363,'2-班级信息'!A:AH,34,0),"错误"))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IF(E363="","",IFERROR(VLOOKUP(E363,'4-收据记录表'!D:AX,18,0),"错误"))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IF(E364="","",IFERROR(VLOOKUP(H364,'2-班级信息'!A:AH,7,0),"错误"))</f>
        <v/>
      </c>
      <c r="L364" s="7" t="str">
        <f>IF(E364="","",IFERROR(VLOOKUP(H364,'2-班级信息'!A:AH,34,0),"错误"))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IF(E364="","",IFERROR(VLOOKUP(E364,'4-收据记录表'!D:AX,18,0),"错误"))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IF(E365="","",IFERROR(VLOOKUP(H365,'2-班级信息'!A:AH,7,0),"错误"))</f>
        <v/>
      </c>
      <c r="L365" s="7" t="str">
        <f>IF(E365="","",IFERROR(VLOOKUP(H365,'2-班级信息'!A:AH,34,0),"错误"))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IF(E365="","",IFERROR(VLOOKUP(E365,'4-收据记录表'!D:AX,18,0),"错误"))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IF(E366="","",IFERROR(VLOOKUP(H366,'2-班级信息'!A:AH,7,0),"错误"))</f>
        <v/>
      </c>
      <c r="L366" s="7" t="str">
        <f>IF(E366="","",IFERROR(VLOOKUP(H366,'2-班级信息'!A:AH,34,0),"错误"))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IF(E366="","",IFERROR(VLOOKUP(E366,'4-收据记录表'!D:AX,18,0),"错误"))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IF(E367="","",IFERROR(VLOOKUP(H367,'2-班级信息'!A:AH,7,0),"错误"))</f>
        <v/>
      </c>
      <c r="L367" s="7" t="str">
        <f>IF(E367="","",IFERROR(VLOOKUP(H367,'2-班级信息'!A:AH,34,0),"错误"))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IF(E367="","",IFERROR(VLOOKUP(E367,'4-收据记录表'!D:AX,18,0),"错误"))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IF(E368="","",IFERROR(VLOOKUP(H368,'2-班级信息'!A:AH,7,0),"错误"))</f>
        <v/>
      </c>
      <c r="L368" s="7" t="str">
        <f>IF(E368="","",IFERROR(VLOOKUP(H368,'2-班级信息'!A:AH,34,0),"错误"))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IF(E368="","",IFERROR(VLOOKUP(E368,'4-收据记录表'!D:AX,18,0),"错误"))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IF(E369="","",IFERROR(VLOOKUP(H369,'2-班级信息'!A:AH,7,0),"错误"))</f>
        <v/>
      </c>
      <c r="L369" s="7" t="str">
        <f>IF(E369="","",IFERROR(VLOOKUP(H369,'2-班级信息'!A:AH,34,0),"错误"))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IF(E369="","",IFERROR(VLOOKUP(E369,'4-收据记录表'!D:AX,18,0),"错误"))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IF(E370="","",IFERROR(VLOOKUP(H370,'2-班级信息'!A:AH,7,0),"错误"))</f>
        <v/>
      </c>
      <c r="L370" s="7" t="str">
        <f>IF(E370="","",IFERROR(VLOOKUP(H370,'2-班级信息'!A:AH,34,0),"错误"))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IF(E370="","",IFERROR(VLOOKUP(E370,'4-收据记录表'!D:AX,18,0),"错误"))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IF(E371="","",IFERROR(VLOOKUP(H371,'2-班级信息'!A:AH,7,0),"错误"))</f>
        <v/>
      </c>
      <c r="L371" s="7" t="str">
        <f>IF(E371="","",IFERROR(VLOOKUP(H371,'2-班级信息'!A:AH,34,0),"错误"))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IF(E371="","",IFERROR(VLOOKUP(E371,'4-收据记录表'!D:AX,18,0),"错误"))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IF(E372="","",IFERROR(VLOOKUP(H372,'2-班级信息'!A:AH,7,0),"错误"))</f>
        <v/>
      </c>
      <c r="L372" s="7" t="str">
        <f>IF(E372="","",IFERROR(VLOOKUP(H372,'2-班级信息'!A:AH,34,0),"错误"))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IF(E372="","",IFERROR(VLOOKUP(E372,'4-收据记录表'!D:AX,18,0),"错误"))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IF(E373="","",IFERROR(VLOOKUP(H373,'2-班级信息'!A:AH,7,0),"错误"))</f>
        <v/>
      </c>
      <c r="L373" s="7" t="str">
        <f>IF(E373="","",IFERROR(VLOOKUP(H373,'2-班级信息'!A:AH,34,0),"错误"))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IF(E373="","",IFERROR(VLOOKUP(E373,'4-收据记录表'!D:AX,18,0),"错误"))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IF(E374="","",IFERROR(VLOOKUP(H374,'2-班级信息'!A:AH,7,0),"错误"))</f>
        <v/>
      </c>
      <c r="L374" s="7" t="str">
        <f>IF(E374="","",IFERROR(VLOOKUP(H374,'2-班级信息'!A:AH,34,0),"错误"))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IF(E374="","",IFERROR(VLOOKUP(E374,'4-收据记录表'!D:AX,18,0),"错误"))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IF(E375="","",IFERROR(VLOOKUP(H375,'2-班级信息'!A:AH,7,0),"错误"))</f>
        <v/>
      </c>
      <c r="L375" s="7" t="str">
        <f>IF(E375="","",IFERROR(VLOOKUP(H375,'2-班级信息'!A:AH,34,0),"错误"))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IF(E375="","",IFERROR(VLOOKUP(E375,'4-收据记录表'!D:AX,18,0),"错误"))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IF(E376="","",IFERROR(VLOOKUP(H376,'2-班级信息'!A:AH,7,0),"错误"))</f>
        <v/>
      </c>
      <c r="L376" s="7" t="str">
        <f>IF(E376="","",IFERROR(VLOOKUP(H376,'2-班级信息'!A:AH,34,0),"错误"))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IF(E376="","",IFERROR(VLOOKUP(E376,'4-收据记录表'!D:AX,18,0),"错误"))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IF(E377="","",IFERROR(VLOOKUP(H377,'2-班级信息'!A:AH,7,0),"错误"))</f>
        <v/>
      </c>
      <c r="L377" s="7" t="str">
        <f>IF(E377="","",IFERROR(VLOOKUP(H377,'2-班级信息'!A:AH,34,0),"错误"))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IF(E377="","",IFERROR(VLOOKUP(E377,'4-收据记录表'!D:AX,18,0),"错误"))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IF(E378="","",IFERROR(VLOOKUP(H378,'2-班级信息'!A:AH,7,0),"错误"))</f>
        <v/>
      </c>
      <c r="L378" s="7" t="str">
        <f>IF(E378="","",IFERROR(VLOOKUP(H378,'2-班级信息'!A:AH,34,0),"错误"))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IF(E378="","",IFERROR(VLOOKUP(E378,'4-收据记录表'!D:AX,18,0),"错误"))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IF(E379="","",IFERROR(VLOOKUP(H379,'2-班级信息'!A:AH,7,0),"错误"))</f>
        <v/>
      </c>
      <c r="L379" s="7" t="str">
        <f>IF(E379="","",IFERROR(VLOOKUP(H379,'2-班级信息'!A:AH,34,0),"错误"))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IF(E379="","",IFERROR(VLOOKUP(E379,'4-收据记录表'!D:AX,18,0),"错误"))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IF(E380="","",IFERROR(VLOOKUP(H380,'2-班级信息'!A:AH,7,0),"错误"))</f>
        <v/>
      </c>
      <c r="L380" s="7" t="str">
        <f>IF(E380="","",IFERROR(VLOOKUP(H380,'2-班级信息'!A:AH,34,0),"错误"))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IF(E380="","",IFERROR(VLOOKUP(E380,'4-收据记录表'!D:AX,18,0),"错误"))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IF(E381="","",IFERROR(VLOOKUP(H381,'2-班级信息'!A:AH,7,0),"错误"))</f>
        <v/>
      </c>
      <c r="L381" s="7" t="str">
        <f>IF(E381="","",IFERROR(VLOOKUP(H381,'2-班级信息'!A:AH,34,0),"错误"))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IF(E381="","",IFERROR(VLOOKUP(E381,'4-收据记录表'!D:AX,18,0),"错误"))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IF(E382="","",IFERROR(VLOOKUP(H382,'2-班级信息'!A:AH,7,0),"错误"))</f>
        <v/>
      </c>
      <c r="L382" s="7" t="str">
        <f>IF(E382="","",IFERROR(VLOOKUP(H382,'2-班级信息'!A:AH,34,0),"错误"))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IF(E382="","",IFERROR(VLOOKUP(E382,'4-收据记录表'!D:AX,18,0),"错误"))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IF(E383="","",IFERROR(VLOOKUP(H383,'2-班级信息'!A:AH,7,0),"错误"))</f>
        <v/>
      </c>
      <c r="L383" s="7" t="str">
        <f>IF(E383="","",IFERROR(VLOOKUP(H383,'2-班级信息'!A:AH,34,0),"错误"))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IF(E383="","",IFERROR(VLOOKUP(E383,'4-收据记录表'!D:AX,18,0),"错误"))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IF(E384="","",IFERROR(VLOOKUP(H384,'2-班级信息'!A:AH,7,0),"错误"))</f>
        <v/>
      </c>
      <c r="L384" s="7" t="str">
        <f>IF(E384="","",IFERROR(VLOOKUP(H384,'2-班级信息'!A:AH,34,0),"错误"))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IF(E384="","",IFERROR(VLOOKUP(E384,'4-收据记录表'!D:AX,18,0),"错误"))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IF(E385="","",IFERROR(VLOOKUP(H385,'2-班级信息'!A:AH,7,0),"错误"))</f>
        <v/>
      </c>
      <c r="L385" s="7" t="str">
        <f>IF(E385="","",IFERROR(VLOOKUP(H385,'2-班级信息'!A:AH,34,0),"错误"))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IF(E385="","",IFERROR(VLOOKUP(E385,'4-收据记录表'!D:AX,18,0),"错误"))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IF(E386="","",IFERROR(VLOOKUP(H386,'2-班级信息'!A:AH,7,0),"错误"))</f>
        <v/>
      </c>
      <c r="L386" s="7" t="str">
        <f>IF(E386="","",IFERROR(VLOOKUP(H386,'2-班级信息'!A:AH,34,0),"错误"))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IF(E386="","",IFERROR(VLOOKUP(E386,'4-收据记录表'!D:AX,18,0),"错误"))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IF(E387="","",IFERROR(VLOOKUP(H387,'2-班级信息'!A:AH,7,0),"错误"))</f>
        <v/>
      </c>
      <c r="L387" s="7" t="str">
        <f>IF(E387="","",IFERROR(VLOOKUP(H387,'2-班级信息'!A:AH,34,0),"错误"))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IF(E387="","",IFERROR(VLOOKUP(E387,'4-收据记录表'!D:AX,18,0),"错误"))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IF(E388="","",IFERROR(VLOOKUP(H388,'2-班级信息'!A:AH,7,0),"错误"))</f>
        <v/>
      </c>
      <c r="L388" s="7" t="str">
        <f>IF(E388="","",IFERROR(VLOOKUP(H388,'2-班级信息'!A:AH,34,0),"错误"))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IF(E388="","",IFERROR(VLOOKUP(E388,'4-收据记录表'!D:AX,18,0),"错误"))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IF(E389="","",IFERROR(VLOOKUP(H389,'2-班级信息'!A:AH,7,0),"错误"))</f>
        <v/>
      </c>
      <c r="L389" s="7" t="str">
        <f>IF(E389="","",IFERROR(VLOOKUP(H389,'2-班级信息'!A:AH,34,0),"错误"))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IF(E389="","",IFERROR(VLOOKUP(E389,'4-收据记录表'!D:AX,18,0),"错误"))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IF(E390="","",IFERROR(VLOOKUP(H390,'2-班级信息'!A:AH,7,0),"错误"))</f>
        <v/>
      </c>
      <c r="L390" s="7" t="str">
        <f>IF(E390="","",IFERROR(VLOOKUP(H390,'2-班级信息'!A:AH,34,0),"错误"))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IF(E390="","",IFERROR(VLOOKUP(E390,'4-收据记录表'!D:AX,18,0),"错误"))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IF(E391="","",IFERROR(VLOOKUP(H391,'2-班级信息'!A:AH,7,0),"错误"))</f>
        <v/>
      </c>
      <c r="L391" s="7" t="str">
        <f>IF(E391="","",IFERROR(VLOOKUP(H391,'2-班级信息'!A:AH,34,0),"错误"))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IF(E391="","",IFERROR(VLOOKUP(E391,'4-收据记录表'!D:AX,18,0),"错误"))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IF(E392="","",IFERROR(VLOOKUP(H392,'2-班级信息'!A:AH,7,0),"错误"))</f>
        <v/>
      </c>
      <c r="L392" s="7" t="str">
        <f>IF(E392="","",IFERROR(VLOOKUP(H392,'2-班级信息'!A:AH,34,0),"错误"))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IF(E392="","",IFERROR(VLOOKUP(E392,'4-收据记录表'!D:AX,18,0),"错误"))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IF(E393="","",IFERROR(VLOOKUP(H393,'2-班级信息'!A:AH,7,0),"错误"))</f>
        <v/>
      </c>
      <c r="L393" s="7" t="str">
        <f>IF(E393="","",IFERROR(VLOOKUP(H393,'2-班级信息'!A:AH,34,0),"错误"))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IF(E393="","",IFERROR(VLOOKUP(E393,'4-收据记录表'!D:AX,18,0),"错误"))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IF(E394="","",IFERROR(VLOOKUP(H394,'2-班级信息'!A:AH,7,0),"错误"))</f>
        <v/>
      </c>
      <c r="L394" s="7" t="str">
        <f>IF(E394="","",IFERROR(VLOOKUP(H394,'2-班级信息'!A:AH,34,0),"错误"))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IF(E394="","",IFERROR(VLOOKUP(E394,'4-收据记录表'!D:AX,18,0),"错误"))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IF(E395="","",IFERROR(VLOOKUP(H395,'2-班级信息'!A:AH,7,0),"错误"))</f>
        <v/>
      </c>
      <c r="L395" s="7" t="str">
        <f>IF(E395="","",IFERROR(VLOOKUP(H395,'2-班级信息'!A:AH,34,0),"错误"))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IF(E395="","",IFERROR(VLOOKUP(E395,'4-收据记录表'!D:AX,18,0),"错误"))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IF(E396="","",IFERROR(VLOOKUP(H396,'2-班级信息'!A:AH,7,0),"错误"))</f>
        <v/>
      </c>
      <c r="L396" s="7" t="str">
        <f>IF(E396="","",IFERROR(VLOOKUP(H396,'2-班级信息'!A:AH,34,0),"错误"))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IF(E396="","",IFERROR(VLOOKUP(E396,'4-收据记录表'!D:AX,18,0),"错误"))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IF(E397="","",IFERROR(VLOOKUP(H397,'2-班级信息'!A:AH,7,0),"错误"))</f>
        <v/>
      </c>
      <c r="L397" s="7" t="str">
        <f>IF(E397="","",IFERROR(VLOOKUP(H397,'2-班级信息'!A:AH,34,0),"错误"))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IF(E397="","",IFERROR(VLOOKUP(E397,'4-收据记录表'!D:AX,18,0),"错误"))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IF(E398="","",IFERROR(VLOOKUP(H398,'2-班级信息'!A:AH,7,0),"错误"))</f>
        <v/>
      </c>
      <c r="L398" s="7" t="str">
        <f>IF(E398="","",IFERROR(VLOOKUP(H398,'2-班级信息'!A:AH,34,0),"错误"))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IF(E398="","",IFERROR(VLOOKUP(E398,'4-收据记录表'!D:AX,18,0),"错误"))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IF(E399="","",IFERROR(VLOOKUP(H399,'2-班级信息'!A:AH,7,0),"错误"))</f>
        <v/>
      </c>
      <c r="L399" s="7" t="str">
        <f>IF(E399="","",IFERROR(VLOOKUP(H399,'2-班级信息'!A:AH,34,0),"错误"))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IF(E399="","",IFERROR(VLOOKUP(E399,'4-收据记录表'!D:AX,18,0),"错误"))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IF(E400="","",IFERROR(VLOOKUP(H400,'2-班级信息'!A:AH,7,0),"错误"))</f>
        <v/>
      </c>
      <c r="L400" s="7" t="str">
        <f>IF(E400="","",IFERROR(VLOOKUP(H400,'2-班级信息'!A:AH,34,0),"错误"))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IF(E400="","",IFERROR(VLOOKUP(E400,'4-收据记录表'!D:AX,18,0),"错误"))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IF(E401="","",IFERROR(VLOOKUP(H401,'2-班级信息'!A:AH,7,0),"错误"))</f>
        <v/>
      </c>
      <c r="L401" s="7" t="str">
        <f>IF(E401="","",IFERROR(VLOOKUP(H401,'2-班级信息'!A:AH,34,0),"错误"))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IF(E401="","",IFERROR(VLOOKUP(E401,'4-收据记录表'!D:AX,18,0),"错误"))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IF(E402="","",IFERROR(VLOOKUP(H402,'2-班级信息'!A:AH,7,0),"错误"))</f>
        <v/>
      </c>
      <c r="L402" s="7" t="str">
        <f>IF(E402="","",IFERROR(VLOOKUP(H402,'2-班级信息'!A:AH,34,0),"错误"))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IF(E402="","",IFERROR(VLOOKUP(E402,'4-收据记录表'!D:AX,18,0),"错误"))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IF(E403="","",IFERROR(VLOOKUP(H403,'2-班级信息'!A:AH,7,0),"错误"))</f>
        <v/>
      </c>
      <c r="L403" s="7" t="str">
        <f>IF(E403="","",IFERROR(VLOOKUP(H403,'2-班级信息'!A:AH,34,0),"错误"))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IF(E403="","",IFERROR(VLOOKUP(E403,'4-收据记录表'!D:AX,18,0),"错误"))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IF(E404="","",IFERROR(VLOOKUP(H404,'2-班级信息'!A:AH,7,0),"错误"))</f>
        <v/>
      </c>
      <c r="L404" s="7" t="str">
        <f>IF(E404="","",IFERROR(VLOOKUP(H404,'2-班级信息'!A:AH,34,0),"错误"))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IF(E404="","",IFERROR(VLOOKUP(E404,'4-收据记录表'!D:AX,18,0),"错误"))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IF(E405="","",IFERROR(VLOOKUP(H405,'2-班级信息'!A:AH,7,0),"错误"))</f>
        <v/>
      </c>
      <c r="L405" s="7" t="str">
        <f>IF(E405="","",IFERROR(VLOOKUP(H405,'2-班级信息'!A:AH,34,0),"错误"))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IF(E405="","",IFERROR(VLOOKUP(E405,'4-收据记录表'!D:AX,18,0),"错误"))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IF(E406="","",IFERROR(VLOOKUP(H406,'2-班级信息'!A:AH,7,0),"错误"))</f>
        <v/>
      </c>
      <c r="L406" s="7" t="str">
        <f>IF(E406="","",IFERROR(VLOOKUP(H406,'2-班级信息'!A:AH,34,0),"错误"))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IF(E406="","",IFERROR(VLOOKUP(E406,'4-收据记录表'!D:AX,18,0),"错误"))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IF(E407="","",IFERROR(VLOOKUP(H407,'2-班级信息'!A:AH,7,0),"错误"))</f>
        <v/>
      </c>
      <c r="L407" s="7" t="str">
        <f>IF(E407="","",IFERROR(VLOOKUP(H407,'2-班级信息'!A:AH,34,0),"错误"))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IF(E407="","",IFERROR(VLOOKUP(E407,'4-收据记录表'!D:AX,18,0),"错误"))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IF(E408="","",IFERROR(VLOOKUP(H408,'2-班级信息'!A:AH,7,0),"错误"))</f>
        <v/>
      </c>
      <c r="L408" s="7" t="str">
        <f>IF(E408="","",IFERROR(VLOOKUP(H408,'2-班级信息'!A:AH,34,0),"错误"))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IF(E408="","",IFERROR(VLOOKUP(E408,'4-收据记录表'!D:AX,18,0),"错误"))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IF(E409="","",IFERROR(VLOOKUP(H409,'2-班级信息'!A:AH,7,0),"错误"))</f>
        <v/>
      </c>
      <c r="L409" s="7" t="str">
        <f>IF(E409="","",IFERROR(VLOOKUP(H409,'2-班级信息'!A:AH,34,0),"错误"))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IF(E409="","",IFERROR(VLOOKUP(E409,'4-收据记录表'!D:AX,18,0),"错误"))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IF(E410="","",IFERROR(VLOOKUP(H410,'2-班级信息'!A:AH,7,0),"错误"))</f>
        <v/>
      </c>
      <c r="L410" s="7" t="str">
        <f>IF(E410="","",IFERROR(VLOOKUP(H410,'2-班级信息'!A:AH,34,0),"错误"))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IF(E410="","",IFERROR(VLOOKUP(E410,'4-收据记录表'!D:AX,18,0),"错误"))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IF(E411="","",IFERROR(VLOOKUP(H411,'2-班级信息'!A:AH,7,0),"错误"))</f>
        <v/>
      </c>
      <c r="L411" s="7" t="str">
        <f>IF(E411="","",IFERROR(VLOOKUP(H411,'2-班级信息'!A:AH,34,0),"错误"))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IF(E411="","",IFERROR(VLOOKUP(E411,'4-收据记录表'!D:AX,18,0),"错误"))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IF(E412="","",IFERROR(VLOOKUP(H412,'2-班级信息'!A:AH,7,0),"错误"))</f>
        <v/>
      </c>
      <c r="L412" s="7" t="str">
        <f>IF(E412="","",IFERROR(VLOOKUP(H412,'2-班级信息'!A:AH,34,0),"错误"))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IF(E412="","",IFERROR(VLOOKUP(E412,'4-收据记录表'!D:AX,18,0),"错误"))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IF(E413="","",IFERROR(VLOOKUP(H413,'2-班级信息'!A:AH,7,0),"错误"))</f>
        <v/>
      </c>
      <c r="L413" s="7" t="str">
        <f>IF(E413="","",IFERROR(VLOOKUP(H413,'2-班级信息'!A:AH,34,0),"错误"))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IF(E413="","",IFERROR(VLOOKUP(E413,'4-收据记录表'!D:AX,18,0),"错误"))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IF(E414="","",IFERROR(VLOOKUP(H414,'2-班级信息'!A:AH,7,0),"错误"))</f>
        <v/>
      </c>
      <c r="L414" s="7" t="str">
        <f>IF(E414="","",IFERROR(VLOOKUP(H414,'2-班级信息'!A:AH,34,0),"错误"))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IF(E414="","",IFERROR(VLOOKUP(E414,'4-收据记录表'!D:AX,18,0),"错误"))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IF(E415="","",IFERROR(VLOOKUP(H415,'2-班级信息'!A:AH,7,0),"错误"))</f>
        <v/>
      </c>
      <c r="L415" s="7" t="str">
        <f>IF(E415="","",IFERROR(VLOOKUP(H415,'2-班级信息'!A:AH,34,0),"错误"))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IF(E415="","",IFERROR(VLOOKUP(E415,'4-收据记录表'!D:AX,18,0),"错误"))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IF(E416="","",IFERROR(VLOOKUP(H416,'2-班级信息'!A:AH,7,0),"错误"))</f>
        <v/>
      </c>
      <c r="L416" s="7" t="str">
        <f>IF(E416="","",IFERROR(VLOOKUP(H416,'2-班级信息'!A:AH,34,0),"错误"))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IF(E416="","",IFERROR(VLOOKUP(E416,'4-收据记录表'!D:AX,18,0),"错误"))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IF(E417="","",IFERROR(VLOOKUP(H417,'2-班级信息'!A:AH,7,0),"错误"))</f>
        <v/>
      </c>
      <c r="L417" s="7" t="str">
        <f>IF(E417="","",IFERROR(VLOOKUP(H417,'2-班级信息'!A:AH,34,0),"错误"))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IF(E417="","",IFERROR(VLOOKUP(E417,'4-收据记录表'!D:AX,18,0),"错误"))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IF(E418="","",IFERROR(VLOOKUP(H418,'2-班级信息'!A:AH,7,0),"错误"))</f>
        <v/>
      </c>
      <c r="L418" s="7" t="str">
        <f>IF(E418="","",IFERROR(VLOOKUP(H418,'2-班级信息'!A:AH,34,0),"错误"))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IF(E418="","",IFERROR(VLOOKUP(E418,'4-收据记录表'!D:AX,18,0),"错误"))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IF(E419="","",IFERROR(VLOOKUP(H419,'2-班级信息'!A:AH,7,0),"错误"))</f>
        <v/>
      </c>
      <c r="L419" s="7" t="str">
        <f>IF(E419="","",IFERROR(VLOOKUP(H419,'2-班级信息'!A:AH,34,0),"错误"))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IF(E419="","",IFERROR(VLOOKUP(E419,'4-收据记录表'!D:AX,18,0),"错误"))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IF(E420="","",IFERROR(VLOOKUP(H420,'2-班级信息'!A:AH,7,0),"错误"))</f>
        <v/>
      </c>
      <c r="L420" s="7" t="str">
        <f>IF(E420="","",IFERROR(VLOOKUP(H420,'2-班级信息'!A:AH,34,0),"错误"))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IF(E420="","",IFERROR(VLOOKUP(E420,'4-收据记录表'!D:AX,18,0),"错误"))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IF(E421="","",IFERROR(VLOOKUP(H421,'2-班级信息'!A:AH,7,0),"错误"))</f>
        <v/>
      </c>
      <c r="L421" s="7" t="str">
        <f>IF(E421="","",IFERROR(VLOOKUP(H421,'2-班级信息'!A:AH,34,0),"错误"))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IF(E421="","",IFERROR(VLOOKUP(E421,'4-收据记录表'!D:AX,18,0),"错误"))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IF(E422="","",IFERROR(VLOOKUP(H422,'2-班级信息'!A:AH,7,0),"错误"))</f>
        <v/>
      </c>
      <c r="L422" s="7" t="str">
        <f>IF(E422="","",IFERROR(VLOOKUP(H422,'2-班级信息'!A:AH,34,0),"错误"))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IF(E422="","",IFERROR(VLOOKUP(E422,'4-收据记录表'!D:AX,18,0),"错误"))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IF(E423="","",IFERROR(VLOOKUP(H423,'2-班级信息'!A:AH,7,0),"错误"))</f>
        <v/>
      </c>
      <c r="L423" s="7" t="str">
        <f>IF(E423="","",IFERROR(VLOOKUP(H423,'2-班级信息'!A:AH,34,0),"错误"))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IF(E423="","",IFERROR(VLOOKUP(E423,'4-收据记录表'!D:AX,18,0),"错误"))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IF(E424="","",IFERROR(VLOOKUP(H424,'2-班级信息'!A:AH,7,0),"错误"))</f>
        <v/>
      </c>
      <c r="L424" s="7" t="str">
        <f>IF(E424="","",IFERROR(VLOOKUP(H424,'2-班级信息'!A:AH,34,0),"错误"))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IF(E424="","",IFERROR(VLOOKUP(E424,'4-收据记录表'!D:AX,18,0),"错误"))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IF(E425="","",IFERROR(VLOOKUP(H425,'2-班级信息'!A:AH,7,0),"错误"))</f>
        <v/>
      </c>
      <c r="L425" s="7" t="str">
        <f>IF(E425="","",IFERROR(VLOOKUP(H425,'2-班级信息'!A:AH,34,0),"错误"))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IF(E425="","",IFERROR(VLOOKUP(E425,'4-收据记录表'!D:AX,18,0),"错误"))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K3" activePane="bottomRight" state="frozen"/>
      <selection pane="topRight" activeCell="G1" sqref="G1"/>
      <selection pane="bottomLeft" activeCell="A3" sqref="A3"/>
      <selection pane="bottomRight" activeCell="A2" sqref="A2:Y17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3" t="s">
        <v>1671</v>
      </c>
      <c r="C1" s="103" t="s">
        <v>1672</v>
      </c>
      <c r="D1" s="17" t="s">
        <v>1673</v>
      </c>
      <c r="E1" s="17" t="s">
        <v>1674</v>
      </c>
      <c r="F1" s="17" t="s">
        <v>6</v>
      </c>
      <c r="G1" s="16" t="s">
        <v>1675</v>
      </c>
      <c r="H1" s="16" t="s">
        <v>3</v>
      </c>
      <c r="I1" s="16" t="s">
        <v>4</v>
      </c>
      <c r="J1" s="16" t="s">
        <v>5</v>
      </c>
      <c r="K1" s="15" t="s">
        <v>60</v>
      </c>
      <c r="L1" s="15" t="s">
        <v>1676</v>
      </c>
      <c r="M1" s="18" t="s">
        <v>1677</v>
      </c>
      <c r="N1" s="14" t="s">
        <v>62</v>
      </c>
      <c r="O1" s="14" t="s">
        <v>63</v>
      </c>
      <c r="P1" s="14" t="s">
        <v>64</v>
      </c>
      <c r="Q1" s="18" t="s">
        <v>43</v>
      </c>
      <c r="R1" s="15" t="s">
        <v>1678</v>
      </c>
      <c r="S1" s="103" t="s">
        <v>1679</v>
      </c>
      <c r="T1" s="16" t="s">
        <v>65</v>
      </c>
      <c r="U1" s="16" t="s">
        <v>66</v>
      </c>
      <c r="V1" s="16" t="s">
        <v>27</v>
      </c>
      <c r="W1" s="16" t="s">
        <v>67</v>
      </c>
      <c r="X1" s="16" t="s">
        <v>68</v>
      </c>
      <c r="Y1" s="16" t="s">
        <v>69</v>
      </c>
      <c r="AA1" t="s">
        <v>59</v>
      </c>
    </row>
    <row r="2" spans="1:28">
      <c r="A2" s="13">
        <v>1</v>
      </c>
      <c r="B2" s="12" t="str">
        <f>MID('5-课消明细表'!$M$2,6,2)&amp;"月"</f>
        <v>06月</v>
      </c>
      <c r="C2" s="11" t="str">
        <f>+'5-课消明细表'!$G$2</f>
        <v>天河华景中心</v>
      </c>
      <c r="D2" s="3" t="s">
        <v>1577</v>
      </c>
      <c r="E2" s="9" t="s">
        <v>3408</v>
      </c>
      <c r="F2" s="12" t="str">
        <f>IF(E2="","",IFERROR(VLOOKUP(E2,'1-学员信息表'!A:AG,2,0),"错误"))</f>
        <v>詹以峤</v>
      </c>
      <c r="G2" s="12" t="e">
        <f>IF(E2="","",VLOOKUP(LEFT(H2,3),班级编码!A:M,8,0))</f>
        <v>#N/A</v>
      </c>
      <c r="H2" s="1" t="s">
        <v>4848</v>
      </c>
      <c r="I2" s="8" t="str">
        <f>IF(E2="","",IFERROR(VLOOKUP(H2,'2-班级信息'!A:AM,27,0),"错误"))</f>
        <v/>
      </c>
      <c r="J2" s="8" t="str">
        <f>IF(E2="","",IFERROR(VLOOKUP(H2,'2-班级信息'!A:AM,28,0),"错误"))</f>
        <v/>
      </c>
      <c r="K2" s="7">
        <f>IF(E2="","",IFERROR(VLOOKUP(H2,'2-班级信息'!A:AH,7,0),"错误"))</f>
        <v>1</v>
      </c>
      <c r="L2" s="7">
        <f>IF(E2="","",IFERROR(VLOOKUP(H2,'2-班级信息'!A:AH,34,0),"错误"))</f>
        <v>1</v>
      </c>
      <c r="M2" s="104" t="s">
        <v>4839</v>
      </c>
      <c r="N2" s="105"/>
      <c r="O2" s="106">
        <f>SUMIF('6-学员费用预警表'!A:A,E2,'6-学员费用预警表'!F:F)</f>
        <v>32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>18620807692</v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>03-课题：自然拼音</v>
      </c>
      <c r="X2" s="107" t="str">
        <f>IF(E2="","",IF(ISERROR(VLOOKUP(E2,'1-学员信息表'!A:AG,20,0)),"错误",IF(VLOOKUP(E2,'1-学员信息表'!A:AG,20,0)="","错误",VLOOKUP(E2,'1-学员信息表'!A:AG,20,0))))</f>
        <v>未知</v>
      </c>
      <c r="Y2" s="107" t="str">
        <f>IF(E2="","",IF(ISERROR(VLOOKUP(E2,'1-学员信息表'!A:AG,21,0)),"错误",IF(VLOOKUP(E2,'1-学员信息表'!A:AG,21,0)="","错误",VLOOKUP(E2,'1-学员信息表'!A:AG,21,0))))</f>
        <v>小班</v>
      </c>
      <c r="AA2" t="s">
        <v>70</v>
      </c>
      <c r="AB2" t="s">
        <v>71</v>
      </c>
    </row>
    <row r="3" spans="1:28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天河华景中心</v>
      </c>
      <c r="D3" s="3" t="s">
        <v>1577</v>
      </c>
      <c r="E3" s="1" t="s">
        <v>4838</v>
      </c>
      <c r="F3" s="12" t="str">
        <f>IF(E3="","",IFERROR(VLOOKUP(E3,'1-学员信息表'!A:AG,2,0),"错误"))</f>
        <v>王奕朗</v>
      </c>
      <c r="G3" s="12" t="e">
        <f>IF(E3="","",VLOOKUP(LEFT(H3,3),班级编码!A:M,8,0))</f>
        <v>#N/A</v>
      </c>
      <c r="H3" s="9" t="s">
        <v>4848</v>
      </c>
      <c r="I3" s="8" t="str">
        <f>IF(E3="","",IFERROR(VLOOKUP(H3,'2-班级信息'!A:AM,27,0),"错误"))</f>
        <v/>
      </c>
      <c r="J3" s="8" t="str">
        <f>IF(E3="","",IFERROR(VLOOKUP(H3,'2-班级信息'!A:AM,28,0),"错误"))</f>
        <v/>
      </c>
      <c r="K3" s="7">
        <f>IF(E3="","",IFERROR(VLOOKUP(H3,'2-班级信息'!A:AH,7,0),"错误"))</f>
        <v>1</v>
      </c>
      <c r="L3" s="7">
        <f>IF(E3="","",IFERROR(VLOOKUP(H3,'2-班级信息'!A:AH,34,0),"错误"))</f>
        <v>1</v>
      </c>
      <c r="M3" s="104" t="s">
        <v>4840</v>
      </c>
      <c r="N3" s="105"/>
      <c r="O3" s="106">
        <f>SUMIF('6-学员费用预警表'!A:A,E3,'6-学员费用预警表'!F:F)</f>
        <v>32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>13422114808</v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>07-网络咨询</v>
      </c>
      <c r="X3" s="107" t="str">
        <f>IF(E3="","",IF(ISERROR(VLOOKUP(E3,'1-学员信息表'!A:AG,20,0)),"错误",IF(VLOOKUP(E3,'1-学员信息表'!A:AG,20,0)="","错误",VLOOKUP(E3,'1-学员信息表'!A:AG,20,0))))</f>
        <v>未知</v>
      </c>
      <c r="Y3" s="107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>
        <f>IF(E4&lt;&gt;"",A3+1,"")</f>
        <v>3</v>
      </c>
      <c r="B4" s="12" t="str">
        <f>IF(E4&lt;&gt;"",$B$2,"")</f>
        <v>06月</v>
      </c>
      <c r="C4" s="11" t="str">
        <f>IF(E4&lt;&gt;"",$C$2,"")</f>
        <v>天河华景中心</v>
      </c>
      <c r="D4" s="3" t="s">
        <v>1577</v>
      </c>
      <c r="E4" s="9" t="s">
        <v>4841</v>
      </c>
      <c r="F4" s="12" t="str">
        <f>IF(E4="","",IFERROR(VLOOKUP(E4,'1-学员信息表'!A:AG,2,0),"错误"))</f>
        <v>彭云翼</v>
      </c>
      <c r="G4" s="12" t="e">
        <f>IF(E4="","",VLOOKUP(LEFT(H4,3),班级编码!A:M,8,0))</f>
        <v>#N/A</v>
      </c>
      <c r="H4" s="9" t="s">
        <v>4848</v>
      </c>
      <c r="I4" s="8" t="str">
        <f>IF(E4="","",IFERROR(VLOOKUP(H4,'2-班级信息'!A:AM,27,0),"错误"))</f>
        <v/>
      </c>
      <c r="J4" s="8" t="str">
        <f>IF(E4="","",IFERROR(VLOOKUP(H4,'2-班级信息'!A:AM,28,0),"错误"))</f>
        <v/>
      </c>
      <c r="K4" s="7">
        <f>IF(E4="","",IFERROR(VLOOKUP(H4,'2-班级信息'!A:AH,7,0),"错误"))</f>
        <v>1</v>
      </c>
      <c r="L4" s="7">
        <f>IF(E4="","",IFERROR(VLOOKUP(H4,'2-班级信息'!A:AH,34,0),"错误"))</f>
        <v>1</v>
      </c>
      <c r="M4" s="111" t="s">
        <v>4839</v>
      </c>
      <c r="N4" s="105"/>
      <c r="O4" s="106">
        <f>SUMIF('6-学员费用预警表'!A:A,E4,'6-学员费用预警表'!F:F)</f>
        <v>48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>13824432012</v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>03-课题：自然拼音</v>
      </c>
      <c r="X4" s="107" t="str">
        <f>IF(E4="","",IF(ISERROR(VLOOKUP(E4,'1-学员信息表'!A:AG,20,0)),"错误",IF(VLOOKUP(E4,'1-学员信息表'!A:AG,20,0)="","错误",VLOOKUP(E4,'1-学员信息表'!A:AG,20,0))))</f>
        <v>天河区天府路小学</v>
      </c>
      <c r="Y4" s="107"/>
    </row>
    <row r="5" spans="1:28">
      <c r="A5" s="8">
        <f t="shared" ref="A5:A68" si="0">IF(E5&lt;&gt;"",A4+1,"")</f>
        <v>4</v>
      </c>
      <c r="B5" s="12" t="str">
        <f t="shared" ref="B5:B68" si="1">IF(E5&lt;&gt;"",$B$2,"")</f>
        <v>06月</v>
      </c>
      <c r="C5" s="11" t="str">
        <f t="shared" ref="C5:C68" si="2">IF(E5&lt;&gt;"",$C$2,"")</f>
        <v>天河华景中心</v>
      </c>
      <c r="D5" s="3" t="s">
        <v>1577</v>
      </c>
      <c r="E5" s="9" t="s">
        <v>4842</v>
      </c>
      <c r="F5" s="12" t="str">
        <f>IF(E5="","",IFERROR(VLOOKUP(E5,'1-学员信息表'!A:AG,2,0),"错误"))</f>
        <v>彭羽菲</v>
      </c>
      <c r="G5" s="12" t="e">
        <f>IF(E5="","",VLOOKUP(LEFT(H5,3),班级编码!A:M,8,0))</f>
        <v>#N/A</v>
      </c>
      <c r="H5" s="9" t="s">
        <v>4848</v>
      </c>
      <c r="I5" s="8" t="str">
        <f>IF(E5="","",IFERROR(VLOOKUP(H5,'2-班级信息'!A:AM,27,0),"错误"))</f>
        <v/>
      </c>
      <c r="J5" s="8" t="str">
        <f>IF(E5="","",IFERROR(VLOOKUP(H5,'2-班级信息'!A:AM,28,0),"错误"))</f>
        <v/>
      </c>
      <c r="K5" s="7">
        <f>IF(E5="","",IFERROR(VLOOKUP(H5,'2-班级信息'!A:AH,7,0),"错误"))</f>
        <v>1</v>
      </c>
      <c r="L5" s="7">
        <f>IF(E5="","",IFERROR(VLOOKUP(H5,'2-班级信息'!A:AH,34,0),"错误"))</f>
        <v>1</v>
      </c>
      <c r="M5" s="111" t="s">
        <v>4839</v>
      </c>
      <c r="N5" s="105"/>
      <c r="O5" s="106">
        <f>SUMIF('6-学员费用预警表'!A:A,E5,'6-学员费用预警表'!F:F)</f>
        <v>48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>13824432012</v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>03-课题：自然拼音</v>
      </c>
      <c r="X5" s="107" t="str">
        <f>IF(E5="","",IF(ISERROR(VLOOKUP(E5,'1-学员信息表'!A:AG,20,0)),"错误",IF(VLOOKUP(E5,'1-学员信息表'!A:AG,20,0)="","错误",VLOOKUP(E5,'1-学员信息表'!A:AG,20,0))))</f>
        <v>天河区天府路小学</v>
      </c>
      <c r="Y5" s="107"/>
    </row>
    <row r="6" spans="1:28">
      <c r="A6" s="8">
        <f t="shared" si="0"/>
        <v>5</v>
      </c>
      <c r="B6" s="12" t="str">
        <f t="shared" si="1"/>
        <v>06月</v>
      </c>
      <c r="C6" s="11" t="str">
        <f t="shared" si="2"/>
        <v>天河华景中心</v>
      </c>
      <c r="D6" s="3" t="s">
        <v>1577</v>
      </c>
      <c r="E6" s="9" t="s">
        <v>4843</v>
      </c>
      <c r="F6" s="12" t="str">
        <f>IF(E6="","",IFERROR(VLOOKUP(E6,'1-学员信息表'!A:AG,2,0),"错误"))</f>
        <v>勒瑞琦</v>
      </c>
      <c r="G6" s="12" t="e">
        <f>IF(E6="","",VLOOKUP(LEFT(H6,3),班级编码!A:M,8,0))</f>
        <v>#N/A</v>
      </c>
      <c r="H6" s="9" t="s">
        <v>4848</v>
      </c>
      <c r="I6" s="8" t="str">
        <f>IF(E6="","",IFERROR(VLOOKUP(H6,'2-班级信息'!A:AM,27,0),"错误"))</f>
        <v/>
      </c>
      <c r="J6" s="8" t="str">
        <f>IF(E6="","",IFERROR(VLOOKUP(H6,'2-班级信息'!A:AM,28,0),"错误"))</f>
        <v/>
      </c>
      <c r="K6" s="7">
        <f>IF(E6="","",IFERROR(VLOOKUP(H6,'2-班级信息'!A:AH,7,0),"错误"))</f>
        <v>1</v>
      </c>
      <c r="L6" s="7">
        <f>IF(E6="","",IFERROR(VLOOKUP(H6,'2-班级信息'!A:AH,34,0),"错误"))</f>
        <v>1</v>
      </c>
      <c r="M6" s="111" t="s">
        <v>4839</v>
      </c>
      <c r="N6" s="105"/>
      <c r="O6" s="106">
        <f>SUMIF('6-学员费用预警表'!A:A,E6,'6-学员费用预警表'!F:F)</f>
        <v>48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>13302337916</v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>03-课题：自然拼音</v>
      </c>
      <c r="X6" s="107" t="str">
        <f>IF(E6="","",IF(ISERROR(VLOOKUP(E6,'1-学员信息表'!A:AG,20,0)),"错误",IF(VLOOKUP(E6,'1-学员信息表'!A:AG,20,0)="","错误",VLOOKUP(E6,'1-学员信息表'!A:AG,20,0))))</f>
        <v>广州市天河区天府路小学</v>
      </c>
      <c r="Y6" s="107"/>
    </row>
    <row r="7" spans="1:28">
      <c r="A7" s="8">
        <f t="shared" si="0"/>
        <v>6</v>
      </c>
      <c r="B7" s="12" t="str">
        <f t="shared" si="1"/>
        <v>06月</v>
      </c>
      <c r="C7" s="11" t="str">
        <f t="shared" si="2"/>
        <v>天河华景中心</v>
      </c>
      <c r="D7" s="3" t="s">
        <v>1577</v>
      </c>
      <c r="E7" s="9" t="s">
        <v>4845</v>
      </c>
      <c r="F7" s="12" t="str">
        <f>IF(E7="","",IFERROR(VLOOKUP(E7,'1-学员信息表'!A:AG,2,0),"错误"))</f>
        <v>杜航宇</v>
      </c>
      <c r="G7" s="12" t="e">
        <f>IF(E7="","",VLOOKUP(LEFT(H7,3),班级编码!A:M,8,0))</f>
        <v>#N/A</v>
      </c>
      <c r="H7" s="9" t="s">
        <v>4848</v>
      </c>
      <c r="I7" s="8" t="str">
        <f>IF(E7="","",IFERROR(VLOOKUP(H7,'2-班级信息'!A:AM,27,0),"错误"))</f>
        <v/>
      </c>
      <c r="J7" s="8" t="str">
        <f>IF(E7="","",IFERROR(VLOOKUP(H7,'2-班级信息'!A:AM,28,0),"错误"))</f>
        <v/>
      </c>
      <c r="K7" s="7">
        <f>IF(E7="","",IFERROR(VLOOKUP(H7,'2-班级信息'!A:AH,7,0),"错误"))</f>
        <v>1</v>
      </c>
      <c r="L7" s="7">
        <f>IF(E7="","",IFERROR(VLOOKUP(H7,'2-班级信息'!A:AH,34,0),"错误"))</f>
        <v>1</v>
      </c>
      <c r="M7" s="111" t="s">
        <v>4839</v>
      </c>
      <c r="N7" s="105"/>
      <c r="O7" s="106">
        <f>SUMIF('6-学员费用预警表'!A:A,E7,'6-学员费用预警表'!F:F)</f>
        <v>0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>18988800659</v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>自然拼音班</v>
      </c>
      <c r="X7" s="107" t="str">
        <f>IF(E7="","",IF(ISERROR(VLOOKUP(E7,'1-学员信息表'!A:AG,20,0)),"错误",IF(VLOOKUP(E7,'1-学员信息表'!A:AG,20,0)="","错误",VLOOKUP(E7,'1-学员信息表'!A:AG,20,0))))</f>
        <v>天河区天府路小学</v>
      </c>
      <c r="Y7" s="107" t="str">
        <f>IF(E7="","",IF(ISERROR(VLOOKUP(E7,'1-学员信息表'!A:AG,21,0)),"错误",IF(VLOOKUP(E7,'1-学员信息表'!A:AG,21,0)="","错误",VLOOKUP(E7,'1-学员信息表'!A:AG,21,0))))</f>
        <v>二年级</v>
      </c>
    </row>
    <row r="8" spans="1:28">
      <c r="A8" s="8">
        <f t="shared" si="0"/>
        <v>7</v>
      </c>
      <c r="B8" s="12" t="str">
        <f t="shared" si="1"/>
        <v>06月</v>
      </c>
      <c r="C8" s="11" t="str">
        <f t="shared" si="2"/>
        <v>天河华景中心</v>
      </c>
      <c r="D8" s="3" t="s">
        <v>1577</v>
      </c>
      <c r="E8" s="9" t="s">
        <v>4846</v>
      </c>
      <c r="F8" s="12" t="str">
        <f>IF(E8="","",IFERROR(VLOOKUP(E8,'1-学员信息表'!A:AG,2,0),"错误"))</f>
        <v>董陈蓓</v>
      </c>
      <c r="G8" s="12" t="e">
        <f>IF(E8="","",VLOOKUP(LEFT(H8,3),班级编码!A:M,8,0))</f>
        <v>#N/A</v>
      </c>
      <c r="H8" s="9" t="s">
        <v>4848</v>
      </c>
      <c r="I8" s="8" t="str">
        <f>IF(E8="","",IFERROR(VLOOKUP(H8,'2-班级信息'!A:AM,27,0),"错误"))</f>
        <v/>
      </c>
      <c r="J8" s="8" t="str">
        <f>IF(E8="","",IFERROR(VLOOKUP(H8,'2-班级信息'!A:AM,28,0),"错误"))</f>
        <v/>
      </c>
      <c r="K8" s="7">
        <f>IF(E8="","",IFERROR(VLOOKUP(H8,'2-班级信息'!A:AH,7,0),"错误"))</f>
        <v>1</v>
      </c>
      <c r="L8" s="7">
        <f>IF(E8="","",IFERROR(VLOOKUP(H8,'2-班级信息'!A:AH,34,0),"错误"))</f>
        <v>1</v>
      </c>
      <c r="M8" s="111" t="s">
        <v>4839</v>
      </c>
      <c r="N8" s="105"/>
      <c r="O8" s="106">
        <f>SUMIF('6-学员费用预警表'!A:A,E8,'6-学员费用预警表'!F:F)</f>
        <v>48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>13560067893</v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>07-网络咨询</v>
      </c>
      <c r="X8" s="107" t="str">
        <f>IF(E8="","",IF(ISERROR(VLOOKUP(E8,'1-学员信息表'!A:AG,20,0)),"错误",IF(VLOOKUP(E8,'1-学员信息表'!A:AG,20,0)="","错误",VLOOKUP(E8,'1-学员信息表'!A:AG,20,0))))</f>
        <v>广州大学附属小学</v>
      </c>
      <c r="Y8" s="107" t="str">
        <f>IF(E8="","",IF(ISERROR(VLOOKUP(E8,'1-学员信息表'!A:AG,21,0)),"错误",IF(VLOOKUP(E8,'1-学员信息表'!A:AG,21,0)="","错误",VLOOKUP(E8,'1-学员信息表'!A:AG,21,0))))</f>
        <v>一年级</v>
      </c>
    </row>
    <row r="9" spans="1:28">
      <c r="A9" s="8">
        <f t="shared" si="0"/>
        <v>8</v>
      </c>
      <c r="B9" s="12" t="str">
        <f t="shared" si="1"/>
        <v>06月</v>
      </c>
      <c r="C9" s="11" t="str">
        <f t="shared" si="2"/>
        <v>天河华景中心</v>
      </c>
      <c r="D9" s="3" t="s">
        <v>1577</v>
      </c>
      <c r="E9" s="9" t="s">
        <v>4844</v>
      </c>
      <c r="F9" s="12" t="str">
        <f>IF(E9="","",IFERROR(VLOOKUP(E9,'1-学员信息表'!A:AG,2,0),"错误"))</f>
        <v>纪悠悠</v>
      </c>
      <c r="G9" s="12" t="e">
        <f>IF(E9="","",VLOOKUP(LEFT(H9,3),班级编码!A:M,8,0))</f>
        <v>#N/A</v>
      </c>
      <c r="H9" s="9" t="s">
        <v>4848</v>
      </c>
      <c r="I9" s="8" t="str">
        <f>IF(E9="","",IFERROR(VLOOKUP(H9,'2-班级信息'!A:AM,27,0),"错误"))</f>
        <v/>
      </c>
      <c r="J9" s="8" t="str">
        <f>IF(E9="","",IFERROR(VLOOKUP(H9,'2-班级信息'!A:AM,28,0),"错误"))</f>
        <v/>
      </c>
      <c r="K9" s="7">
        <f>IF(E9="","",IFERROR(VLOOKUP(H9,'2-班级信息'!A:AH,7,0),"错误"))</f>
        <v>1</v>
      </c>
      <c r="L9" s="7">
        <f>IF(E9="","",IFERROR(VLOOKUP(H9,'2-班级信息'!A:AH,34,0),"错误"))</f>
        <v>1</v>
      </c>
      <c r="M9" s="104" t="s">
        <v>4847</v>
      </c>
      <c r="N9" s="105"/>
      <c r="O9" s="106">
        <f>SUMIF('6-学员费用预警表'!A:A,E9,'6-学员费用预警表'!F:F)</f>
        <v>32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>13825099811</v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>08-电话咨询</v>
      </c>
      <c r="X9" s="107" t="str">
        <f>IF(E9="","",IF(ISERROR(VLOOKUP(E9,'1-学员信息表'!A:AG,20,0)),"错误",IF(VLOOKUP(E9,'1-学员信息表'!A:AG,20,0)="","错误",VLOOKUP(E9,'1-学员信息表'!A:AG,20,0))))</f>
        <v>未知</v>
      </c>
      <c r="Y9" s="107" t="str">
        <f>IF(E9="","",IF(ISERROR(VLOOKUP(E9,'1-学员信息表'!A:AG,21,0)),"错误",IF(VLOOKUP(E9,'1-学员信息表'!A:AG,21,0)="","错误",VLOOKUP(E9,'1-学员信息表'!A:AG,21,0))))</f>
        <v>小班</v>
      </c>
    </row>
    <row r="10" spans="1:28">
      <c r="A10" s="8">
        <f t="shared" si="0"/>
        <v>9</v>
      </c>
      <c r="B10" s="12" t="str">
        <f t="shared" si="1"/>
        <v>06月</v>
      </c>
      <c r="C10" s="11" t="str">
        <f t="shared" si="2"/>
        <v>天河华景中心</v>
      </c>
      <c r="D10" s="3" t="s">
        <v>1577</v>
      </c>
      <c r="E10" s="9" t="s">
        <v>4854</v>
      </c>
      <c r="F10" s="12" t="str">
        <f>IF(E10="","",IFERROR(VLOOKUP(E10,'1-学员信息表'!A:AG,2,0),"错误"))</f>
        <v xml:space="preserve"> 冼子晴</v>
      </c>
      <c r="G10" s="12" t="e">
        <f>IF(E10="","",VLOOKUP(LEFT(H10,3),班级编码!A:M,8,0))</f>
        <v>#N/A</v>
      </c>
      <c r="H10" s="9" t="s">
        <v>4848</v>
      </c>
      <c r="I10" s="8" t="str">
        <f>IF(E10="","",IFERROR(VLOOKUP(H10,'2-班级信息'!A:AM,27,0),"错误"))</f>
        <v/>
      </c>
      <c r="J10" s="8" t="str">
        <f>IF(E10="","",IFERROR(VLOOKUP(H10,'2-班级信息'!A:AM,28,0),"错误"))</f>
        <v/>
      </c>
      <c r="K10" s="7">
        <f>IF(E10="","",IFERROR(VLOOKUP(H10,'2-班级信息'!A:AH,7,0),"错误"))</f>
        <v>1</v>
      </c>
      <c r="L10" s="7">
        <f>IF(E10="","",IFERROR(VLOOKUP(H10,'2-班级信息'!A:AH,34,0),"错误"))</f>
        <v>1</v>
      </c>
      <c r="M10" s="104" t="s">
        <v>4856</v>
      </c>
      <c r="N10" s="105"/>
      <c r="O10" s="106">
        <f>SUMIF('6-学员费用预警表'!A:A,E10,'6-学员费用预警表'!F:F)</f>
        <v>32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>13828488080</v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>01-老带新</v>
      </c>
      <c r="X10" s="107" t="str">
        <f>IF(E10="","",IF(ISERROR(VLOOKUP(E10,'1-学员信息表'!A:AG,20,0)),"错误",IF(VLOOKUP(E10,'1-学员信息表'!A:AG,20,0)="","错误",VLOOKUP(E10,'1-学员信息表'!A:AG,20,0))))</f>
        <v>未知</v>
      </c>
      <c r="Y10" s="107" t="str">
        <f>IF(E10="","",IF(ISERROR(VLOOKUP(E10,'1-学员信息表'!A:AG,21,0)),"错误",IF(VLOOKUP(E10,'1-学员信息表'!A:AG,21,0)="","错误",VLOOKUP(E10,'1-学员信息表'!A:AG,21,0))))</f>
        <v>小班</v>
      </c>
    </row>
    <row r="11" spans="1:28">
      <c r="A11" s="8">
        <f t="shared" si="0"/>
        <v>10</v>
      </c>
      <c r="B11" s="12" t="str">
        <f t="shared" si="1"/>
        <v>06月</v>
      </c>
      <c r="C11" s="11" t="str">
        <f t="shared" si="2"/>
        <v>天河华景中心</v>
      </c>
      <c r="D11" s="3" t="s">
        <v>70</v>
      </c>
      <c r="E11" s="9" t="s">
        <v>4343</v>
      </c>
      <c r="F11" s="12" t="str">
        <f>IF(E11="","",IFERROR(VLOOKUP(E11,'1-学员信息表'!A:AG,2,0),"错误"))</f>
        <v>卢岳鸣</v>
      </c>
      <c r="G11" s="12" t="str">
        <f>IF(E11="","",VLOOKUP(LEFT(H11,3),班级编码!A:M,8,0))</f>
        <v>初中部</v>
      </c>
      <c r="H11" s="9" t="s">
        <v>4858</v>
      </c>
      <c r="I11" s="8" t="str">
        <f>IF(E11="","",IFERROR(VLOOKUP(H11,'2-班级信息'!A:AM,27,0),"错误"))</f>
        <v>丁惠媚</v>
      </c>
      <c r="J11" s="8" t="str">
        <f>IF(E11="","",IFERROR(VLOOKUP(H11,'2-班级信息'!A:AM,28,0),"错误"))</f>
        <v>林巧珍</v>
      </c>
      <c r="K11" s="7">
        <f>IF(E11="","",IFERROR(VLOOKUP(H11,'2-班级信息'!A:AH,7,0),"错误"))</f>
        <v>42784</v>
      </c>
      <c r="L11" s="7">
        <f>IF(E11="","",IFERROR(VLOOKUP(H11,'2-班级信息'!A:AH,34,0),"错误"))</f>
        <v>42896</v>
      </c>
      <c r="M11" s="104" t="s">
        <v>4865</v>
      </c>
      <c r="N11" s="105"/>
      <c r="O11" s="106">
        <f>SUMIF('6-学员费用预警表'!A:A,E11,'6-学员费用预警表'!F:F)</f>
        <v>0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>18688886556</v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>南骏转入</v>
      </c>
      <c r="X11" s="107" t="str">
        <f>IF(E11="","",IF(ISERROR(VLOOKUP(E11,'1-学员信息表'!A:AG,20,0)),"错误",IF(VLOOKUP(E11,'1-学员信息表'!A:AG,20,0)="","错误",VLOOKUP(E11,'1-学员信息表'!A:AG,20,0))))</f>
        <v>天河区五一小学</v>
      </c>
      <c r="Y11" s="107" t="str">
        <f>IF(E11="","",IF(ISERROR(VLOOKUP(E11,'1-学员信息表'!A:AG,21,0)),"错误",IF(VLOOKUP(E11,'1-学员信息表'!A:AG,21,0)="","错误",VLOOKUP(E11,'1-学员信息表'!A:AG,21,0))))</f>
        <v>四年级</v>
      </c>
    </row>
    <row r="12" spans="1:28">
      <c r="A12" s="8">
        <f t="shared" si="0"/>
        <v>11</v>
      </c>
      <c r="B12" s="12" t="str">
        <f t="shared" si="1"/>
        <v>06月</v>
      </c>
      <c r="C12" s="11" t="str">
        <f t="shared" si="2"/>
        <v>天河华景中心</v>
      </c>
      <c r="D12" s="3" t="s">
        <v>70</v>
      </c>
      <c r="E12" s="9" t="s">
        <v>4095</v>
      </c>
      <c r="F12" s="12" t="str">
        <f>IF(E12="","",IFERROR(VLOOKUP(E12,'1-学员信息表'!A:AG,2,0),"错误"))</f>
        <v>张馨月0169</v>
      </c>
      <c r="G12" s="12" t="str">
        <f>IF(E12="","",VLOOKUP(LEFT(H12,3),班级编码!A:M,8,0))</f>
        <v>初中部</v>
      </c>
      <c r="H12" s="9" t="s">
        <v>4858</v>
      </c>
      <c r="I12" s="8" t="str">
        <f>IF(E12="","",IFERROR(VLOOKUP(H12,'2-班级信息'!A:AM,27,0),"错误"))</f>
        <v>丁惠媚</v>
      </c>
      <c r="J12" s="8" t="str">
        <f>IF(E12="","",IFERROR(VLOOKUP(H12,'2-班级信息'!A:AM,28,0),"错误"))</f>
        <v>林巧珍</v>
      </c>
      <c r="K12" s="7">
        <f>IF(E12="","",IFERROR(VLOOKUP(H12,'2-班级信息'!A:AH,7,0),"错误"))</f>
        <v>42784</v>
      </c>
      <c r="L12" s="7">
        <f>IF(E12="","",IFERROR(VLOOKUP(H12,'2-班级信息'!A:AH,34,0),"错误"))</f>
        <v>42896</v>
      </c>
      <c r="M12" s="111" t="s">
        <v>4865</v>
      </c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 t="str">
        <f>IF(E12="","",IFERROR(VLOOKUP(E12,'1-学员信息表'!A:AG,8,0),"错误"))</f>
        <v>18926100169</v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>南骏转入</v>
      </c>
      <c r="X12" s="107" t="str">
        <f>IF(E12="","",IF(ISERROR(VLOOKUP(E12,'1-学员信息表'!A:AG,20,0)),"错误",IF(VLOOKUP(E12,'1-学员信息表'!A:AG,20,0)="","错误",VLOOKUP(E12,'1-学员信息表'!A:AG,20,0))))</f>
        <v>天河区五一小学</v>
      </c>
      <c r="Y12" s="107" t="str">
        <f>IF(E12="","",IF(ISERROR(VLOOKUP(E12,'1-学员信息表'!A:AG,21,0)),"错误",IF(VLOOKUP(E12,'1-学员信息表'!A:AG,21,0)="","错误",VLOOKUP(E12,'1-学员信息表'!A:AG,21,0))))</f>
        <v>四年级</v>
      </c>
    </row>
    <row r="13" spans="1:28">
      <c r="A13" s="8">
        <f t="shared" si="0"/>
        <v>12</v>
      </c>
      <c r="B13" s="12" t="str">
        <f t="shared" si="1"/>
        <v>06月</v>
      </c>
      <c r="C13" s="11" t="str">
        <f t="shared" si="2"/>
        <v>天河华景中心</v>
      </c>
      <c r="D13" s="3" t="s">
        <v>70</v>
      </c>
      <c r="E13" s="112" t="s">
        <v>4424</v>
      </c>
      <c r="F13" s="12" t="str">
        <f>IF(E13="","",IFERROR(VLOOKUP(E13,'1-学员信息表'!A:AG,2,0),"错误"))</f>
        <v>姜欣玥</v>
      </c>
      <c r="G13" s="12" t="str">
        <f>IF(E13="","",VLOOKUP(LEFT(H13,3),班级编码!A:M,8,0))</f>
        <v>初中部</v>
      </c>
      <c r="H13" s="9" t="s">
        <v>4859</v>
      </c>
      <c r="I13" s="8" t="str">
        <f>IF(E13="","",IFERROR(VLOOKUP(H13,'2-班级信息'!A:AM,27,0),"错误"))</f>
        <v>丁惠媚</v>
      </c>
      <c r="J13" s="8" t="str">
        <f>IF(E13="","",IFERROR(VLOOKUP(H13,'2-班级信息'!A:AM,28,0),"错误"))</f>
        <v>陈玲</v>
      </c>
      <c r="K13" s="7">
        <f>IF(E13="","",IFERROR(VLOOKUP(H13,'2-班级信息'!A:AH,7,0),"错误"))</f>
        <v>42742</v>
      </c>
      <c r="L13" s="7">
        <f>IF(E13="","",IFERROR(VLOOKUP(H13,'2-班级信息'!A:AH,34,0),"错误"))</f>
        <v>42875</v>
      </c>
      <c r="M13" s="104" t="s">
        <v>4866</v>
      </c>
      <c r="N13" s="105"/>
      <c r="O13" s="106">
        <f>SUMIF('6-学员费用预警表'!A:A,E13,'6-学员费用预警表'!F:F)</f>
        <v>0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>18665665233</v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>课题学校</v>
      </c>
      <c r="X13" s="107" t="str">
        <f>IF(E13="","",IF(ISERROR(VLOOKUP(E13,'1-学员信息表'!A:AG,20,0)),"错误",IF(VLOOKUP(E13,'1-学员信息表'!A:AG,20,0)="","错误",VLOOKUP(E13,'1-学员信息表'!A:AG,20,0))))</f>
        <v>天河区华景小学</v>
      </c>
      <c r="Y13" s="107" t="str">
        <f>IF(E13="","",IF(ISERROR(VLOOKUP(E13,'1-学员信息表'!A:AG,21,0)),"错误",IF(VLOOKUP(E13,'1-学员信息表'!A:AG,21,0)="","错误",VLOOKUP(E13,'1-学员信息表'!A:AG,21,0))))</f>
        <v>四年级</v>
      </c>
    </row>
    <row r="14" spans="1:28">
      <c r="A14" s="8">
        <f t="shared" si="0"/>
        <v>13</v>
      </c>
      <c r="B14" s="12" t="str">
        <f t="shared" si="1"/>
        <v>06月</v>
      </c>
      <c r="C14" s="11" t="str">
        <f t="shared" si="2"/>
        <v>天河华景中心</v>
      </c>
      <c r="D14" s="3" t="s">
        <v>1010</v>
      </c>
      <c r="E14" s="112" t="s">
        <v>2021</v>
      </c>
      <c r="F14" s="12" t="str">
        <f>IF(E14="","",IFERROR(VLOOKUP(E14,'1-学员信息表'!A:AG,2,0),"错误"))</f>
        <v>陈炫宇1319</v>
      </c>
      <c r="G14" s="12" t="str">
        <f>IF(E14="","",VLOOKUP(LEFT(H14,3),班级编码!A:M,8,0))</f>
        <v>小初部</v>
      </c>
      <c r="H14" s="9" t="s">
        <v>2196</v>
      </c>
      <c r="I14" s="8" t="str">
        <f>IF(E14="","",IFERROR(VLOOKUP(H14,'2-班级信息'!A:AM,27,0),"错误"))</f>
        <v>林巧珍</v>
      </c>
      <c r="J14" s="8" t="str">
        <f>IF(E14="","",IFERROR(VLOOKUP(H14,'2-班级信息'!A:AM,28,0),"错误"))</f>
        <v>丁惠媚</v>
      </c>
      <c r="K14" s="7">
        <f>IF(E14="","",IFERROR(VLOOKUP(H14,'2-班级信息'!A:AH,7,0),"错误"))</f>
        <v>42784</v>
      </c>
      <c r="L14" s="7">
        <f>IF(E14="","",IFERROR(VLOOKUP(H14,'2-班级信息'!A:AH,34,0),"错误"))</f>
        <v>42896</v>
      </c>
      <c r="M14" s="104" t="s">
        <v>4868</v>
      </c>
      <c r="N14" s="105"/>
      <c r="O14" s="106">
        <f>SUMIF('6-学员费用预警表'!A:A,E14,'6-学员费用预警表'!F:F)</f>
        <v>102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>13751851319</v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>03-课题：自然拼音</v>
      </c>
      <c r="X14" s="107" t="str">
        <f>IF(E14="","",IF(ISERROR(VLOOKUP(E14,'1-学员信息表'!A:AG,20,0)),"错误",IF(VLOOKUP(E14,'1-学员信息表'!A:AG,20,0)="","错误",VLOOKUP(E14,'1-学员信息表'!A:AG,20,0))))</f>
        <v>天河区华景小学</v>
      </c>
      <c r="Y14" s="107" t="str">
        <f>IF(E14="","",IF(ISERROR(VLOOKUP(E14,'1-学员信息表'!A:AG,21,0)),"错误",IF(VLOOKUP(E14,'1-学员信息表'!A:AG,21,0)="","错误",VLOOKUP(E14,'1-学员信息表'!A:AG,21,0))))</f>
        <v>二年级</v>
      </c>
    </row>
    <row r="15" spans="1:28">
      <c r="A15" s="8">
        <f t="shared" si="0"/>
        <v>14</v>
      </c>
      <c r="B15" s="12" t="str">
        <f t="shared" si="1"/>
        <v>06月</v>
      </c>
      <c r="C15" s="11" t="str">
        <f t="shared" si="2"/>
        <v>天河华景中心</v>
      </c>
      <c r="D15" s="3" t="s">
        <v>70</v>
      </c>
      <c r="E15" s="113" t="s">
        <v>2940</v>
      </c>
      <c r="F15" s="12" t="str">
        <f>IF(E15="","",IFERROR(VLOOKUP(E15,'1-学员信息表'!A:AG,2,0),"错误"))</f>
        <v>唐珩</v>
      </c>
      <c r="G15" s="12" t="str">
        <f>IF(E15="","",VLOOKUP(LEFT(H15,3),班级编码!A:M,8,0))</f>
        <v>幼儿部</v>
      </c>
      <c r="H15" s="9" t="s">
        <v>2180</v>
      </c>
      <c r="I15" s="8" t="str">
        <f>IF(E15="","",IFERROR(VLOOKUP(H15,'2-班级信息'!A:AM,27,0),"错误"))</f>
        <v>钟朵朵</v>
      </c>
      <c r="J15" s="8" t="str">
        <f>IF(E15="","",IFERROR(VLOOKUP(H15,'2-班级信息'!A:AM,28,0),"错误"))</f>
        <v/>
      </c>
      <c r="K15" s="7">
        <f>IF(E15="","",IFERROR(VLOOKUP(H15,'2-班级信息'!A:AH,7,0),"错误"))</f>
        <v>42723</v>
      </c>
      <c r="L15" s="7">
        <f>IF(E15="","",IFERROR(VLOOKUP(H15,'2-班级信息'!A:AH,34,0),"错误"))</f>
        <v>42863</v>
      </c>
      <c r="M15" s="104" t="s">
        <v>4869</v>
      </c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>13535095091</v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>自动上门</v>
      </c>
      <c r="X15" s="107" t="str">
        <f>IF(E15="","",IF(ISERROR(VLOOKUP(E15,'1-学员信息表'!A:AG,20,0)),"错误",IF(VLOOKUP(E15,'1-学员信息表'!A:AG,20,0)="","错误",VLOOKUP(E15,'1-学员信息表'!A:AG,20,0))))</f>
        <v>广州市天河区霭麟幼儿园</v>
      </c>
      <c r="Y15" s="107" t="str">
        <f>IF(E15="","",IF(ISERROR(VLOOKUP(E15,'1-学员信息表'!A:AG,21,0)),"错误",IF(VLOOKUP(E15,'1-学员信息表'!A:AG,21,0)="","错误",VLOOKUP(E15,'1-学员信息表'!A:AG,21,0))))</f>
        <v>中班</v>
      </c>
    </row>
    <row r="16" spans="1:28">
      <c r="A16" s="8">
        <f t="shared" si="0"/>
        <v>15</v>
      </c>
      <c r="B16" s="12" t="str">
        <f t="shared" si="1"/>
        <v>06月</v>
      </c>
      <c r="C16" s="11" t="str">
        <f t="shared" si="2"/>
        <v>天河华景中心</v>
      </c>
      <c r="D16" s="3" t="s">
        <v>70</v>
      </c>
      <c r="E16" s="9" t="s">
        <v>2833</v>
      </c>
      <c r="F16" s="12" t="str">
        <f>IF(E16="","",IFERROR(VLOOKUP(E16,'1-学员信息表'!A:AG,2,0),"错误"))</f>
        <v>周扬悦</v>
      </c>
      <c r="G16" s="12" t="str">
        <f>IF(E16="","",VLOOKUP(LEFT(H16,3),班级编码!A:M,8,0))</f>
        <v>初中部</v>
      </c>
      <c r="H16" s="9" t="s">
        <v>2305</v>
      </c>
      <c r="I16" s="8" t="str">
        <f>IF(E16="","",IFERROR(VLOOKUP(H16,'2-班级信息'!A:AM,27,0),"错误"))</f>
        <v>丁惠媚</v>
      </c>
      <c r="J16" s="8" t="str">
        <f>IF(E16="","",IFERROR(VLOOKUP(H16,'2-班级信息'!A:AM,28,0),"错误"))</f>
        <v>陈玲</v>
      </c>
      <c r="K16" s="7">
        <f>IF(E16="","",IFERROR(VLOOKUP(H16,'2-班级信息'!A:AH,7,0),"错误"))</f>
        <v>42742</v>
      </c>
      <c r="L16" s="7">
        <f>IF(E16="","",IFERROR(VLOOKUP(H16,'2-班级信息'!A:AH,34,0),"错误"))</f>
        <v>42875</v>
      </c>
      <c r="M16" s="104" t="s">
        <v>4871</v>
      </c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>13602767465</v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>课题学校</v>
      </c>
      <c r="X16" s="107" t="str">
        <f>IF(E16="","",IF(ISERROR(VLOOKUP(E16,'1-学员信息表'!A:AG,20,0)),"错误",IF(VLOOKUP(E16,'1-学员信息表'!A:AG,20,0)="","错误",VLOOKUP(E16,'1-学员信息表'!A:AG,20,0))))</f>
        <v>天河区华景小学</v>
      </c>
      <c r="Y16" s="107" t="str">
        <f>IF(E16="","",IF(ISERROR(VLOOKUP(E16,'1-学员信息表'!A:AG,21,0)),"错误",IF(VLOOKUP(E16,'1-学员信息表'!A:AG,21,0)="","错误",VLOOKUP(E16,'1-学员信息表'!A:AG,21,0))))</f>
        <v>四年级</v>
      </c>
    </row>
    <row r="17" spans="1:25">
      <c r="A17" s="8">
        <f t="shared" si="0"/>
        <v>16</v>
      </c>
      <c r="B17" s="12" t="str">
        <f t="shared" si="1"/>
        <v>06月</v>
      </c>
      <c r="C17" s="11" t="str">
        <f t="shared" si="2"/>
        <v>天河华景中心</v>
      </c>
      <c r="D17" s="3" t="s">
        <v>70</v>
      </c>
      <c r="E17" s="1" t="s">
        <v>2410</v>
      </c>
      <c r="F17" s="12" t="str">
        <f>IF(E17="","",IFERROR(VLOOKUP(E17,'1-学员信息表'!A:AG,2,0),"错误"))</f>
        <v>张恒源</v>
      </c>
      <c r="G17" s="12" t="str">
        <f>IF(E17="","",VLOOKUP(LEFT(H17,3),班级编码!A:M,8,0))</f>
        <v>幼儿部</v>
      </c>
      <c r="H17" s="1" t="s">
        <v>2206</v>
      </c>
      <c r="I17" s="8" t="str">
        <f>IF(E17="","",IFERROR(VLOOKUP(H17,'2-班级信息'!A:AM,27,0),"错误"))</f>
        <v>钟朵朵</v>
      </c>
      <c r="J17" s="8" t="str">
        <f>IF(E17="","",IFERROR(VLOOKUP(H17,'2-班级信息'!A:AM,28,0),"错误"))</f>
        <v/>
      </c>
      <c r="K17" s="7">
        <f>IF(E17="","",IFERROR(VLOOKUP(H17,'2-班级信息'!A:AH,7,0),"错误"))</f>
        <v>42705</v>
      </c>
      <c r="L17" s="7">
        <f>IF(E17="","",IFERROR(VLOOKUP(H17,'2-班级信息'!A:AH,34,0),"错误"))</f>
        <v>42852</v>
      </c>
      <c r="M17" s="104" t="s">
        <v>4870</v>
      </c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>18665009188</v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>自动上门</v>
      </c>
      <c r="X17" s="107" t="str">
        <f>IF(E17="","",IF(ISERROR(VLOOKUP(E17,'1-学员信息表'!A:AG,20,0)),"错误",IF(VLOOKUP(E17,'1-学员信息表'!A:AG,20,0)="","错误",VLOOKUP(E17,'1-学员信息表'!A:AG,20,0))))</f>
        <v>天河区华景陶然幼儿园</v>
      </c>
      <c r="Y17" s="107" t="str">
        <f>IF(E17="","",IF(ISERROR(VLOOKUP(E17,'1-学员信息表'!A:AG,21,0)),"错误",IF(VLOOKUP(E17,'1-学员信息表'!A:AG,21,0)="","错误",VLOOKUP(E17,'1-学员信息表'!A:AG,21,0))))</f>
        <v>中班</v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IF(E18="","",IFERROR(VLOOKUP(H18,'2-班级信息'!A:AM,27,0),"错误"))</f>
        <v/>
      </c>
      <c r="J18" s="8" t="str">
        <f>IF(E18="","",IFERROR(VLOOKUP(H18,'2-班级信息'!A:AM,28,0),"错误"))</f>
        <v/>
      </c>
      <c r="K18" s="7" t="str">
        <f>IF(E18="","",IFERROR(VLOOKUP(H18,'2-班级信息'!A:AH,7,0),"错误"))</f>
        <v/>
      </c>
      <c r="L18" s="7" t="str">
        <f>IF(E18="","",IFERROR(VLOOKUP(H18,'2-班级信息'!A:AH,34,0),"错误"))</f>
        <v/>
      </c>
      <c r="M18" s="104"/>
      <c r="N18" s="105"/>
      <c r="O18" s="106">
        <f>SUMIF('6-学员费用预警表'!A:A,E18,'6-学员费用预警表'!F:F)</f>
        <v>0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/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/>
      </c>
      <c r="X18" s="107" t="str">
        <f>IF(E18="","",IF(ISERROR(VLOOKUP(E18,'1-学员信息表'!A:AG,20,0)),"错误",IF(VLOOKUP(E18,'1-学员信息表'!A:AG,20,0)="","错误",VLOOKUP(E18,'1-学员信息表'!A:AG,20,0))))</f>
        <v/>
      </c>
      <c r="Y18" s="107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IF(E19="","",IFERROR(VLOOKUP(H19,'2-班级信息'!A:AM,27,0),"错误"))</f>
        <v/>
      </c>
      <c r="J19" s="8" t="str">
        <f>IF(E19="","",IFERROR(VLOOKUP(H19,'2-班级信息'!A:AM,28,0),"错误"))</f>
        <v/>
      </c>
      <c r="K19" s="7" t="str">
        <f>IF(E19="","",IFERROR(VLOOKUP(H19,'2-班级信息'!A:AH,7,0),"错误"))</f>
        <v/>
      </c>
      <c r="L19" s="7" t="str">
        <f>IF(E19="","",IFERROR(VLOOKUP(H19,'2-班级信息'!A:AH,34,0),"错误"))</f>
        <v/>
      </c>
      <c r="M19" s="104"/>
      <c r="N19" s="105"/>
      <c r="O19" s="106">
        <f>SUMIF('6-学员费用预警表'!A:A,E19,'6-学员费用预警表'!F:F)</f>
        <v>0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/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/>
      </c>
      <c r="X19" s="107" t="str">
        <f>IF(E19="","",IF(ISERROR(VLOOKUP(E19,'1-学员信息表'!A:AG,20,0)),"错误",IF(VLOOKUP(E19,'1-学员信息表'!A:AG,20,0)="","错误",VLOOKUP(E19,'1-学员信息表'!A:AG,20,0))))</f>
        <v/>
      </c>
      <c r="Y19" s="107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IF(E20="","",IFERROR(VLOOKUP(H20,'2-班级信息'!A:AM,27,0),"错误"))</f>
        <v/>
      </c>
      <c r="J20" s="8" t="str">
        <f>IF(E20="","",IFERROR(VLOOKUP(H20,'2-班级信息'!A:AM,28,0),"错误"))</f>
        <v/>
      </c>
      <c r="K20" s="7" t="str">
        <f>IF(E20="","",IFERROR(VLOOKUP(H20,'2-班级信息'!A:AH,7,0),"错误"))</f>
        <v/>
      </c>
      <c r="L20" s="7" t="str">
        <f>IF(E20="","",IFERROR(VLOOKUP(H20,'2-班级信息'!A:AH,34,0),"错误"))</f>
        <v/>
      </c>
      <c r="M20" s="104"/>
      <c r="N20" s="105"/>
      <c r="O20" s="106">
        <f>SUMIF('6-学员费用预警表'!A:A,E20,'6-学员费用预警表'!F:F)</f>
        <v>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/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/>
      </c>
      <c r="X20" s="107" t="str">
        <f>IF(E20="","",IF(ISERROR(VLOOKUP(E20,'1-学员信息表'!A:AG,20,0)),"错误",IF(VLOOKUP(E20,'1-学员信息表'!A:AG,20,0)="","错误",VLOOKUP(E20,'1-学员信息表'!A:AG,20,0))))</f>
        <v/>
      </c>
      <c r="Y20" s="107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IF(E21="","",IFERROR(VLOOKUP(H21,'2-班级信息'!A:AM,27,0),"错误"))</f>
        <v/>
      </c>
      <c r="J21" s="8" t="str">
        <f>IF(E21="","",IFERROR(VLOOKUP(H21,'2-班级信息'!A:AM,28,0),"错误"))</f>
        <v/>
      </c>
      <c r="K21" s="7" t="str">
        <f>IF(E21="","",IFERROR(VLOOKUP(H21,'2-班级信息'!A:AH,7,0),"错误"))</f>
        <v/>
      </c>
      <c r="L21" s="7" t="str">
        <f>IF(E21="","",IFERROR(VLOOKUP(H21,'2-班级信息'!A:AH,34,0),"错误"))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IF(E21="","",IF(ISERROR(VLOOKUP(E21,'1-学员信息表'!A:AG,20,0)),"错误",IF(VLOOKUP(E21,'1-学员信息表'!A:AG,20,0)="","错误",VLOOKUP(E21,'1-学员信息表'!A:AG,20,0))))</f>
        <v/>
      </c>
      <c r="Y21" s="107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IF(E22="","",IFERROR(VLOOKUP(H22,'2-班级信息'!A:AM,27,0),"错误"))</f>
        <v/>
      </c>
      <c r="J22" s="8" t="str">
        <f>IF(E22="","",IFERROR(VLOOKUP(H22,'2-班级信息'!A:AM,28,0),"错误"))</f>
        <v/>
      </c>
      <c r="K22" s="7" t="str">
        <f>IF(E22="","",IFERROR(VLOOKUP(H22,'2-班级信息'!A:AH,7,0),"错误"))</f>
        <v/>
      </c>
      <c r="L22" s="7" t="str">
        <f>IF(E22="","",IFERROR(VLOOKUP(H22,'2-班级信息'!A:AH,34,0),"错误"))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IF(E22="","",IF(ISERROR(VLOOKUP(E22,'1-学员信息表'!A:AG,20,0)),"错误",IF(VLOOKUP(E22,'1-学员信息表'!A:AG,20,0)="","错误",VLOOKUP(E22,'1-学员信息表'!A:AG,20,0))))</f>
        <v/>
      </c>
      <c r="Y22" s="107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IF(E23="","",IFERROR(VLOOKUP(H23,'2-班级信息'!A:AM,27,0),"错误"))</f>
        <v/>
      </c>
      <c r="J23" s="8" t="str">
        <f>IF(E23="","",IFERROR(VLOOKUP(H23,'2-班级信息'!A:AM,28,0),"错误"))</f>
        <v/>
      </c>
      <c r="K23" s="7" t="str">
        <f>IF(E23="","",IFERROR(VLOOKUP(H23,'2-班级信息'!A:AH,7,0),"错误"))</f>
        <v/>
      </c>
      <c r="L23" s="7" t="str">
        <f>IF(E23="","",IFERROR(VLOOKUP(H23,'2-班级信息'!A:AH,34,0),"错误"))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IF(E23="","",IF(ISERROR(VLOOKUP(E23,'1-学员信息表'!A:AG,20,0)),"错误",IF(VLOOKUP(E23,'1-学员信息表'!A:AG,20,0)="","错误",VLOOKUP(E23,'1-学员信息表'!A:AG,20,0))))</f>
        <v/>
      </c>
      <c r="Y23" s="107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IF(E24="","",IFERROR(VLOOKUP(H24,'2-班级信息'!A:AM,27,0),"错误"))</f>
        <v/>
      </c>
      <c r="J24" s="8" t="str">
        <f>IF(E24="","",IFERROR(VLOOKUP(H24,'2-班级信息'!A:AM,28,0),"错误"))</f>
        <v/>
      </c>
      <c r="K24" s="7" t="str">
        <f>IF(E24="","",IFERROR(VLOOKUP(H24,'2-班级信息'!A:AH,7,0),"错误"))</f>
        <v/>
      </c>
      <c r="L24" s="7" t="str">
        <f>IF(E24="","",IFERROR(VLOOKUP(H24,'2-班级信息'!A:AH,34,0),"错误"))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IF(E24="","",IF(ISERROR(VLOOKUP(E24,'1-学员信息表'!A:AG,20,0)),"错误",IF(VLOOKUP(E24,'1-学员信息表'!A:AG,20,0)="","错误",VLOOKUP(E24,'1-学员信息表'!A:AG,20,0))))</f>
        <v/>
      </c>
      <c r="Y24" s="107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IF(E25="","",IFERROR(VLOOKUP(H25,'2-班级信息'!A:AM,27,0),"错误"))</f>
        <v/>
      </c>
      <c r="J25" s="8" t="str">
        <f>IF(E25="","",IFERROR(VLOOKUP(H25,'2-班级信息'!A:AM,28,0),"错误"))</f>
        <v/>
      </c>
      <c r="K25" s="7" t="str">
        <f>IF(E25="","",IFERROR(VLOOKUP(H25,'2-班级信息'!A:AH,7,0),"错误"))</f>
        <v/>
      </c>
      <c r="L25" s="7" t="str">
        <f>IF(E25="","",IFERROR(VLOOKUP(H25,'2-班级信息'!A:AH,34,0),"错误"))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IF(E25="","",IF(ISERROR(VLOOKUP(E25,'1-学员信息表'!A:AG,20,0)),"错误",IF(VLOOKUP(E25,'1-学员信息表'!A:AG,20,0)="","错误",VLOOKUP(E25,'1-学员信息表'!A:AG,20,0))))</f>
        <v/>
      </c>
      <c r="Y25" s="107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IF(E26="","",IFERROR(VLOOKUP(H26,'2-班级信息'!A:AM,27,0),"错误"))</f>
        <v/>
      </c>
      <c r="J26" s="8" t="str">
        <f>IF(E26="","",IFERROR(VLOOKUP(H26,'2-班级信息'!A:AM,28,0),"错误"))</f>
        <v/>
      </c>
      <c r="K26" s="7" t="str">
        <f>IF(E26="","",IFERROR(VLOOKUP(H26,'2-班级信息'!A:AH,7,0),"错误"))</f>
        <v/>
      </c>
      <c r="L26" s="7" t="str">
        <f>IF(E26="","",IFERROR(VLOOKUP(H26,'2-班级信息'!A:AH,34,0),"错误"))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IF(E26="","",IF(ISERROR(VLOOKUP(E26,'1-学员信息表'!A:AG,20,0)),"错误",IF(VLOOKUP(E26,'1-学员信息表'!A:AG,20,0)="","错误",VLOOKUP(E26,'1-学员信息表'!A:AG,20,0))))</f>
        <v/>
      </c>
      <c r="Y26" s="107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IF(E27="","",IFERROR(VLOOKUP(H27,'2-班级信息'!A:AM,27,0),"错误"))</f>
        <v/>
      </c>
      <c r="J27" s="8" t="str">
        <f>IF(E27="","",IFERROR(VLOOKUP(H27,'2-班级信息'!A:AM,28,0),"错误"))</f>
        <v/>
      </c>
      <c r="K27" s="7" t="str">
        <f>IF(E27="","",IFERROR(VLOOKUP(H27,'2-班级信息'!A:AH,7,0),"错误"))</f>
        <v/>
      </c>
      <c r="L27" s="7" t="str">
        <f>IF(E27="","",IFERROR(VLOOKUP(H27,'2-班级信息'!A:AH,34,0),"错误"))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IF(E27="","",IF(ISERROR(VLOOKUP(E27,'1-学员信息表'!A:AG,20,0)),"错误",IF(VLOOKUP(E27,'1-学员信息表'!A:AG,20,0)="","错误",VLOOKUP(E27,'1-学员信息表'!A:AG,20,0))))</f>
        <v/>
      </c>
      <c r="Y27" s="107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IF(E28="","",IFERROR(VLOOKUP(H28,'2-班级信息'!A:AM,27,0),"错误"))</f>
        <v/>
      </c>
      <c r="J28" s="8" t="str">
        <f>IF(E28="","",IFERROR(VLOOKUP(H28,'2-班级信息'!A:AM,28,0),"错误"))</f>
        <v/>
      </c>
      <c r="K28" s="7" t="str">
        <f>IF(E28="","",IFERROR(VLOOKUP(H28,'2-班级信息'!A:AH,7,0),"错误"))</f>
        <v/>
      </c>
      <c r="L28" s="7" t="str">
        <f>IF(E28="","",IFERROR(VLOOKUP(H28,'2-班级信息'!A:AH,34,0),"错误"))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IF(E28="","",IF(ISERROR(VLOOKUP(E28,'1-学员信息表'!A:AG,20,0)),"错误",IF(VLOOKUP(E28,'1-学员信息表'!A:AG,20,0)="","错误",VLOOKUP(E28,'1-学员信息表'!A:AG,20,0))))</f>
        <v/>
      </c>
      <c r="Y28" s="107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IF(E29="","",IFERROR(VLOOKUP(H29,'2-班级信息'!A:AM,27,0),"错误"))</f>
        <v/>
      </c>
      <c r="J29" s="8" t="str">
        <f>IF(E29="","",IFERROR(VLOOKUP(H29,'2-班级信息'!A:AM,28,0),"错误"))</f>
        <v/>
      </c>
      <c r="K29" s="7" t="str">
        <f>IF(E29="","",IFERROR(VLOOKUP(H29,'2-班级信息'!A:AH,7,0),"错误"))</f>
        <v/>
      </c>
      <c r="L29" s="7" t="str">
        <f>IF(E29="","",IFERROR(VLOOKUP(H29,'2-班级信息'!A:AH,34,0),"错误"))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IF(E29="","",IF(ISERROR(VLOOKUP(E29,'1-学员信息表'!A:AG,20,0)),"错误",IF(VLOOKUP(E29,'1-学员信息表'!A:AG,20,0)="","错误",VLOOKUP(E29,'1-学员信息表'!A:AG,20,0))))</f>
        <v/>
      </c>
      <c r="Y29" s="107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IF(E30="","",IFERROR(VLOOKUP(H30,'2-班级信息'!A:AM,27,0),"错误"))</f>
        <v/>
      </c>
      <c r="J30" s="8" t="str">
        <f>IF(E30="","",IFERROR(VLOOKUP(H30,'2-班级信息'!A:AM,28,0),"错误"))</f>
        <v/>
      </c>
      <c r="K30" s="7" t="str">
        <f>IF(E30="","",IFERROR(VLOOKUP(H30,'2-班级信息'!A:AH,7,0),"错误"))</f>
        <v/>
      </c>
      <c r="L30" s="7" t="str">
        <f>IF(E30="","",IFERROR(VLOOKUP(H30,'2-班级信息'!A:AH,34,0),"错误"))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IF(E30="","",IF(ISERROR(VLOOKUP(E30,'1-学员信息表'!A:AG,20,0)),"错误",IF(VLOOKUP(E30,'1-学员信息表'!A:AG,20,0)="","错误",VLOOKUP(E30,'1-学员信息表'!A:AG,20,0))))</f>
        <v/>
      </c>
      <c r="Y30" s="107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IF(E31="","",IFERROR(VLOOKUP(H31,'2-班级信息'!A:AM,27,0),"错误"))</f>
        <v/>
      </c>
      <c r="J31" s="8" t="str">
        <f>IF(E31="","",IFERROR(VLOOKUP(H31,'2-班级信息'!A:AM,28,0),"错误"))</f>
        <v/>
      </c>
      <c r="K31" s="7" t="str">
        <f>IF(E31="","",IFERROR(VLOOKUP(H31,'2-班级信息'!A:AH,7,0),"错误"))</f>
        <v/>
      </c>
      <c r="L31" s="7" t="str">
        <f>IF(E31="","",IFERROR(VLOOKUP(H31,'2-班级信息'!A:AH,34,0),"错误"))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IF(E31="","",IF(ISERROR(VLOOKUP(E31,'1-学员信息表'!A:AG,20,0)),"错误",IF(VLOOKUP(E31,'1-学员信息表'!A:AG,20,0)="","错误",VLOOKUP(E31,'1-学员信息表'!A:AG,20,0))))</f>
        <v/>
      </c>
      <c r="Y31" s="107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IF(E32="","",IFERROR(VLOOKUP(H32,'2-班级信息'!A:AM,27,0),"错误"))</f>
        <v/>
      </c>
      <c r="J32" s="8" t="str">
        <f>IF(E32="","",IFERROR(VLOOKUP(H32,'2-班级信息'!A:AM,28,0),"错误"))</f>
        <v/>
      </c>
      <c r="K32" s="7" t="str">
        <f>IF(E32="","",IFERROR(VLOOKUP(H32,'2-班级信息'!A:AH,7,0),"错误"))</f>
        <v/>
      </c>
      <c r="L32" s="7" t="str">
        <f>IF(E32="","",IFERROR(VLOOKUP(H32,'2-班级信息'!A:AH,34,0),"错误"))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IF(E32="","",IF(ISERROR(VLOOKUP(E32,'1-学员信息表'!A:AG,20,0)),"错误",IF(VLOOKUP(E32,'1-学员信息表'!A:AG,20,0)="","错误",VLOOKUP(E32,'1-学员信息表'!A:AG,20,0))))</f>
        <v/>
      </c>
      <c r="Y32" s="107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IF(E33="","",IFERROR(VLOOKUP(H33,'2-班级信息'!A:AM,27,0),"错误"))</f>
        <v/>
      </c>
      <c r="J33" s="8" t="str">
        <f>IF(E33="","",IFERROR(VLOOKUP(H33,'2-班级信息'!A:AM,28,0),"错误"))</f>
        <v/>
      </c>
      <c r="K33" s="7" t="str">
        <f>IF(E33="","",IFERROR(VLOOKUP(H33,'2-班级信息'!A:AH,7,0),"错误"))</f>
        <v/>
      </c>
      <c r="L33" s="7" t="str">
        <f>IF(E33="","",IFERROR(VLOOKUP(H33,'2-班级信息'!A:AH,34,0),"错误"))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IF(E33="","",IF(ISERROR(VLOOKUP(E33,'1-学员信息表'!A:AG,20,0)),"错误",IF(VLOOKUP(E33,'1-学员信息表'!A:AG,20,0)="","错误",VLOOKUP(E33,'1-学员信息表'!A:AG,20,0))))</f>
        <v/>
      </c>
      <c r="Y33" s="107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IF(E34="","",IFERROR(VLOOKUP(H34,'2-班级信息'!A:AM,27,0),"错误"))</f>
        <v/>
      </c>
      <c r="J34" s="8" t="str">
        <f>IF(E34="","",IFERROR(VLOOKUP(H34,'2-班级信息'!A:AM,28,0),"错误"))</f>
        <v/>
      </c>
      <c r="K34" s="7" t="str">
        <f>IF(E34="","",IFERROR(VLOOKUP(H34,'2-班级信息'!A:AH,7,0),"错误"))</f>
        <v/>
      </c>
      <c r="L34" s="7" t="str">
        <f>IF(E34="","",IFERROR(VLOOKUP(H34,'2-班级信息'!A:AH,34,0),"错误"))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IF(E34="","",IF(ISERROR(VLOOKUP(E34,'1-学员信息表'!A:AG,20,0)),"错误",IF(VLOOKUP(E34,'1-学员信息表'!A:AG,20,0)="","错误",VLOOKUP(E34,'1-学员信息表'!A:AG,20,0))))</f>
        <v/>
      </c>
      <c r="Y34" s="107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IF(E35="","",IFERROR(VLOOKUP(H35,'2-班级信息'!A:AM,27,0),"错误"))</f>
        <v/>
      </c>
      <c r="J35" s="8" t="str">
        <f>IF(E35="","",IFERROR(VLOOKUP(H35,'2-班级信息'!A:AM,28,0),"错误"))</f>
        <v/>
      </c>
      <c r="K35" s="7" t="str">
        <f>IF(E35="","",IFERROR(VLOOKUP(H35,'2-班级信息'!A:AH,7,0),"错误"))</f>
        <v/>
      </c>
      <c r="L35" s="7" t="str">
        <f>IF(E35="","",IFERROR(VLOOKUP(H35,'2-班级信息'!A:AH,34,0),"错误"))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IF(E35="","",IF(ISERROR(VLOOKUP(E35,'1-学员信息表'!A:AG,20,0)),"错误",IF(VLOOKUP(E35,'1-学员信息表'!A:AG,20,0)="","错误",VLOOKUP(E35,'1-学员信息表'!A:AG,20,0))))</f>
        <v/>
      </c>
      <c r="Y35" s="107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IF(E36="","",IFERROR(VLOOKUP(H36,'2-班级信息'!A:AM,27,0),"错误"))</f>
        <v/>
      </c>
      <c r="J36" s="8" t="str">
        <f>IF(E36="","",IFERROR(VLOOKUP(H36,'2-班级信息'!A:AM,28,0),"错误"))</f>
        <v/>
      </c>
      <c r="K36" s="7" t="str">
        <f>IF(E36="","",IFERROR(VLOOKUP(H36,'2-班级信息'!A:AH,7,0),"错误"))</f>
        <v/>
      </c>
      <c r="L36" s="7" t="str">
        <f>IF(E36="","",IFERROR(VLOOKUP(H36,'2-班级信息'!A:AH,34,0),"错误"))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IF(E36="","",IF(ISERROR(VLOOKUP(E36,'1-学员信息表'!A:AG,20,0)),"错误",IF(VLOOKUP(E36,'1-学员信息表'!A:AG,20,0)="","错误",VLOOKUP(E36,'1-学员信息表'!A:AG,20,0))))</f>
        <v/>
      </c>
      <c r="Y36" s="107" t="str">
        <f>IF(E36="","",IF(ISERROR(VLOOKUP(E36,'1-学员信息表'!A:AG,21,0)),"错误",IF(VLOOKUP(E36,'1-学员信息表'!A:AG,21,0)="","错误",VLOOKUP(E36,'1-学员信息表'!A:AG,21,0))))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IF(E37="","",IFERROR(VLOOKUP(H37,'2-班级信息'!A:AM,27,0),"错误"))</f>
        <v/>
      </c>
      <c r="J37" s="8" t="str">
        <f>IF(E37="","",IFERROR(VLOOKUP(H37,'2-班级信息'!A:AM,28,0),"错误"))</f>
        <v/>
      </c>
      <c r="K37" s="7" t="str">
        <f>IF(E37="","",IFERROR(VLOOKUP(H37,'2-班级信息'!A:AH,7,0),"错误"))</f>
        <v/>
      </c>
      <c r="L37" s="7" t="str">
        <f>IF(E37="","",IFERROR(VLOOKUP(H37,'2-班级信息'!A:AH,34,0),"错误"))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IF(E37="","",IF(ISERROR(VLOOKUP(E37,'1-学员信息表'!A:AG,20,0)),"错误",IF(VLOOKUP(E37,'1-学员信息表'!A:AG,20,0)="","错误",VLOOKUP(E37,'1-学员信息表'!A:AG,20,0))))</f>
        <v/>
      </c>
      <c r="Y37" s="107" t="str">
        <f>IF(E37="","",IF(ISERROR(VLOOKUP(E37,'1-学员信息表'!A:AG,21,0)),"错误",IF(VLOOKUP(E37,'1-学员信息表'!A:AG,21,0)="","错误",VLOOKUP(E37,'1-学员信息表'!A:AG,21,0))))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IF(E38="","",IFERROR(VLOOKUP(H38,'2-班级信息'!A:AM,27,0),"错误"))</f>
        <v/>
      </c>
      <c r="J38" s="8" t="str">
        <f>IF(E38="","",IFERROR(VLOOKUP(H38,'2-班级信息'!A:AM,28,0),"错误"))</f>
        <v/>
      </c>
      <c r="K38" s="7" t="str">
        <f>IF(E38="","",IFERROR(VLOOKUP(H38,'2-班级信息'!A:AH,7,0),"错误"))</f>
        <v/>
      </c>
      <c r="L38" s="7" t="str">
        <f>IF(E38="","",IFERROR(VLOOKUP(H38,'2-班级信息'!A:AH,34,0),"错误"))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IF(E38="","",IF(ISERROR(VLOOKUP(E38,'1-学员信息表'!A:AG,20,0)),"错误",IF(VLOOKUP(E38,'1-学员信息表'!A:AG,20,0)="","错误",VLOOKUP(E38,'1-学员信息表'!A:AG,20,0))))</f>
        <v/>
      </c>
      <c r="Y38" s="107" t="str">
        <f>IF(E38="","",IF(ISERROR(VLOOKUP(E38,'1-学员信息表'!A:AG,21,0)),"错误",IF(VLOOKUP(E38,'1-学员信息表'!A:AG,21,0)="","错误",VLOOKUP(E38,'1-学员信息表'!A:AG,21,0))))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IF(E39="","",IFERROR(VLOOKUP(H39,'2-班级信息'!A:AM,27,0),"错误"))</f>
        <v/>
      </c>
      <c r="J39" s="8" t="str">
        <f>IF(E39="","",IFERROR(VLOOKUP(H39,'2-班级信息'!A:AM,28,0),"错误"))</f>
        <v/>
      </c>
      <c r="K39" s="7" t="str">
        <f>IF(E39="","",IFERROR(VLOOKUP(H39,'2-班级信息'!A:AH,7,0),"错误"))</f>
        <v/>
      </c>
      <c r="L39" s="7" t="str">
        <f>IF(E39="","",IFERROR(VLOOKUP(H39,'2-班级信息'!A:AH,34,0),"错误"))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IF(E39="","",IF(ISERROR(VLOOKUP(E39,'1-学员信息表'!A:AG,20,0)),"错误",IF(VLOOKUP(E39,'1-学员信息表'!A:AG,20,0)="","错误",VLOOKUP(E39,'1-学员信息表'!A:AG,20,0))))</f>
        <v/>
      </c>
      <c r="Y39" s="107" t="str">
        <f>IF(E39="","",IF(ISERROR(VLOOKUP(E39,'1-学员信息表'!A:AG,21,0)),"错误",IF(VLOOKUP(E39,'1-学员信息表'!A:AG,21,0)="","错误",VLOOKUP(E39,'1-学员信息表'!A:AG,21,0))))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IF(E40="","",IFERROR(VLOOKUP(H40,'2-班级信息'!A:AM,27,0),"错误"))</f>
        <v/>
      </c>
      <c r="J40" s="8" t="str">
        <f>IF(E40="","",IFERROR(VLOOKUP(H40,'2-班级信息'!A:AM,28,0),"错误"))</f>
        <v/>
      </c>
      <c r="K40" s="7" t="str">
        <f>IF(E40="","",IFERROR(VLOOKUP(H40,'2-班级信息'!A:AH,7,0),"错误"))</f>
        <v/>
      </c>
      <c r="L40" s="7" t="str">
        <f>IF(E40="","",IFERROR(VLOOKUP(H40,'2-班级信息'!A:AH,34,0),"错误"))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IF(E40="","",IF(ISERROR(VLOOKUP(E40,'1-学员信息表'!A:AG,20,0)),"错误",IF(VLOOKUP(E40,'1-学员信息表'!A:AG,20,0)="","错误",VLOOKUP(E40,'1-学员信息表'!A:AG,20,0))))</f>
        <v/>
      </c>
      <c r="Y40" s="107" t="str">
        <f>IF(E40="","",IF(ISERROR(VLOOKUP(E40,'1-学员信息表'!A:AG,21,0)),"错误",IF(VLOOKUP(E40,'1-学员信息表'!A:AG,21,0)="","错误",VLOOKUP(E40,'1-学员信息表'!A:AG,21,0))))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IF(E41="","",IFERROR(VLOOKUP(H41,'2-班级信息'!A:AM,27,0),"错误"))</f>
        <v/>
      </c>
      <c r="J41" s="8" t="str">
        <f>IF(E41="","",IFERROR(VLOOKUP(H41,'2-班级信息'!A:AM,28,0),"错误"))</f>
        <v/>
      </c>
      <c r="K41" s="7" t="str">
        <f>IF(E41="","",IFERROR(VLOOKUP(H41,'2-班级信息'!A:AH,7,0),"错误"))</f>
        <v/>
      </c>
      <c r="L41" s="7" t="str">
        <f>IF(E41="","",IFERROR(VLOOKUP(H41,'2-班级信息'!A:AH,34,0),"错误"))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IF(E41="","",IF(ISERROR(VLOOKUP(E41,'1-学员信息表'!A:AG,20,0)),"错误",IF(VLOOKUP(E41,'1-学员信息表'!A:AG,20,0)="","错误",VLOOKUP(E41,'1-学员信息表'!A:AG,20,0))))</f>
        <v/>
      </c>
      <c r="Y41" s="107" t="str">
        <f>IF(E41="","",IF(ISERROR(VLOOKUP(E41,'1-学员信息表'!A:AG,21,0)),"错误",IF(VLOOKUP(E41,'1-学员信息表'!A:AG,21,0)="","错误",VLOOKUP(E41,'1-学员信息表'!A:AG,21,0))))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IF(E42="","",IFERROR(VLOOKUP(H42,'2-班级信息'!A:AM,27,0),"错误"))</f>
        <v/>
      </c>
      <c r="J42" s="8" t="str">
        <f>IF(E42="","",IFERROR(VLOOKUP(H42,'2-班级信息'!A:AM,28,0),"错误"))</f>
        <v/>
      </c>
      <c r="K42" s="7" t="str">
        <f>IF(E42="","",IFERROR(VLOOKUP(H42,'2-班级信息'!A:AH,7,0),"错误"))</f>
        <v/>
      </c>
      <c r="L42" s="7" t="str">
        <f>IF(E42="","",IFERROR(VLOOKUP(H42,'2-班级信息'!A:AH,34,0),"错误"))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IF(E42="","",IF(ISERROR(VLOOKUP(E42,'1-学员信息表'!A:AG,20,0)),"错误",IF(VLOOKUP(E42,'1-学员信息表'!A:AG,20,0)="","错误",VLOOKUP(E42,'1-学员信息表'!A:AG,20,0))))</f>
        <v/>
      </c>
      <c r="Y42" s="107" t="str">
        <f>IF(E42="","",IF(ISERROR(VLOOKUP(E42,'1-学员信息表'!A:AG,21,0)),"错误",IF(VLOOKUP(E42,'1-学员信息表'!A:AG,21,0)="","错误",VLOOKUP(E42,'1-学员信息表'!A:AG,21,0))))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IF(E43="","",IFERROR(VLOOKUP(H43,'2-班级信息'!A:AM,27,0),"错误"))</f>
        <v/>
      </c>
      <c r="J43" s="8" t="str">
        <f>IF(E43="","",IFERROR(VLOOKUP(H43,'2-班级信息'!A:AM,28,0),"错误"))</f>
        <v/>
      </c>
      <c r="K43" s="7" t="str">
        <f>IF(E43="","",IFERROR(VLOOKUP(H43,'2-班级信息'!A:AH,7,0),"错误"))</f>
        <v/>
      </c>
      <c r="L43" s="7" t="str">
        <f>IF(E43="","",IFERROR(VLOOKUP(H43,'2-班级信息'!A:AH,34,0),"错误"))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IF(E43="","",IF(ISERROR(VLOOKUP(E43,'1-学员信息表'!A:AG,20,0)),"错误",IF(VLOOKUP(E43,'1-学员信息表'!A:AG,20,0)="","错误",VLOOKUP(E43,'1-学员信息表'!A:AG,20,0))))</f>
        <v/>
      </c>
      <c r="Y43" s="107" t="str">
        <f>IF(E43="","",IF(ISERROR(VLOOKUP(E43,'1-学员信息表'!A:AG,21,0)),"错误",IF(VLOOKUP(E43,'1-学员信息表'!A:AG,21,0)="","错误",VLOOKUP(E43,'1-学员信息表'!A:AG,21,0))))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IF(E44="","",IFERROR(VLOOKUP(H44,'2-班级信息'!A:AM,27,0),"错误"))</f>
        <v/>
      </c>
      <c r="J44" s="8" t="str">
        <f>IF(E44="","",IFERROR(VLOOKUP(H44,'2-班级信息'!A:AM,28,0),"错误"))</f>
        <v/>
      </c>
      <c r="K44" s="7" t="str">
        <f>IF(E44="","",IFERROR(VLOOKUP(H44,'2-班级信息'!A:AH,7,0),"错误"))</f>
        <v/>
      </c>
      <c r="L44" s="7" t="str">
        <f>IF(E44="","",IFERROR(VLOOKUP(H44,'2-班级信息'!A:AH,34,0),"错误"))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IF(E44="","",IF(ISERROR(VLOOKUP(E44,'1-学员信息表'!A:AG,20,0)),"错误",IF(VLOOKUP(E44,'1-学员信息表'!A:AG,20,0)="","错误",VLOOKUP(E44,'1-学员信息表'!A:AG,20,0))))</f>
        <v/>
      </c>
      <c r="Y44" s="107" t="str">
        <f>IF(E44="","",IF(ISERROR(VLOOKUP(E44,'1-学员信息表'!A:AG,21,0)),"错误",IF(VLOOKUP(E44,'1-学员信息表'!A:AG,21,0)="","错误",VLOOKUP(E44,'1-学员信息表'!A:AG,21,0))))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IF(E45="","",IFERROR(VLOOKUP(H45,'2-班级信息'!A:AM,27,0),"错误"))</f>
        <v/>
      </c>
      <c r="J45" s="8" t="str">
        <f>IF(E45="","",IFERROR(VLOOKUP(H45,'2-班级信息'!A:AM,28,0),"错误"))</f>
        <v/>
      </c>
      <c r="K45" s="7" t="str">
        <f>IF(E45="","",IFERROR(VLOOKUP(H45,'2-班级信息'!A:AH,7,0),"错误"))</f>
        <v/>
      </c>
      <c r="L45" s="7" t="str">
        <f>IF(E45="","",IFERROR(VLOOKUP(H45,'2-班级信息'!A:AH,34,0),"错误"))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IF(E45="","",IF(ISERROR(VLOOKUP(E45,'1-学员信息表'!A:AG,20,0)),"错误",IF(VLOOKUP(E45,'1-学员信息表'!A:AG,20,0)="","错误",VLOOKUP(E45,'1-学员信息表'!A:AG,20,0))))</f>
        <v/>
      </c>
      <c r="Y45" s="107" t="str">
        <f>IF(E45="","",IF(ISERROR(VLOOKUP(E45,'1-学员信息表'!A:AG,21,0)),"错误",IF(VLOOKUP(E45,'1-学员信息表'!A:AG,21,0)="","错误",VLOOKUP(E45,'1-学员信息表'!A:AG,21,0))))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IF(E46="","",IFERROR(VLOOKUP(H46,'2-班级信息'!A:AM,27,0),"错误"))</f>
        <v/>
      </c>
      <c r="J46" s="8" t="str">
        <f>IF(E46="","",IFERROR(VLOOKUP(H46,'2-班级信息'!A:AM,28,0),"错误"))</f>
        <v/>
      </c>
      <c r="K46" s="7" t="str">
        <f>IF(E46="","",IFERROR(VLOOKUP(H46,'2-班级信息'!A:AH,7,0),"错误"))</f>
        <v/>
      </c>
      <c r="L46" s="7" t="str">
        <f>IF(E46="","",IFERROR(VLOOKUP(H46,'2-班级信息'!A:AH,34,0),"错误"))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IF(E46="","",IF(ISERROR(VLOOKUP(E46,'1-学员信息表'!A:AG,20,0)),"错误",IF(VLOOKUP(E46,'1-学员信息表'!A:AG,20,0)="","错误",VLOOKUP(E46,'1-学员信息表'!A:AG,20,0))))</f>
        <v/>
      </c>
      <c r="Y46" s="107" t="str">
        <f>IF(E46="","",IF(ISERROR(VLOOKUP(E46,'1-学员信息表'!A:AG,21,0)),"错误",IF(VLOOKUP(E46,'1-学员信息表'!A:AG,21,0)="","错误",VLOOKUP(E46,'1-学员信息表'!A:AG,21,0))))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IF(E47="","",IFERROR(VLOOKUP(H47,'2-班级信息'!A:AM,27,0),"错误"))</f>
        <v/>
      </c>
      <c r="J47" s="8" t="str">
        <f>IF(E47="","",IFERROR(VLOOKUP(H47,'2-班级信息'!A:AM,28,0),"错误"))</f>
        <v/>
      </c>
      <c r="K47" s="7" t="str">
        <f>IF(E47="","",IFERROR(VLOOKUP(H47,'2-班级信息'!A:AH,7,0),"错误"))</f>
        <v/>
      </c>
      <c r="L47" s="7" t="str">
        <f>IF(E47="","",IFERROR(VLOOKUP(H47,'2-班级信息'!A:AH,34,0),"错误"))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IF(E47="","",IF(ISERROR(VLOOKUP(E47,'1-学员信息表'!A:AG,20,0)),"错误",IF(VLOOKUP(E47,'1-学员信息表'!A:AG,20,0)="","错误",VLOOKUP(E47,'1-学员信息表'!A:AG,20,0))))</f>
        <v/>
      </c>
      <c r="Y47" s="107" t="str">
        <f>IF(E47="","",IF(ISERROR(VLOOKUP(E47,'1-学员信息表'!A:AG,21,0)),"错误",IF(VLOOKUP(E47,'1-学员信息表'!A:AG,21,0)="","错误",VLOOKUP(E47,'1-学员信息表'!A:AG,21,0))))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IF(E48="","",IFERROR(VLOOKUP(H48,'2-班级信息'!A:AM,27,0),"错误"))</f>
        <v/>
      </c>
      <c r="J48" s="8" t="str">
        <f>IF(E48="","",IFERROR(VLOOKUP(H48,'2-班级信息'!A:AM,28,0),"错误"))</f>
        <v/>
      </c>
      <c r="K48" s="7" t="str">
        <f>IF(E48="","",IFERROR(VLOOKUP(H48,'2-班级信息'!A:AH,7,0),"错误"))</f>
        <v/>
      </c>
      <c r="L48" s="7" t="str">
        <f>IF(E48="","",IFERROR(VLOOKUP(H48,'2-班级信息'!A:AH,34,0),"错误"))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IF(E48="","",IF(ISERROR(VLOOKUP(E48,'1-学员信息表'!A:AG,20,0)),"错误",IF(VLOOKUP(E48,'1-学员信息表'!A:AG,20,0)="","错误",VLOOKUP(E48,'1-学员信息表'!A:AG,20,0))))</f>
        <v/>
      </c>
      <c r="Y48" s="107" t="str">
        <f>IF(E48="","",IF(ISERROR(VLOOKUP(E48,'1-学员信息表'!A:AG,21,0)),"错误",IF(VLOOKUP(E48,'1-学员信息表'!A:AG,21,0)="","错误",VLOOKUP(E48,'1-学员信息表'!A:AG,21,0))))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IF(E49="","",IFERROR(VLOOKUP(H49,'2-班级信息'!A:AM,27,0),"错误"))</f>
        <v/>
      </c>
      <c r="J49" s="8" t="str">
        <f>IF(E49="","",IFERROR(VLOOKUP(H49,'2-班级信息'!A:AM,28,0),"错误"))</f>
        <v/>
      </c>
      <c r="K49" s="7" t="str">
        <f>IF(E49="","",IFERROR(VLOOKUP(H49,'2-班级信息'!A:AH,7,0),"错误"))</f>
        <v/>
      </c>
      <c r="L49" s="7" t="str">
        <f>IF(E49="","",IFERROR(VLOOKUP(H49,'2-班级信息'!A:AH,34,0),"错误"))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IF(E49="","",IF(ISERROR(VLOOKUP(E49,'1-学员信息表'!A:AG,20,0)),"错误",IF(VLOOKUP(E49,'1-学员信息表'!A:AG,20,0)="","错误",VLOOKUP(E49,'1-学员信息表'!A:AG,20,0))))</f>
        <v/>
      </c>
      <c r="Y49" s="107" t="str">
        <f>IF(E49="","",IF(ISERROR(VLOOKUP(E49,'1-学员信息表'!A:AG,21,0)),"错误",IF(VLOOKUP(E49,'1-学员信息表'!A:AG,21,0)="","错误",VLOOKUP(E49,'1-学员信息表'!A:AG,21,0))))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IF(E50="","",IFERROR(VLOOKUP(H50,'2-班级信息'!A:AM,27,0),"错误"))</f>
        <v/>
      </c>
      <c r="J50" s="8" t="str">
        <f>IF(E50="","",IFERROR(VLOOKUP(H50,'2-班级信息'!A:AM,28,0),"错误"))</f>
        <v/>
      </c>
      <c r="K50" s="7" t="str">
        <f>IF(E50="","",IFERROR(VLOOKUP(H50,'2-班级信息'!A:AH,7,0),"错误"))</f>
        <v/>
      </c>
      <c r="L50" s="7" t="str">
        <f>IF(E50="","",IFERROR(VLOOKUP(H50,'2-班级信息'!A:AH,34,0),"错误"))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IF(E50="","",IF(ISERROR(VLOOKUP(E50,'1-学员信息表'!A:AG,20,0)),"错误",IF(VLOOKUP(E50,'1-学员信息表'!A:AG,20,0)="","错误",VLOOKUP(E50,'1-学员信息表'!A:AG,20,0))))</f>
        <v/>
      </c>
      <c r="Y50" s="107" t="str">
        <f>IF(E50="","",IF(ISERROR(VLOOKUP(E50,'1-学员信息表'!A:AG,21,0)),"错误",IF(VLOOKUP(E50,'1-学员信息表'!A:AG,21,0)="","错误",VLOOKUP(E50,'1-学员信息表'!A:AG,21,0))))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IF(E51="","",IFERROR(VLOOKUP(H51,'2-班级信息'!A:AM,27,0),"错误"))</f>
        <v/>
      </c>
      <c r="J51" s="8" t="str">
        <f>IF(E51="","",IFERROR(VLOOKUP(H51,'2-班级信息'!A:AM,28,0),"错误"))</f>
        <v/>
      </c>
      <c r="K51" s="7" t="str">
        <f>IF(E51="","",IFERROR(VLOOKUP(H51,'2-班级信息'!A:AH,7,0),"错误"))</f>
        <v/>
      </c>
      <c r="L51" s="7" t="str">
        <f>IF(E51="","",IFERROR(VLOOKUP(H51,'2-班级信息'!A:AH,34,0),"错误"))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IF(E51="","",IF(ISERROR(VLOOKUP(E51,'1-学员信息表'!A:AG,20,0)),"错误",IF(VLOOKUP(E51,'1-学员信息表'!A:AG,20,0)="","错误",VLOOKUP(E51,'1-学员信息表'!A:AG,20,0))))</f>
        <v/>
      </c>
      <c r="Y51" s="107" t="str">
        <f>IF(E51="","",IF(ISERROR(VLOOKUP(E51,'1-学员信息表'!A:AG,21,0)),"错误",IF(VLOOKUP(E51,'1-学员信息表'!A:AG,21,0)="","错误",VLOOKUP(E51,'1-学员信息表'!A:AG,21,0))))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IF(E52="","",IFERROR(VLOOKUP(H52,'2-班级信息'!A:AM,27,0),"错误"))</f>
        <v/>
      </c>
      <c r="J52" s="8" t="str">
        <f>IF(E52="","",IFERROR(VLOOKUP(H52,'2-班级信息'!A:AM,28,0),"错误"))</f>
        <v/>
      </c>
      <c r="K52" s="7" t="str">
        <f>IF(E52="","",IFERROR(VLOOKUP(H52,'2-班级信息'!A:AH,7,0),"错误"))</f>
        <v/>
      </c>
      <c r="L52" s="7" t="str">
        <f>IF(E52="","",IFERROR(VLOOKUP(H52,'2-班级信息'!A:AH,34,0),"错误"))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IF(E52="","",IF(ISERROR(VLOOKUP(E52,'1-学员信息表'!A:AG,20,0)),"错误",IF(VLOOKUP(E52,'1-学员信息表'!A:AG,20,0)="","错误",VLOOKUP(E52,'1-学员信息表'!A:AG,20,0))))</f>
        <v/>
      </c>
      <c r="Y52" s="107" t="str">
        <f>IF(E52="","",IF(ISERROR(VLOOKUP(E52,'1-学员信息表'!A:AG,21,0)),"错误",IF(VLOOKUP(E52,'1-学员信息表'!A:AG,21,0)="","错误",VLOOKUP(E52,'1-学员信息表'!A:AG,21,0))))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IF(E53="","",IFERROR(VLOOKUP(H53,'2-班级信息'!A:AM,27,0),"错误"))</f>
        <v/>
      </c>
      <c r="J53" s="8" t="str">
        <f>IF(E53="","",IFERROR(VLOOKUP(H53,'2-班级信息'!A:AM,28,0),"错误"))</f>
        <v/>
      </c>
      <c r="K53" s="7" t="str">
        <f>IF(E53="","",IFERROR(VLOOKUP(H53,'2-班级信息'!A:AH,7,0),"错误"))</f>
        <v/>
      </c>
      <c r="L53" s="7" t="str">
        <f>IF(E53="","",IFERROR(VLOOKUP(H53,'2-班级信息'!A:AH,34,0),"错误"))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IF(E53="","",IF(ISERROR(VLOOKUP(E53,'1-学员信息表'!A:AG,20,0)),"错误",IF(VLOOKUP(E53,'1-学员信息表'!A:AG,20,0)="","错误",VLOOKUP(E53,'1-学员信息表'!A:AG,20,0))))</f>
        <v/>
      </c>
      <c r="Y53" s="107" t="str">
        <f>IF(E53="","",IF(ISERROR(VLOOKUP(E53,'1-学员信息表'!A:AG,21,0)),"错误",IF(VLOOKUP(E53,'1-学员信息表'!A:AG,21,0)="","错误",VLOOKUP(E53,'1-学员信息表'!A:AG,21,0))))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IF(E54="","",IFERROR(VLOOKUP(H54,'2-班级信息'!A:AM,27,0),"错误"))</f>
        <v/>
      </c>
      <c r="J54" s="8" t="str">
        <f>IF(E54="","",IFERROR(VLOOKUP(H54,'2-班级信息'!A:AM,28,0),"错误"))</f>
        <v/>
      </c>
      <c r="K54" s="7" t="str">
        <f>IF(E54="","",IFERROR(VLOOKUP(H54,'2-班级信息'!A:AH,7,0),"错误"))</f>
        <v/>
      </c>
      <c r="L54" s="7" t="str">
        <f>IF(E54="","",IFERROR(VLOOKUP(H54,'2-班级信息'!A:AH,34,0),"错误"))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IF(E54="","",IF(ISERROR(VLOOKUP(E54,'1-学员信息表'!A:AG,20,0)),"错误",IF(VLOOKUP(E54,'1-学员信息表'!A:AG,20,0)="","错误",VLOOKUP(E54,'1-学员信息表'!A:AG,20,0))))</f>
        <v/>
      </c>
      <c r="Y54" s="107" t="str">
        <f>IF(E54="","",IF(ISERROR(VLOOKUP(E54,'1-学员信息表'!A:AG,21,0)),"错误",IF(VLOOKUP(E54,'1-学员信息表'!A:AG,21,0)="","错误",VLOOKUP(E54,'1-学员信息表'!A:AG,21,0))))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IF(E55="","",IFERROR(VLOOKUP(H55,'2-班级信息'!A:AM,27,0),"错误"))</f>
        <v/>
      </c>
      <c r="J55" s="8" t="str">
        <f>IF(E55="","",IFERROR(VLOOKUP(H55,'2-班级信息'!A:AM,28,0),"错误"))</f>
        <v/>
      </c>
      <c r="K55" s="7" t="str">
        <f>IF(E55="","",IFERROR(VLOOKUP(H55,'2-班级信息'!A:AH,7,0),"错误"))</f>
        <v/>
      </c>
      <c r="L55" s="7" t="str">
        <f>IF(E55="","",IFERROR(VLOOKUP(H55,'2-班级信息'!A:AH,34,0),"错误"))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IF(E55="","",IF(ISERROR(VLOOKUP(E55,'1-学员信息表'!A:AG,20,0)),"错误",IF(VLOOKUP(E55,'1-学员信息表'!A:AG,20,0)="","错误",VLOOKUP(E55,'1-学员信息表'!A:AG,20,0))))</f>
        <v/>
      </c>
      <c r="Y55" s="107" t="str">
        <f>IF(E55="","",IF(ISERROR(VLOOKUP(E55,'1-学员信息表'!A:AG,21,0)),"错误",IF(VLOOKUP(E55,'1-学员信息表'!A:AG,21,0)="","错误",VLOOKUP(E55,'1-学员信息表'!A:AG,21,0))))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IF(E56="","",IFERROR(VLOOKUP(H56,'2-班级信息'!A:AM,27,0),"错误"))</f>
        <v/>
      </c>
      <c r="J56" s="8" t="str">
        <f>IF(E56="","",IFERROR(VLOOKUP(H56,'2-班级信息'!A:AM,28,0),"错误"))</f>
        <v/>
      </c>
      <c r="K56" s="7" t="str">
        <f>IF(E56="","",IFERROR(VLOOKUP(H56,'2-班级信息'!A:AH,7,0),"错误"))</f>
        <v/>
      </c>
      <c r="L56" s="7" t="str">
        <f>IF(E56="","",IFERROR(VLOOKUP(H56,'2-班级信息'!A:AH,34,0),"错误"))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IF(E56="","",IF(ISERROR(VLOOKUP(E56,'1-学员信息表'!A:AG,20,0)),"错误",IF(VLOOKUP(E56,'1-学员信息表'!A:AG,20,0)="","错误",VLOOKUP(E56,'1-学员信息表'!A:AG,20,0))))</f>
        <v/>
      </c>
      <c r="Y56" s="107" t="str">
        <f>IF(E56="","",IF(ISERROR(VLOOKUP(E56,'1-学员信息表'!A:AG,21,0)),"错误",IF(VLOOKUP(E56,'1-学员信息表'!A:AG,21,0)="","错误",VLOOKUP(E56,'1-学员信息表'!A:AG,21,0))))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IF(E57="","",IFERROR(VLOOKUP(H57,'2-班级信息'!A:AM,27,0),"错误"))</f>
        <v/>
      </c>
      <c r="J57" s="8" t="str">
        <f>IF(E57="","",IFERROR(VLOOKUP(H57,'2-班级信息'!A:AM,28,0),"错误"))</f>
        <v/>
      </c>
      <c r="K57" s="7" t="str">
        <f>IF(E57="","",IFERROR(VLOOKUP(H57,'2-班级信息'!A:AH,7,0),"错误"))</f>
        <v/>
      </c>
      <c r="L57" s="7" t="str">
        <f>IF(E57="","",IFERROR(VLOOKUP(H57,'2-班级信息'!A:AH,34,0),"错误"))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IF(E57="","",IF(ISERROR(VLOOKUP(E57,'1-学员信息表'!A:AG,20,0)),"错误",IF(VLOOKUP(E57,'1-学员信息表'!A:AG,20,0)="","错误",VLOOKUP(E57,'1-学员信息表'!A:AG,20,0))))</f>
        <v/>
      </c>
      <c r="Y57" s="107" t="str">
        <f>IF(E57="","",IF(ISERROR(VLOOKUP(E57,'1-学员信息表'!A:AG,21,0)),"错误",IF(VLOOKUP(E57,'1-学员信息表'!A:AG,21,0)="","错误",VLOOKUP(E57,'1-学员信息表'!A:AG,21,0))))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IF(E58="","",IFERROR(VLOOKUP(H58,'2-班级信息'!A:AM,27,0),"错误"))</f>
        <v/>
      </c>
      <c r="J58" s="8" t="str">
        <f>IF(E58="","",IFERROR(VLOOKUP(H58,'2-班级信息'!A:AM,28,0),"错误"))</f>
        <v/>
      </c>
      <c r="K58" s="7" t="str">
        <f>IF(E58="","",IFERROR(VLOOKUP(H58,'2-班级信息'!A:AH,7,0),"错误"))</f>
        <v/>
      </c>
      <c r="L58" s="7" t="str">
        <f>IF(E58="","",IFERROR(VLOOKUP(H58,'2-班级信息'!A:AH,34,0),"错误"))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IF(E58="","",IF(ISERROR(VLOOKUP(E58,'1-学员信息表'!A:AG,20,0)),"错误",IF(VLOOKUP(E58,'1-学员信息表'!A:AG,20,0)="","错误",VLOOKUP(E58,'1-学员信息表'!A:AG,20,0))))</f>
        <v/>
      </c>
      <c r="Y58" s="107" t="str">
        <f>IF(E58="","",IF(ISERROR(VLOOKUP(E58,'1-学员信息表'!A:AG,21,0)),"错误",IF(VLOOKUP(E58,'1-学员信息表'!A:AG,21,0)="","错误",VLOOKUP(E58,'1-学员信息表'!A:AG,21,0))))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IF(E59="","",IFERROR(VLOOKUP(H59,'2-班级信息'!A:AM,27,0),"错误"))</f>
        <v/>
      </c>
      <c r="J59" s="8" t="str">
        <f>IF(E59="","",IFERROR(VLOOKUP(H59,'2-班级信息'!A:AM,28,0),"错误"))</f>
        <v/>
      </c>
      <c r="K59" s="7" t="str">
        <f>IF(E59="","",IFERROR(VLOOKUP(H59,'2-班级信息'!A:AH,7,0),"错误"))</f>
        <v/>
      </c>
      <c r="L59" s="7" t="str">
        <f>IF(E59="","",IFERROR(VLOOKUP(H59,'2-班级信息'!A:AH,34,0),"错误"))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IF(E59="","",IF(ISERROR(VLOOKUP(E59,'1-学员信息表'!A:AG,20,0)),"错误",IF(VLOOKUP(E59,'1-学员信息表'!A:AG,20,0)="","错误",VLOOKUP(E59,'1-学员信息表'!A:AG,20,0))))</f>
        <v/>
      </c>
      <c r="Y59" s="107" t="str">
        <f>IF(E59="","",IF(ISERROR(VLOOKUP(E59,'1-学员信息表'!A:AG,21,0)),"错误",IF(VLOOKUP(E59,'1-学员信息表'!A:AG,21,0)="","错误",VLOOKUP(E59,'1-学员信息表'!A:AG,21,0))))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IF(E60="","",IFERROR(VLOOKUP(H60,'2-班级信息'!A:AM,27,0),"错误"))</f>
        <v/>
      </c>
      <c r="J60" s="8" t="str">
        <f>IF(E60="","",IFERROR(VLOOKUP(H60,'2-班级信息'!A:AM,28,0),"错误"))</f>
        <v/>
      </c>
      <c r="K60" s="7" t="str">
        <f>IF(E60="","",IFERROR(VLOOKUP(H60,'2-班级信息'!A:AH,7,0),"错误"))</f>
        <v/>
      </c>
      <c r="L60" s="7" t="str">
        <f>IF(E60="","",IFERROR(VLOOKUP(H60,'2-班级信息'!A:AH,34,0),"错误"))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IF(E60="","",IF(ISERROR(VLOOKUP(E60,'1-学员信息表'!A:AG,20,0)),"错误",IF(VLOOKUP(E60,'1-学员信息表'!A:AG,20,0)="","错误",VLOOKUP(E60,'1-学员信息表'!A:AG,20,0))))</f>
        <v/>
      </c>
      <c r="Y60" s="107" t="str">
        <f>IF(E60="","",IF(ISERROR(VLOOKUP(E60,'1-学员信息表'!A:AG,21,0)),"错误",IF(VLOOKUP(E60,'1-学员信息表'!A:AG,21,0)="","错误",VLOOKUP(E60,'1-学员信息表'!A:AG,21,0))))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IF(E61="","",IFERROR(VLOOKUP(H61,'2-班级信息'!A:AM,27,0),"错误"))</f>
        <v/>
      </c>
      <c r="J61" s="8" t="str">
        <f>IF(E61="","",IFERROR(VLOOKUP(H61,'2-班级信息'!A:AM,28,0),"错误"))</f>
        <v/>
      </c>
      <c r="K61" s="7" t="str">
        <f>IF(E61="","",IFERROR(VLOOKUP(H61,'2-班级信息'!A:AH,7,0),"错误"))</f>
        <v/>
      </c>
      <c r="L61" s="7" t="str">
        <f>IF(E61="","",IFERROR(VLOOKUP(H61,'2-班级信息'!A:AH,34,0),"错误"))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IF(E61="","",IF(ISERROR(VLOOKUP(E61,'1-学员信息表'!A:AG,20,0)),"错误",IF(VLOOKUP(E61,'1-学员信息表'!A:AG,20,0)="","错误",VLOOKUP(E61,'1-学员信息表'!A:AG,20,0))))</f>
        <v/>
      </c>
      <c r="Y61" s="107" t="str">
        <f>IF(E61="","",IF(ISERROR(VLOOKUP(E61,'1-学员信息表'!A:AG,21,0)),"错误",IF(VLOOKUP(E61,'1-学员信息表'!A:AG,21,0)="","错误",VLOOKUP(E61,'1-学员信息表'!A:AG,21,0))))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IF(E62="","",IFERROR(VLOOKUP(H62,'2-班级信息'!A:AM,27,0),"错误"))</f>
        <v/>
      </c>
      <c r="J62" s="8" t="str">
        <f>IF(E62="","",IFERROR(VLOOKUP(H62,'2-班级信息'!A:AM,28,0),"错误"))</f>
        <v/>
      </c>
      <c r="K62" s="7" t="str">
        <f>IF(E62="","",IFERROR(VLOOKUP(H62,'2-班级信息'!A:AH,7,0),"错误"))</f>
        <v/>
      </c>
      <c r="L62" s="7" t="str">
        <f>IF(E62="","",IFERROR(VLOOKUP(H62,'2-班级信息'!A:AH,34,0),"错误"))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IF(E62="","",IF(ISERROR(VLOOKUP(E62,'1-学员信息表'!A:AG,20,0)),"错误",IF(VLOOKUP(E62,'1-学员信息表'!A:AG,20,0)="","错误",VLOOKUP(E62,'1-学员信息表'!A:AG,20,0))))</f>
        <v/>
      </c>
      <c r="Y62" s="107" t="str">
        <f>IF(E62="","",IF(ISERROR(VLOOKUP(E62,'1-学员信息表'!A:AG,21,0)),"错误",IF(VLOOKUP(E62,'1-学员信息表'!A:AG,21,0)="","错误",VLOOKUP(E62,'1-学员信息表'!A:AG,21,0))))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IF(E63="","",IFERROR(VLOOKUP(H63,'2-班级信息'!A:AM,27,0),"错误"))</f>
        <v/>
      </c>
      <c r="J63" s="8" t="str">
        <f>IF(E63="","",IFERROR(VLOOKUP(H63,'2-班级信息'!A:AM,28,0),"错误"))</f>
        <v/>
      </c>
      <c r="K63" s="7" t="str">
        <f>IF(E63="","",IFERROR(VLOOKUP(H63,'2-班级信息'!A:AH,7,0),"错误"))</f>
        <v/>
      </c>
      <c r="L63" s="7" t="str">
        <f>IF(E63="","",IFERROR(VLOOKUP(H63,'2-班级信息'!A:AH,34,0),"错误"))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IF(E63="","",IF(ISERROR(VLOOKUP(E63,'1-学员信息表'!A:AG,20,0)),"错误",IF(VLOOKUP(E63,'1-学员信息表'!A:AG,20,0)="","错误",VLOOKUP(E63,'1-学员信息表'!A:AG,20,0))))</f>
        <v/>
      </c>
      <c r="Y63" s="107" t="str">
        <f>IF(E63="","",IF(ISERROR(VLOOKUP(E63,'1-学员信息表'!A:AG,21,0)),"错误",IF(VLOOKUP(E63,'1-学员信息表'!A:AG,21,0)="","错误",VLOOKUP(E63,'1-学员信息表'!A:AG,21,0))))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IF(E64="","",IFERROR(VLOOKUP(H64,'2-班级信息'!A:AM,27,0),"错误"))</f>
        <v/>
      </c>
      <c r="J64" s="8" t="str">
        <f>IF(E64="","",IFERROR(VLOOKUP(H64,'2-班级信息'!A:AM,28,0),"错误"))</f>
        <v/>
      </c>
      <c r="K64" s="7" t="str">
        <f>IF(E64="","",IFERROR(VLOOKUP(H64,'2-班级信息'!A:AH,7,0),"错误"))</f>
        <v/>
      </c>
      <c r="L64" s="7" t="str">
        <f>IF(E64="","",IFERROR(VLOOKUP(H64,'2-班级信息'!A:AH,34,0),"错误"))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IF(E64="","",IF(ISERROR(VLOOKUP(E64,'1-学员信息表'!A:AG,20,0)),"错误",IF(VLOOKUP(E64,'1-学员信息表'!A:AG,20,0)="","错误",VLOOKUP(E64,'1-学员信息表'!A:AG,20,0))))</f>
        <v/>
      </c>
      <c r="Y64" s="107" t="str">
        <f>IF(E64="","",IF(ISERROR(VLOOKUP(E64,'1-学员信息表'!A:AG,21,0)),"错误",IF(VLOOKUP(E64,'1-学员信息表'!A:AG,21,0)="","错误",VLOOKUP(E64,'1-学员信息表'!A:AG,21,0))))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IF(E65="","",IFERROR(VLOOKUP(H65,'2-班级信息'!A:AM,27,0),"错误"))</f>
        <v/>
      </c>
      <c r="J65" s="8" t="str">
        <f>IF(E65="","",IFERROR(VLOOKUP(H65,'2-班级信息'!A:AM,28,0),"错误"))</f>
        <v/>
      </c>
      <c r="K65" s="7" t="str">
        <f>IF(E65="","",IFERROR(VLOOKUP(H65,'2-班级信息'!A:AH,7,0),"错误"))</f>
        <v/>
      </c>
      <c r="L65" s="7" t="str">
        <f>IF(E65="","",IFERROR(VLOOKUP(H65,'2-班级信息'!A:AH,34,0),"错误"))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IF(E65="","",IF(ISERROR(VLOOKUP(E65,'1-学员信息表'!A:AG,20,0)),"错误",IF(VLOOKUP(E65,'1-学员信息表'!A:AG,20,0)="","错误",VLOOKUP(E65,'1-学员信息表'!A:AG,20,0))))</f>
        <v/>
      </c>
      <c r="Y65" s="107" t="str">
        <f>IF(E65="","",IF(ISERROR(VLOOKUP(E65,'1-学员信息表'!A:AG,21,0)),"错误",IF(VLOOKUP(E65,'1-学员信息表'!A:AG,21,0)="","错误",VLOOKUP(E65,'1-学员信息表'!A:AG,21,0))))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IF(E66="","",IFERROR(VLOOKUP(H66,'2-班级信息'!A:AM,27,0),"错误"))</f>
        <v/>
      </c>
      <c r="J66" s="8" t="str">
        <f>IF(E66="","",IFERROR(VLOOKUP(H66,'2-班级信息'!A:AM,28,0),"错误"))</f>
        <v/>
      </c>
      <c r="K66" s="7" t="str">
        <f>IF(E66="","",IFERROR(VLOOKUP(H66,'2-班级信息'!A:AH,7,0),"错误"))</f>
        <v/>
      </c>
      <c r="L66" s="7" t="str">
        <f>IF(E66="","",IFERROR(VLOOKUP(H66,'2-班级信息'!A:AH,34,0),"错误"))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IF(E66="","",IF(ISERROR(VLOOKUP(E66,'1-学员信息表'!A:AG,20,0)),"错误",IF(VLOOKUP(E66,'1-学员信息表'!A:AG,20,0)="","错误",VLOOKUP(E66,'1-学员信息表'!A:AG,20,0))))</f>
        <v/>
      </c>
      <c r="Y66" s="107" t="str">
        <f>IF(E66="","",IF(ISERROR(VLOOKUP(E66,'1-学员信息表'!A:AG,21,0)),"错误",IF(VLOOKUP(E66,'1-学员信息表'!A:AG,21,0)="","错误",VLOOKUP(E66,'1-学员信息表'!A:AG,21,0))))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IF(E67="","",IFERROR(VLOOKUP(H67,'2-班级信息'!A:AM,27,0),"错误"))</f>
        <v/>
      </c>
      <c r="J67" s="8" t="str">
        <f>IF(E67="","",IFERROR(VLOOKUP(H67,'2-班级信息'!A:AM,28,0),"错误"))</f>
        <v/>
      </c>
      <c r="K67" s="7" t="str">
        <f>IF(E67="","",IFERROR(VLOOKUP(H67,'2-班级信息'!A:AH,7,0),"错误"))</f>
        <v/>
      </c>
      <c r="L67" s="7" t="str">
        <f>IF(E67="","",IFERROR(VLOOKUP(H67,'2-班级信息'!A:AH,34,0),"错误"))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IF(E67="","",IF(ISERROR(VLOOKUP(E67,'1-学员信息表'!A:AG,20,0)),"错误",IF(VLOOKUP(E67,'1-学员信息表'!A:AG,20,0)="","错误",VLOOKUP(E67,'1-学员信息表'!A:AG,20,0))))</f>
        <v/>
      </c>
      <c r="Y67" s="107" t="str">
        <f>IF(E67="","",IF(ISERROR(VLOOKUP(E67,'1-学员信息表'!A:AG,21,0)),"错误",IF(VLOOKUP(E67,'1-学员信息表'!A:AG,21,0)="","错误",VLOOKUP(E67,'1-学员信息表'!A:AG,21,0))))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IF(E68="","",IFERROR(VLOOKUP(H68,'2-班级信息'!A:AM,27,0),"错误"))</f>
        <v/>
      </c>
      <c r="J68" s="8" t="str">
        <f>IF(E68="","",IFERROR(VLOOKUP(H68,'2-班级信息'!A:AM,28,0),"错误"))</f>
        <v/>
      </c>
      <c r="K68" s="7" t="str">
        <f>IF(E68="","",IFERROR(VLOOKUP(H68,'2-班级信息'!A:AH,7,0),"错误"))</f>
        <v/>
      </c>
      <c r="L68" s="7" t="str">
        <f>IF(E68="","",IFERROR(VLOOKUP(H68,'2-班级信息'!A:AH,34,0),"错误"))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IF(E68="","",IF(ISERROR(VLOOKUP(E68,'1-学员信息表'!A:AG,20,0)),"错误",IF(VLOOKUP(E68,'1-学员信息表'!A:AG,20,0)="","错误",VLOOKUP(E68,'1-学员信息表'!A:AG,20,0))))</f>
        <v/>
      </c>
      <c r="Y68" s="107" t="str">
        <f>IF(E68="","",IF(ISERROR(VLOOKUP(E68,'1-学员信息表'!A:AG,21,0)),"错误",IF(VLOOKUP(E68,'1-学员信息表'!A:AG,21,0)="","错误",VLOOKUP(E68,'1-学员信息表'!A:AG,21,0))))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IF(E69="","",IFERROR(VLOOKUP(H69,'2-班级信息'!A:AM,27,0),"错误"))</f>
        <v/>
      </c>
      <c r="J69" s="8" t="str">
        <f>IF(E69="","",IFERROR(VLOOKUP(H69,'2-班级信息'!A:AM,28,0),"错误"))</f>
        <v/>
      </c>
      <c r="K69" s="7" t="str">
        <f>IF(E69="","",IFERROR(VLOOKUP(H69,'2-班级信息'!A:AH,7,0),"错误"))</f>
        <v/>
      </c>
      <c r="L69" s="7" t="str">
        <f>IF(E69="","",IFERROR(VLOOKUP(H69,'2-班级信息'!A:AH,34,0),"错误"))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IF(E69="","",IF(ISERROR(VLOOKUP(E69,'1-学员信息表'!A:AG,20,0)),"错误",IF(VLOOKUP(E69,'1-学员信息表'!A:AG,20,0)="","错误",VLOOKUP(E69,'1-学员信息表'!A:AG,20,0))))</f>
        <v/>
      </c>
      <c r="Y69" s="107" t="str">
        <f>IF(E69="","",IF(ISERROR(VLOOKUP(E69,'1-学员信息表'!A:AG,21,0)),"错误",IF(VLOOKUP(E69,'1-学员信息表'!A:AG,21,0)="","错误",VLOOKUP(E69,'1-学员信息表'!A:AG,21,0))))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IF(E70="","",IFERROR(VLOOKUP(H70,'2-班级信息'!A:AM,27,0),"错误"))</f>
        <v/>
      </c>
      <c r="J70" s="8" t="str">
        <f>IF(E70="","",IFERROR(VLOOKUP(H70,'2-班级信息'!A:AM,28,0),"错误"))</f>
        <v/>
      </c>
      <c r="K70" s="7" t="str">
        <f>IF(E70="","",IFERROR(VLOOKUP(H70,'2-班级信息'!A:AH,7,0),"错误"))</f>
        <v/>
      </c>
      <c r="L70" s="7" t="str">
        <f>IF(E70="","",IFERROR(VLOOKUP(H70,'2-班级信息'!A:AH,34,0),"错误"))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IF(E70="","",IF(ISERROR(VLOOKUP(E70,'1-学员信息表'!A:AG,20,0)),"错误",IF(VLOOKUP(E70,'1-学员信息表'!A:AG,20,0)="","错误",VLOOKUP(E70,'1-学员信息表'!A:AG,20,0))))</f>
        <v/>
      </c>
      <c r="Y70" s="107" t="str">
        <f>IF(E70="","",IF(ISERROR(VLOOKUP(E70,'1-学员信息表'!A:AG,21,0)),"错误",IF(VLOOKUP(E70,'1-学员信息表'!A:AG,21,0)="","错误",VLOOKUP(E70,'1-学员信息表'!A:AG,21,0))))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IF(E71="","",IFERROR(VLOOKUP(H71,'2-班级信息'!A:AM,27,0),"错误"))</f>
        <v/>
      </c>
      <c r="J71" s="8" t="str">
        <f>IF(E71="","",IFERROR(VLOOKUP(H71,'2-班级信息'!A:AM,28,0),"错误"))</f>
        <v/>
      </c>
      <c r="K71" s="7" t="str">
        <f>IF(E71="","",IFERROR(VLOOKUP(H71,'2-班级信息'!A:AH,7,0),"错误"))</f>
        <v/>
      </c>
      <c r="L71" s="7" t="str">
        <f>IF(E71="","",IFERROR(VLOOKUP(H71,'2-班级信息'!A:AH,34,0),"错误"))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IF(E71="","",IF(ISERROR(VLOOKUP(E71,'1-学员信息表'!A:AG,20,0)),"错误",IF(VLOOKUP(E71,'1-学员信息表'!A:AG,20,0)="","错误",VLOOKUP(E71,'1-学员信息表'!A:AG,20,0))))</f>
        <v/>
      </c>
      <c r="Y71" s="107" t="str">
        <f>IF(E71="","",IF(ISERROR(VLOOKUP(E71,'1-学员信息表'!A:AG,21,0)),"错误",IF(VLOOKUP(E71,'1-学员信息表'!A:AG,21,0)="","错误",VLOOKUP(E71,'1-学员信息表'!A:AG,21,0))))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IF(E72="","",IFERROR(VLOOKUP(H72,'2-班级信息'!A:AM,27,0),"错误"))</f>
        <v/>
      </c>
      <c r="J72" s="8" t="str">
        <f>IF(E72="","",IFERROR(VLOOKUP(H72,'2-班级信息'!A:AM,28,0),"错误"))</f>
        <v/>
      </c>
      <c r="K72" s="7" t="str">
        <f>IF(E72="","",IFERROR(VLOOKUP(H72,'2-班级信息'!A:AH,7,0),"错误"))</f>
        <v/>
      </c>
      <c r="L72" s="7" t="str">
        <f>IF(E72="","",IFERROR(VLOOKUP(H72,'2-班级信息'!A:AH,34,0),"错误"))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IF(E72="","",IF(ISERROR(VLOOKUP(E72,'1-学员信息表'!A:AG,20,0)),"错误",IF(VLOOKUP(E72,'1-学员信息表'!A:AG,20,0)="","错误",VLOOKUP(E72,'1-学员信息表'!A:AG,20,0))))</f>
        <v/>
      </c>
      <c r="Y72" s="107" t="str">
        <f>IF(E72="","",IF(ISERROR(VLOOKUP(E72,'1-学员信息表'!A:AG,21,0)),"错误",IF(VLOOKUP(E72,'1-学员信息表'!A:AG,21,0)="","错误",VLOOKUP(E72,'1-学员信息表'!A:AG,21,0))))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IF(E73="","",IFERROR(VLOOKUP(H73,'2-班级信息'!A:AM,27,0),"错误"))</f>
        <v/>
      </c>
      <c r="J73" s="8" t="str">
        <f>IF(E73="","",IFERROR(VLOOKUP(H73,'2-班级信息'!A:AM,28,0),"错误"))</f>
        <v/>
      </c>
      <c r="K73" s="7" t="str">
        <f>IF(E73="","",IFERROR(VLOOKUP(H73,'2-班级信息'!A:AH,7,0),"错误"))</f>
        <v/>
      </c>
      <c r="L73" s="7" t="str">
        <f>IF(E73="","",IFERROR(VLOOKUP(H73,'2-班级信息'!A:AH,34,0),"错误"))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IF(E73="","",IF(ISERROR(VLOOKUP(E73,'1-学员信息表'!A:AG,20,0)),"错误",IF(VLOOKUP(E73,'1-学员信息表'!A:AG,20,0)="","错误",VLOOKUP(E73,'1-学员信息表'!A:AG,20,0))))</f>
        <v/>
      </c>
      <c r="Y73" s="107" t="str">
        <f>IF(E73="","",IF(ISERROR(VLOOKUP(E73,'1-学员信息表'!A:AG,21,0)),"错误",IF(VLOOKUP(E73,'1-学员信息表'!A:AG,21,0)="","错误",VLOOKUP(E73,'1-学员信息表'!A:AG,21,0))))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IF(E74="","",IFERROR(VLOOKUP(H74,'2-班级信息'!A:AM,27,0),"错误"))</f>
        <v/>
      </c>
      <c r="J74" s="8" t="str">
        <f>IF(E74="","",IFERROR(VLOOKUP(H74,'2-班级信息'!A:AM,28,0),"错误"))</f>
        <v/>
      </c>
      <c r="K74" s="7" t="str">
        <f>IF(E74="","",IFERROR(VLOOKUP(H74,'2-班级信息'!A:AH,7,0),"错误"))</f>
        <v/>
      </c>
      <c r="L74" s="7" t="str">
        <f>IF(E74="","",IFERROR(VLOOKUP(H74,'2-班级信息'!A:AH,34,0),"错误"))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IF(E74="","",IF(ISERROR(VLOOKUP(E74,'1-学员信息表'!A:AG,20,0)),"错误",IF(VLOOKUP(E74,'1-学员信息表'!A:AG,20,0)="","错误",VLOOKUP(E74,'1-学员信息表'!A:AG,20,0))))</f>
        <v/>
      </c>
      <c r="Y74" s="107" t="str">
        <f>IF(E74="","",IF(ISERROR(VLOOKUP(E74,'1-学员信息表'!A:AG,21,0)),"错误",IF(VLOOKUP(E74,'1-学员信息表'!A:AG,21,0)="","错误",VLOOKUP(E74,'1-学员信息表'!A:AG,21,0))))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IF(E75="","",IFERROR(VLOOKUP(H75,'2-班级信息'!A:AM,27,0),"错误"))</f>
        <v/>
      </c>
      <c r="J75" s="8" t="str">
        <f>IF(E75="","",IFERROR(VLOOKUP(H75,'2-班级信息'!A:AM,28,0),"错误"))</f>
        <v/>
      </c>
      <c r="K75" s="7" t="str">
        <f>IF(E75="","",IFERROR(VLOOKUP(H75,'2-班级信息'!A:AH,7,0),"错误"))</f>
        <v/>
      </c>
      <c r="L75" s="7" t="str">
        <f>IF(E75="","",IFERROR(VLOOKUP(H75,'2-班级信息'!A:AH,34,0),"错误"))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IF(E75="","",IF(ISERROR(VLOOKUP(E75,'1-学员信息表'!A:AG,20,0)),"错误",IF(VLOOKUP(E75,'1-学员信息表'!A:AG,20,0)="","错误",VLOOKUP(E75,'1-学员信息表'!A:AG,20,0))))</f>
        <v/>
      </c>
      <c r="Y75" s="107" t="str">
        <f>IF(E75="","",IF(ISERROR(VLOOKUP(E75,'1-学员信息表'!A:AG,21,0)),"错误",IF(VLOOKUP(E75,'1-学员信息表'!A:AG,21,0)="","错误",VLOOKUP(E75,'1-学员信息表'!A:AG,21,0))))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IF(E76="","",IFERROR(VLOOKUP(H76,'2-班级信息'!A:AM,27,0),"错误"))</f>
        <v/>
      </c>
      <c r="J76" s="8" t="str">
        <f>IF(E76="","",IFERROR(VLOOKUP(H76,'2-班级信息'!A:AM,28,0),"错误"))</f>
        <v/>
      </c>
      <c r="K76" s="7" t="str">
        <f>IF(E76="","",IFERROR(VLOOKUP(H76,'2-班级信息'!A:AH,7,0),"错误"))</f>
        <v/>
      </c>
      <c r="L76" s="7" t="str">
        <f>IF(E76="","",IFERROR(VLOOKUP(H76,'2-班级信息'!A:AH,34,0),"错误"))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IF(E76="","",IF(ISERROR(VLOOKUP(E76,'1-学员信息表'!A:AG,20,0)),"错误",IF(VLOOKUP(E76,'1-学员信息表'!A:AG,20,0)="","错误",VLOOKUP(E76,'1-学员信息表'!A:AG,20,0))))</f>
        <v/>
      </c>
      <c r="Y76" s="107" t="str">
        <f>IF(E76="","",IF(ISERROR(VLOOKUP(E76,'1-学员信息表'!A:AG,21,0)),"错误",IF(VLOOKUP(E76,'1-学员信息表'!A:AG,21,0)="","错误",VLOOKUP(E76,'1-学员信息表'!A:AG,21,0))))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IF(E77="","",IFERROR(VLOOKUP(H77,'2-班级信息'!A:AM,27,0),"错误"))</f>
        <v/>
      </c>
      <c r="J77" s="8" t="str">
        <f>IF(E77="","",IFERROR(VLOOKUP(H77,'2-班级信息'!A:AM,28,0),"错误"))</f>
        <v/>
      </c>
      <c r="K77" s="7" t="str">
        <f>IF(E77="","",IFERROR(VLOOKUP(H77,'2-班级信息'!A:AH,7,0),"错误"))</f>
        <v/>
      </c>
      <c r="L77" s="7" t="str">
        <f>IF(E77="","",IFERROR(VLOOKUP(H77,'2-班级信息'!A:AH,34,0),"错误"))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IF(E77="","",IF(ISERROR(VLOOKUP(E77,'1-学员信息表'!A:AG,20,0)),"错误",IF(VLOOKUP(E77,'1-学员信息表'!A:AG,20,0)="","错误",VLOOKUP(E77,'1-学员信息表'!A:AG,20,0))))</f>
        <v/>
      </c>
      <c r="Y77" s="107" t="str">
        <f>IF(E77="","",IF(ISERROR(VLOOKUP(E77,'1-学员信息表'!A:AG,21,0)),"错误",IF(VLOOKUP(E77,'1-学员信息表'!A:AG,21,0)="","错误",VLOOKUP(E77,'1-学员信息表'!A:AG,21,0))))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IF(E78="","",IFERROR(VLOOKUP(H78,'2-班级信息'!A:AM,27,0),"错误"))</f>
        <v/>
      </c>
      <c r="J78" s="8" t="str">
        <f>IF(E78="","",IFERROR(VLOOKUP(H78,'2-班级信息'!A:AM,28,0),"错误"))</f>
        <v/>
      </c>
      <c r="K78" s="7" t="str">
        <f>IF(E78="","",IFERROR(VLOOKUP(H78,'2-班级信息'!A:AH,7,0),"错误"))</f>
        <v/>
      </c>
      <c r="L78" s="7" t="str">
        <f>IF(E78="","",IFERROR(VLOOKUP(H78,'2-班级信息'!A:AH,34,0),"错误"))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IF(E78="","",IF(ISERROR(VLOOKUP(E78,'1-学员信息表'!A:AG,20,0)),"错误",IF(VLOOKUP(E78,'1-学员信息表'!A:AG,20,0)="","错误",VLOOKUP(E78,'1-学员信息表'!A:AG,20,0))))</f>
        <v/>
      </c>
      <c r="Y78" s="107" t="str">
        <f>IF(E78="","",IF(ISERROR(VLOOKUP(E78,'1-学员信息表'!A:AG,21,0)),"错误",IF(VLOOKUP(E78,'1-学员信息表'!A:AG,21,0)="","错误",VLOOKUP(E78,'1-学员信息表'!A:AG,21,0))))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IF(E79="","",IFERROR(VLOOKUP(H79,'2-班级信息'!A:AM,27,0),"错误"))</f>
        <v/>
      </c>
      <c r="J79" s="8" t="str">
        <f>IF(E79="","",IFERROR(VLOOKUP(H79,'2-班级信息'!A:AM,28,0),"错误"))</f>
        <v/>
      </c>
      <c r="K79" s="7" t="str">
        <f>IF(E79="","",IFERROR(VLOOKUP(H79,'2-班级信息'!A:AH,7,0),"错误"))</f>
        <v/>
      </c>
      <c r="L79" s="7" t="str">
        <f>IF(E79="","",IFERROR(VLOOKUP(H79,'2-班级信息'!A:AH,34,0),"错误"))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IF(E79="","",IF(ISERROR(VLOOKUP(E79,'1-学员信息表'!A:AG,20,0)),"错误",IF(VLOOKUP(E79,'1-学员信息表'!A:AG,20,0)="","错误",VLOOKUP(E79,'1-学员信息表'!A:AG,20,0))))</f>
        <v/>
      </c>
      <c r="Y79" s="107" t="str">
        <f>IF(E79="","",IF(ISERROR(VLOOKUP(E79,'1-学员信息表'!A:AG,21,0)),"错误",IF(VLOOKUP(E79,'1-学员信息表'!A:AG,21,0)="","错误",VLOOKUP(E79,'1-学员信息表'!A:AG,21,0))))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IF(E80="","",IFERROR(VLOOKUP(H80,'2-班级信息'!A:AM,27,0),"错误"))</f>
        <v/>
      </c>
      <c r="J80" s="8" t="str">
        <f>IF(E80="","",IFERROR(VLOOKUP(H80,'2-班级信息'!A:AM,28,0),"错误"))</f>
        <v/>
      </c>
      <c r="K80" s="7" t="str">
        <f>IF(E80="","",IFERROR(VLOOKUP(H80,'2-班级信息'!A:AH,7,0),"错误"))</f>
        <v/>
      </c>
      <c r="L80" s="7" t="str">
        <f>IF(E80="","",IFERROR(VLOOKUP(H80,'2-班级信息'!A:AH,34,0),"错误"))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IF(E80="","",IF(ISERROR(VLOOKUP(E80,'1-学员信息表'!A:AG,20,0)),"错误",IF(VLOOKUP(E80,'1-学员信息表'!A:AG,20,0)="","错误",VLOOKUP(E80,'1-学员信息表'!A:AG,20,0))))</f>
        <v/>
      </c>
      <c r="Y80" s="107" t="str">
        <f>IF(E80="","",IF(ISERROR(VLOOKUP(E80,'1-学员信息表'!A:AG,21,0)),"错误",IF(VLOOKUP(E80,'1-学员信息表'!A:AG,21,0)="","错误",VLOOKUP(E80,'1-学员信息表'!A:AG,21,0))))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IF(E81="","",IFERROR(VLOOKUP(H81,'2-班级信息'!A:AM,27,0),"错误"))</f>
        <v/>
      </c>
      <c r="J81" s="8" t="str">
        <f>IF(E81="","",IFERROR(VLOOKUP(H81,'2-班级信息'!A:AM,28,0),"错误"))</f>
        <v/>
      </c>
      <c r="K81" s="7" t="str">
        <f>IF(E81="","",IFERROR(VLOOKUP(H81,'2-班级信息'!A:AH,7,0),"错误"))</f>
        <v/>
      </c>
      <c r="L81" s="7" t="str">
        <f>IF(E81="","",IFERROR(VLOOKUP(H81,'2-班级信息'!A:AH,34,0),"错误"))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IF(E81="","",IF(ISERROR(VLOOKUP(E81,'1-学员信息表'!A:AG,20,0)),"错误",IF(VLOOKUP(E81,'1-学员信息表'!A:AG,20,0)="","错误",VLOOKUP(E81,'1-学员信息表'!A:AG,20,0))))</f>
        <v/>
      </c>
      <c r="Y81" s="107" t="str">
        <f>IF(E81="","",IF(ISERROR(VLOOKUP(E81,'1-学员信息表'!A:AG,21,0)),"错误",IF(VLOOKUP(E81,'1-学员信息表'!A:AG,21,0)="","错误",VLOOKUP(E81,'1-学员信息表'!A:AG,21,0))))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IF(E82="","",IFERROR(VLOOKUP(H82,'2-班级信息'!A:AM,27,0),"错误"))</f>
        <v/>
      </c>
      <c r="J82" s="8" t="str">
        <f>IF(E82="","",IFERROR(VLOOKUP(H82,'2-班级信息'!A:AM,28,0),"错误"))</f>
        <v/>
      </c>
      <c r="K82" s="7" t="str">
        <f>IF(E82="","",IFERROR(VLOOKUP(H82,'2-班级信息'!A:AH,7,0),"错误"))</f>
        <v/>
      </c>
      <c r="L82" s="7" t="str">
        <f>IF(E82="","",IFERROR(VLOOKUP(H82,'2-班级信息'!A:AH,34,0),"错误"))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IF(E82="","",IF(ISERROR(VLOOKUP(E82,'1-学员信息表'!A:AG,20,0)),"错误",IF(VLOOKUP(E82,'1-学员信息表'!A:AG,20,0)="","错误",VLOOKUP(E82,'1-学员信息表'!A:AG,20,0))))</f>
        <v/>
      </c>
      <c r="Y82" s="107" t="str">
        <f>IF(E82="","",IF(ISERROR(VLOOKUP(E82,'1-学员信息表'!A:AG,21,0)),"错误",IF(VLOOKUP(E82,'1-学员信息表'!A:AG,21,0)="","错误",VLOOKUP(E82,'1-学员信息表'!A:AG,21,0))))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IF(E83="","",IFERROR(VLOOKUP(H83,'2-班级信息'!A:AM,27,0),"错误"))</f>
        <v/>
      </c>
      <c r="J83" s="8" t="str">
        <f>IF(E83="","",IFERROR(VLOOKUP(H83,'2-班级信息'!A:AM,28,0),"错误"))</f>
        <v/>
      </c>
      <c r="K83" s="7" t="str">
        <f>IF(E83="","",IFERROR(VLOOKUP(H83,'2-班级信息'!A:AH,7,0),"错误"))</f>
        <v/>
      </c>
      <c r="L83" s="7" t="str">
        <f>IF(E83="","",IFERROR(VLOOKUP(H83,'2-班级信息'!A:AH,34,0),"错误"))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IF(E83="","",IF(ISERROR(VLOOKUP(E83,'1-学员信息表'!A:AG,20,0)),"错误",IF(VLOOKUP(E83,'1-学员信息表'!A:AG,20,0)="","错误",VLOOKUP(E83,'1-学员信息表'!A:AG,20,0))))</f>
        <v/>
      </c>
      <c r="Y83" s="107" t="str">
        <f>IF(E83="","",IF(ISERROR(VLOOKUP(E83,'1-学员信息表'!A:AG,21,0)),"错误",IF(VLOOKUP(E83,'1-学员信息表'!A:AG,21,0)="","错误",VLOOKUP(E83,'1-学员信息表'!A:AG,21,0))))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IF(E84="","",IFERROR(VLOOKUP(H84,'2-班级信息'!A:AM,27,0),"错误"))</f>
        <v/>
      </c>
      <c r="J84" s="8" t="str">
        <f>IF(E84="","",IFERROR(VLOOKUP(H84,'2-班级信息'!A:AM,28,0),"错误"))</f>
        <v/>
      </c>
      <c r="K84" s="7" t="str">
        <f>IF(E84="","",IFERROR(VLOOKUP(H84,'2-班级信息'!A:AH,7,0),"错误"))</f>
        <v/>
      </c>
      <c r="L84" s="7" t="str">
        <f>IF(E84="","",IFERROR(VLOOKUP(H84,'2-班级信息'!A:AH,34,0),"错误"))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IF(E84="","",IF(ISERROR(VLOOKUP(E84,'1-学员信息表'!A:AG,20,0)),"错误",IF(VLOOKUP(E84,'1-学员信息表'!A:AG,20,0)="","错误",VLOOKUP(E84,'1-学员信息表'!A:AG,20,0))))</f>
        <v/>
      </c>
      <c r="Y84" s="107" t="str">
        <f>IF(E84="","",IF(ISERROR(VLOOKUP(E84,'1-学员信息表'!A:AG,21,0)),"错误",IF(VLOOKUP(E84,'1-学员信息表'!A:AG,21,0)="","错误",VLOOKUP(E84,'1-学员信息表'!A:AG,21,0))))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IF(E85="","",IFERROR(VLOOKUP(H85,'2-班级信息'!A:AM,27,0),"错误"))</f>
        <v/>
      </c>
      <c r="J85" s="8" t="str">
        <f>IF(E85="","",IFERROR(VLOOKUP(H85,'2-班级信息'!A:AM,28,0),"错误"))</f>
        <v/>
      </c>
      <c r="K85" s="7" t="str">
        <f>IF(E85="","",IFERROR(VLOOKUP(H85,'2-班级信息'!A:AH,7,0),"错误"))</f>
        <v/>
      </c>
      <c r="L85" s="7" t="str">
        <f>IF(E85="","",IFERROR(VLOOKUP(H85,'2-班级信息'!A:AH,34,0),"错误"))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IF(E85="","",IF(ISERROR(VLOOKUP(E85,'1-学员信息表'!A:AG,20,0)),"错误",IF(VLOOKUP(E85,'1-学员信息表'!A:AG,20,0)="","错误",VLOOKUP(E85,'1-学员信息表'!A:AG,20,0))))</f>
        <v/>
      </c>
      <c r="Y85" s="107" t="str">
        <f>IF(E85="","",IF(ISERROR(VLOOKUP(E85,'1-学员信息表'!A:AG,21,0)),"错误",IF(VLOOKUP(E85,'1-学员信息表'!A:AG,21,0)="","错误",VLOOKUP(E85,'1-学员信息表'!A:AG,21,0))))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IF(E86="","",IFERROR(VLOOKUP(H86,'2-班级信息'!A:AM,27,0),"错误"))</f>
        <v/>
      </c>
      <c r="J86" s="8" t="str">
        <f>IF(E86="","",IFERROR(VLOOKUP(H86,'2-班级信息'!A:AM,28,0),"错误"))</f>
        <v/>
      </c>
      <c r="K86" s="7" t="str">
        <f>IF(E86="","",IFERROR(VLOOKUP(H86,'2-班级信息'!A:AH,7,0),"错误"))</f>
        <v/>
      </c>
      <c r="L86" s="7" t="str">
        <f>IF(E86="","",IFERROR(VLOOKUP(H86,'2-班级信息'!A:AH,34,0),"错误"))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IF(E86="","",IF(ISERROR(VLOOKUP(E86,'1-学员信息表'!A:AG,20,0)),"错误",IF(VLOOKUP(E86,'1-学员信息表'!A:AG,20,0)="","错误",VLOOKUP(E86,'1-学员信息表'!A:AG,20,0))))</f>
        <v/>
      </c>
      <c r="Y86" s="107" t="str">
        <f>IF(E86="","",IF(ISERROR(VLOOKUP(E86,'1-学员信息表'!A:AG,21,0)),"错误",IF(VLOOKUP(E86,'1-学员信息表'!A:AG,21,0)="","错误",VLOOKUP(E86,'1-学员信息表'!A:AG,21,0))))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IF(E87="","",IFERROR(VLOOKUP(H87,'2-班级信息'!A:AM,27,0),"错误"))</f>
        <v/>
      </c>
      <c r="J87" s="8" t="str">
        <f>IF(E87="","",IFERROR(VLOOKUP(H87,'2-班级信息'!A:AM,28,0),"错误"))</f>
        <v/>
      </c>
      <c r="K87" s="7" t="str">
        <f>IF(E87="","",IFERROR(VLOOKUP(H87,'2-班级信息'!A:AH,7,0),"错误"))</f>
        <v/>
      </c>
      <c r="L87" s="7" t="str">
        <f>IF(E87="","",IFERROR(VLOOKUP(H87,'2-班级信息'!A:AH,34,0),"错误"))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IF(E87="","",IF(ISERROR(VLOOKUP(E87,'1-学员信息表'!A:AG,20,0)),"错误",IF(VLOOKUP(E87,'1-学员信息表'!A:AG,20,0)="","错误",VLOOKUP(E87,'1-学员信息表'!A:AG,20,0))))</f>
        <v/>
      </c>
      <c r="Y87" s="107" t="str">
        <f>IF(E87="","",IF(ISERROR(VLOOKUP(E87,'1-学员信息表'!A:AG,21,0)),"错误",IF(VLOOKUP(E87,'1-学员信息表'!A:AG,21,0)="","错误",VLOOKUP(E87,'1-学员信息表'!A:AG,21,0))))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IF(E88="","",IFERROR(VLOOKUP(H88,'2-班级信息'!A:AM,27,0),"错误"))</f>
        <v/>
      </c>
      <c r="J88" s="8" t="str">
        <f>IF(E88="","",IFERROR(VLOOKUP(H88,'2-班级信息'!A:AM,28,0),"错误"))</f>
        <v/>
      </c>
      <c r="K88" s="7" t="str">
        <f>IF(E88="","",IFERROR(VLOOKUP(H88,'2-班级信息'!A:AH,7,0),"错误"))</f>
        <v/>
      </c>
      <c r="L88" s="7" t="str">
        <f>IF(E88="","",IFERROR(VLOOKUP(H88,'2-班级信息'!A:AH,34,0),"错误"))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IF(E88="","",IF(ISERROR(VLOOKUP(E88,'1-学员信息表'!A:AG,20,0)),"错误",IF(VLOOKUP(E88,'1-学员信息表'!A:AG,20,0)="","错误",VLOOKUP(E88,'1-学员信息表'!A:AG,20,0))))</f>
        <v/>
      </c>
      <c r="Y88" s="107" t="str">
        <f>IF(E88="","",IF(ISERROR(VLOOKUP(E88,'1-学员信息表'!A:AG,21,0)),"错误",IF(VLOOKUP(E88,'1-学员信息表'!A:AG,21,0)="","错误",VLOOKUP(E88,'1-学员信息表'!A:AG,21,0))))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IF(E89="","",IFERROR(VLOOKUP(H89,'2-班级信息'!A:AM,27,0),"错误"))</f>
        <v/>
      </c>
      <c r="J89" s="8" t="str">
        <f>IF(E89="","",IFERROR(VLOOKUP(H89,'2-班级信息'!A:AM,28,0),"错误"))</f>
        <v/>
      </c>
      <c r="K89" s="7" t="str">
        <f>IF(E89="","",IFERROR(VLOOKUP(H89,'2-班级信息'!A:AH,7,0),"错误"))</f>
        <v/>
      </c>
      <c r="L89" s="7" t="str">
        <f>IF(E89="","",IFERROR(VLOOKUP(H89,'2-班级信息'!A:AH,34,0),"错误"))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IF(E89="","",IF(ISERROR(VLOOKUP(E89,'1-学员信息表'!A:AG,20,0)),"错误",IF(VLOOKUP(E89,'1-学员信息表'!A:AG,20,0)="","错误",VLOOKUP(E89,'1-学员信息表'!A:AG,20,0))))</f>
        <v/>
      </c>
      <c r="Y89" s="107" t="str">
        <f>IF(E89="","",IF(ISERROR(VLOOKUP(E89,'1-学员信息表'!A:AG,21,0)),"错误",IF(VLOOKUP(E89,'1-学员信息表'!A:AG,21,0)="","错误",VLOOKUP(E89,'1-学员信息表'!A:AG,21,0))))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IF(E90="","",IFERROR(VLOOKUP(H90,'2-班级信息'!A:AM,27,0),"错误"))</f>
        <v/>
      </c>
      <c r="J90" s="8" t="str">
        <f>IF(E90="","",IFERROR(VLOOKUP(H90,'2-班级信息'!A:AM,28,0),"错误"))</f>
        <v/>
      </c>
      <c r="K90" s="7" t="str">
        <f>IF(E90="","",IFERROR(VLOOKUP(H90,'2-班级信息'!A:AH,7,0),"错误"))</f>
        <v/>
      </c>
      <c r="L90" s="7" t="str">
        <f>IF(E90="","",IFERROR(VLOOKUP(H90,'2-班级信息'!A:AH,34,0),"错误"))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IF(E90="","",IF(ISERROR(VLOOKUP(E90,'1-学员信息表'!A:AG,20,0)),"错误",IF(VLOOKUP(E90,'1-学员信息表'!A:AG,20,0)="","错误",VLOOKUP(E90,'1-学员信息表'!A:AG,20,0))))</f>
        <v/>
      </c>
      <c r="Y90" s="107" t="str">
        <f>IF(E90="","",IF(ISERROR(VLOOKUP(E90,'1-学员信息表'!A:AG,21,0)),"错误",IF(VLOOKUP(E90,'1-学员信息表'!A:AG,21,0)="","错误",VLOOKUP(E90,'1-学员信息表'!A:AG,21,0))))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IF(E91="","",IFERROR(VLOOKUP(H91,'2-班级信息'!A:AM,27,0),"错误"))</f>
        <v/>
      </c>
      <c r="J91" s="8" t="str">
        <f>IF(E91="","",IFERROR(VLOOKUP(H91,'2-班级信息'!A:AM,28,0),"错误"))</f>
        <v/>
      </c>
      <c r="K91" s="7" t="str">
        <f>IF(E91="","",IFERROR(VLOOKUP(H91,'2-班级信息'!A:AH,7,0),"错误"))</f>
        <v/>
      </c>
      <c r="L91" s="7" t="str">
        <f>IF(E91="","",IFERROR(VLOOKUP(H91,'2-班级信息'!A:AH,34,0),"错误"))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IF(E91="","",IF(ISERROR(VLOOKUP(E91,'1-学员信息表'!A:AG,20,0)),"错误",IF(VLOOKUP(E91,'1-学员信息表'!A:AG,20,0)="","错误",VLOOKUP(E91,'1-学员信息表'!A:AG,20,0))))</f>
        <v/>
      </c>
      <c r="Y91" s="107" t="str">
        <f>IF(E91="","",IF(ISERROR(VLOOKUP(E91,'1-学员信息表'!A:AG,21,0)),"错误",IF(VLOOKUP(E91,'1-学员信息表'!A:AG,21,0)="","错误",VLOOKUP(E91,'1-学员信息表'!A:AG,21,0))))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IF(E92="","",IFERROR(VLOOKUP(H92,'2-班级信息'!A:AM,27,0),"错误"))</f>
        <v/>
      </c>
      <c r="J92" s="8" t="str">
        <f>IF(E92="","",IFERROR(VLOOKUP(H92,'2-班级信息'!A:AM,28,0),"错误"))</f>
        <v/>
      </c>
      <c r="K92" s="7" t="str">
        <f>IF(E92="","",IFERROR(VLOOKUP(H92,'2-班级信息'!A:AH,7,0),"错误"))</f>
        <v/>
      </c>
      <c r="L92" s="7" t="str">
        <f>IF(E92="","",IFERROR(VLOOKUP(H92,'2-班级信息'!A:AH,34,0),"错误"))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IF(E92="","",IF(ISERROR(VLOOKUP(E92,'1-学员信息表'!A:AG,20,0)),"错误",IF(VLOOKUP(E92,'1-学员信息表'!A:AG,20,0)="","错误",VLOOKUP(E92,'1-学员信息表'!A:AG,20,0))))</f>
        <v/>
      </c>
      <c r="Y92" s="107" t="str">
        <f>IF(E92="","",IF(ISERROR(VLOOKUP(E92,'1-学员信息表'!A:AG,21,0)),"错误",IF(VLOOKUP(E92,'1-学员信息表'!A:AG,21,0)="","错误",VLOOKUP(E92,'1-学员信息表'!A:AG,21,0))))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IF(E93="","",IFERROR(VLOOKUP(H93,'2-班级信息'!A:AM,27,0),"错误"))</f>
        <v/>
      </c>
      <c r="J93" s="8" t="str">
        <f>IF(E93="","",IFERROR(VLOOKUP(H93,'2-班级信息'!A:AM,28,0),"错误"))</f>
        <v/>
      </c>
      <c r="K93" s="7" t="str">
        <f>IF(E93="","",IFERROR(VLOOKUP(H93,'2-班级信息'!A:AH,7,0),"错误"))</f>
        <v/>
      </c>
      <c r="L93" s="7" t="str">
        <f>IF(E93="","",IFERROR(VLOOKUP(H93,'2-班级信息'!A:AH,34,0),"错误"))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IF(E93="","",IF(ISERROR(VLOOKUP(E93,'1-学员信息表'!A:AG,20,0)),"错误",IF(VLOOKUP(E93,'1-学员信息表'!A:AG,20,0)="","错误",VLOOKUP(E93,'1-学员信息表'!A:AG,20,0))))</f>
        <v/>
      </c>
      <c r="Y93" s="107" t="str">
        <f>IF(E93="","",IF(ISERROR(VLOOKUP(E93,'1-学员信息表'!A:AG,21,0)),"错误",IF(VLOOKUP(E93,'1-学员信息表'!A:AG,21,0)="","错误",VLOOKUP(E93,'1-学员信息表'!A:AG,21,0))))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IF(E94="","",IFERROR(VLOOKUP(H94,'2-班级信息'!A:AM,27,0),"错误"))</f>
        <v/>
      </c>
      <c r="J94" s="8" t="str">
        <f>IF(E94="","",IFERROR(VLOOKUP(H94,'2-班级信息'!A:AM,28,0),"错误"))</f>
        <v/>
      </c>
      <c r="K94" s="7" t="str">
        <f>IF(E94="","",IFERROR(VLOOKUP(H94,'2-班级信息'!A:AH,7,0),"错误"))</f>
        <v/>
      </c>
      <c r="L94" s="7" t="str">
        <f>IF(E94="","",IFERROR(VLOOKUP(H94,'2-班级信息'!A:AH,34,0),"错误"))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IF(E94="","",IF(ISERROR(VLOOKUP(E94,'1-学员信息表'!A:AG,20,0)),"错误",IF(VLOOKUP(E94,'1-学员信息表'!A:AG,20,0)="","错误",VLOOKUP(E94,'1-学员信息表'!A:AG,20,0))))</f>
        <v/>
      </c>
      <c r="Y94" s="107" t="str">
        <f>IF(E94="","",IF(ISERROR(VLOOKUP(E94,'1-学员信息表'!A:AG,21,0)),"错误",IF(VLOOKUP(E94,'1-学员信息表'!A:AG,21,0)="","错误",VLOOKUP(E94,'1-学员信息表'!A:AG,21,0))))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IF(E95="","",IFERROR(VLOOKUP(H95,'2-班级信息'!A:AM,27,0),"错误"))</f>
        <v/>
      </c>
      <c r="J95" s="8" t="str">
        <f>IF(E95="","",IFERROR(VLOOKUP(H95,'2-班级信息'!A:AM,28,0),"错误"))</f>
        <v/>
      </c>
      <c r="K95" s="7" t="str">
        <f>IF(E95="","",IFERROR(VLOOKUP(H95,'2-班级信息'!A:AH,7,0),"错误"))</f>
        <v/>
      </c>
      <c r="L95" s="7" t="str">
        <f>IF(E95="","",IFERROR(VLOOKUP(H95,'2-班级信息'!A:AH,34,0),"错误"))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IF(E95="","",IF(ISERROR(VLOOKUP(E95,'1-学员信息表'!A:AG,20,0)),"错误",IF(VLOOKUP(E95,'1-学员信息表'!A:AG,20,0)="","错误",VLOOKUP(E95,'1-学员信息表'!A:AG,20,0))))</f>
        <v/>
      </c>
      <c r="Y95" s="107" t="str">
        <f>IF(E95="","",IF(ISERROR(VLOOKUP(E95,'1-学员信息表'!A:AG,21,0)),"错误",IF(VLOOKUP(E95,'1-学员信息表'!A:AG,21,0)="","错误",VLOOKUP(E95,'1-学员信息表'!A:AG,21,0))))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IF(E96="","",IFERROR(VLOOKUP(H96,'2-班级信息'!A:AM,27,0),"错误"))</f>
        <v/>
      </c>
      <c r="J96" s="8" t="str">
        <f>IF(E96="","",IFERROR(VLOOKUP(H96,'2-班级信息'!A:AM,28,0),"错误"))</f>
        <v/>
      </c>
      <c r="K96" s="7" t="str">
        <f>IF(E96="","",IFERROR(VLOOKUP(H96,'2-班级信息'!A:AH,7,0),"错误"))</f>
        <v/>
      </c>
      <c r="L96" s="7" t="str">
        <f>IF(E96="","",IFERROR(VLOOKUP(H96,'2-班级信息'!A:AH,34,0),"错误"))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IF(E96="","",IF(ISERROR(VLOOKUP(E96,'1-学员信息表'!A:AG,20,0)),"错误",IF(VLOOKUP(E96,'1-学员信息表'!A:AG,20,0)="","错误",VLOOKUP(E96,'1-学员信息表'!A:AG,20,0))))</f>
        <v/>
      </c>
      <c r="Y96" s="107" t="str">
        <f>IF(E96="","",IF(ISERROR(VLOOKUP(E96,'1-学员信息表'!A:AG,21,0)),"错误",IF(VLOOKUP(E96,'1-学员信息表'!A:AG,21,0)="","错误",VLOOKUP(E96,'1-学员信息表'!A:AG,21,0))))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IF(E97="","",IFERROR(VLOOKUP(H97,'2-班级信息'!A:AM,27,0),"错误"))</f>
        <v/>
      </c>
      <c r="J97" s="8" t="str">
        <f>IF(E97="","",IFERROR(VLOOKUP(H97,'2-班级信息'!A:AM,28,0),"错误"))</f>
        <v/>
      </c>
      <c r="K97" s="7" t="str">
        <f>IF(E97="","",IFERROR(VLOOKUP(H97,'2-班级信息'!A:AH,7,0),"错误"))</f>
        <v/>
      </c>
      <c r="L97" s="7" t="str">
        <f>IF(E97="","",IFERROR(VLOOKUP(H97,'2-班级信息'!A:AH,34,0),"错误"))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IF(E97="","",IF(ISERROR(VLOOKUP(E97,'1-学员信息表'!A:AG,20,0)),"错误",IF(VLOOKUP(E97,'1-学员信息表'!A:AG,20,0)="","错误",VLOOKUP(E97,'1-学员信息表'!A:AG,20,0))))</f>
        <v/>
      </c>
      <c r="Y97" s="107" t="str">
        <f>IF(E97="","",IF(ISERROR(VLOOKUP(E97,'1-学员信息表'!A:AG,21,0)),"错误",IF(VLOOKUP(E97,'1-学员信息表'!A:AG,21,0)="","错误",VLOOKUP(E97,'1-学员信息表'!A:AG,21,0))))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IF(E98="","",IFERROR(VLOOKUP(H98,'2-班级信息'!A:AM,27,0),"错误"))</f>
        <v/>
      </c>
      <c r="J98" s="8" t="str">
        <f>IF(E98="","",IFERROR(VLOOKUP(H98,'2-班级信息'!A:AM,28,0),"错误"))</f>
        <v/>
      </c>
      <c r="K98" s="7" t="str">
        <f>IF(E98="","",IFERROR(VLOOKUP(H98,'2-班级信息'!A:AH,7,0),"错误"))</f>
        <v/>
      </c>
      <c r="L98" s="7" t="str">
        <f>IF(E98="","",IFERROR(VLOOKUP(H98,'2-班级信息'!A:AH,34,0),"错误"))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IF(E98="","",IF(ISERROR(VLOOKUP(E98,'1-学员信息表'!A:AG,20,0)),"错误",IF(VLOOKUP(E98,'1-学员信息表'!A:AG,20,0)="","错误",VLOOKUP(E98,'1-学员信息表'!A:AG,20,0))))</f>
        <v/>
      </c>
      <c r="Y98" s="107" t="str">
        <f>IF(E98="","",IF(ISERROR(VLOOKUP(E98,'1-学员信息表'!A:AG,21,0)),"错误",IF(VLOOKUP(E98,'1-学员信息表'!A:AG,21,0)="","错误",VLOOKUP(E98,'1-学员信息表'!A:AG,21,0))))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IF(E99="","",IFERROR(VLOOKUP(H99,'2-班级信息'!A:AM,27,0),"错误"))</f>
        <v/>
      </c>
      <c r="J99" s="8" t="str">
        <f>IF(E99="","",IFERROR(VLOOKUP(H99,'2-班级信息'!A:AM,28,0),"错误"))</f>
        <v/>
      </c>
      <c r="K99" s="7" t="str">
        <f>IF(E99="","",IFERROR(VLOOKUP(H99,'2-班级信息'!A:AH,7,0),"错误"))</f>
        <v/>
      </c>
      <c r="L99" s="7" t="str">
        <f>IF(E99="","",IFERROR(VLOOKUP(H99,'2-班级信息'!A:AH,34,0),"错误"))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IF(E99="","",IF(ISERROR(VLOOKUP(E99,'1-学员信息表'!A:AG,20,0)),"错误",IF(VLOOKUP(E99,'1-学员信息表'!A:AG,20,0)="","错误",VLOOKUP(E99,'1-学员信息表'!A:AG,20,0))))</f>
        <v/>
      </c>
      <c r="Y99" s="107" t="str">
        <f>IF(E99="","",IF(ISERROR(VLOOKUP(E99,'1-学员信息表'!A:AG,21,0)),"错误",IF(VLOOKUP(E99,'1-学员信息表'!A:AG,21,0)="","错误",VLOOKUP(E99,'1-学员信息表'!A:AG,21,0))))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IF(E100="","",IFERROR(VLOOKUP(H100,'2-班级信息'!A:AM,27,0),"错误"))</f>
        <v/>
      </c>
      <c r="J100" s="8" t="str">
        <f>IF(E100="","",IFERROR(VLOOKUP(H100,'2-班级信息'!A:AM,28,0),"错误"))</f>
        <v/>
      </c>
      <c r="K100" s="7" t="str">
        <f>IF(E100="","",IFERROR(VLOOKUP(H100,'2-班级信息'!A:AH,7,0),"错误"))</f>
        <v/>
      </c>
      <c r="L100" s="7" t="str">
        <f>IF(E100="","",IFERROR(VLOOKUP(H100,'2-班级信息'!A:AH,34,0),"错误"))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IF(E100="","",IF(ISERROR(VLOOKUP(E100,'1-学员信息表'!A:AG,20,0)),"错误",IF(VLOOKUP(E100,'1-学员信息表'!A:AG,20,0)="","错误",VLOOKUP(E100,'1-学员信息表'!A:AG,20,0))))</f>
        <v/>
      </c>
      <c r="Y100" s="107" t="str">
        <f>IF(E100="","",IF(ISERROR(VLOOKUP(E100,'1-学员信息表'!A:AG,21,0)),"错误",IF(VLOOKUP(E100,'1-学员信息表'!A:AG,21,0)="","错误",VLOOKUP(E100,'1-学员信息表'!A:AG,21,0))))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IF(E101="","",IFERROR(VLOOKUP(H101,'2-班级信息'!A:AM,27,0),"错误"))</f>
        <v/>
      </c>
      <c r="J101" s="8" t="str">
        <f>IF(E101="","",IFERROR(VLOOKUP(H101,'2-班级信息'!A:AM,28,0),"错误"))</f>
        <v/>
      </c>
      <c r="K101" s="7" t="str">
        <f>IF(E101="","",IFERROR(VLOOKUP(H101,'2-班级信息'!A:AH,7,0),"错误"))</f>
        <v/>
      </c>
      <c r="L101" s="7" t="str">
        <f>IF(E101="","",IFERROR(VLOOKUP(H101,'2-班级信息'!A:AH,34,0),"错误"))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IF(E101="","",IF(ISERROR(VLOOKUP(E101,'1-学员信息表'!A:AG,20,0)),"错误",IF(VLOOKUP(E101,'1-学员信息表'!A:AG,20,0)="","错误",VLOOKUP(E101,'1-学员信息表'!A:AG,20,0))))</f>
        <v/>
      </c>
      <c r="Y101" s="107" t="str">
        <f>IF(E101="","",IF(ISERROR(VLOOKUP(E101,'1-学员信息表'!A:AG,21,0)),"错误",IF(VLOOKUP(E101,'1-学员信息表'!A:AG,21,0)="","错误",VLOOKUP(E101,'1-学员信息表'!A:AG,21,0))))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IF(E102="","",IFERROR(VLOOKUP(H102,'2-班级信息'!A:AM,27,0),"错误"))</f>
        <v/>
      </c>
      <c r="J102" s="8" t="str">
        <f>IF(E102="","",IFERROR(VLOOKUP(H102,'2-班级信息'!A:AM,28,0),"错误"))</f>
        <v/>
      </c>
      <c r="K102" s="7" t="str">
        <f>IF(E102="","",IFERROR(VLOOKUP(H102,'2-班级信息'!A:AH,7,0),"错误"))</f>
        <v/>
      </c>
      <c r="L102" s="7" t="str">
        <f>IF(E102="","",IFERROR(VLOOKUP(H102,'2-班级信息'!A:AH,34,0),"错误"))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IF(E102="","",IF(ISERROR(VLOOKUP(E102,'1-学员信息表'!A:AG,20,0)),"错误",IF(VLOOKUP(E102,'1-学员信息表'!A:AG,20,0)="","错误",VLOOKUP(E102,'1-学员信息表'!A:AG,20,0))))</f>
        <v/>
      </c>
      <c r="Y102" s="107" t="str">
        <f>IF(E102="","",IF(ISERROR(VLOOKUP(E102,'1-学员信息表'!A:AG,21,0)),"错误",IF(VLOOKUP(E102,'1-学员信息表'!A:AG,21,0)="","错误",VLOOKUP(E102,'1-学员信息表'!A:AG,21,0))))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IF(E103="","",IFERROR(VLOOKUP(H103,'2-班级信息'!A:AM,27,0),"错误"))</f>
        <v/>
      </c>
      <c r="J103" s="8" t="str">
        <f>IF(E103="","",IFERROR(VLOOKUP(H103,'2-班级信息'!A:AM,28,0),"错误"))</f>
        <v/>
      </c>
      <c r="K103" s="7" t="str">
        <f>IF(E103="","",IFERROR(VLOOKUP(H103,'2-班级信息'!A:AH,7,0),"错误"))</f>
        <v/>
      </c>
      <c r="L103" s="7" t="str">
        <f>IF(E103="","",IFERROR(VLOOKUP(H103,'2-班级信息'!A:AH,34,0),"错误"))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IF(E103="","",IF(ISERROR(VLOOKUP(E103,'1-学员信息表'!A:AG,20,0)),"错误",IF(VLOOKUP(E103,'1-学员信息表'!A:AG,20,0)="","错误",VLOOKUP(E103,'1-学员信息表'!A:AG,20,0))))</f>
        <v/>
      </c>
      <c r="Y103" s="107" t="str">
        <f>IF(E103="","",IF(ISERROR(VLOOKUP(E103,'1-学员信息表'!A:AG,21,0)),"错误",IF(VLOOKUP(E103,'1-学员信息表'!A:AG,21,0)="","错误",VLOOKUP(E103,'1-学员信息表'!A:AG,21,0))))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IF(E104="","",IFERROR(VLOOKUP(H104,'2-班级信息'!A:AM,27,0),"错误"))</f>
        <v/>
      </c>
      <c r="J104" s="8" t="str">
        <f>IF(E104="","",IFERROR(VLOOKUP(H104,'2-班级信息'!A:AM,28,0),"错误"))</f>
        <v/>
      </c>
      <c r="K104" s="7" t="str">
        <f>IF(E104="","",IFERROR(VLOOKUP(H104,'2-班级信息'!A:AH,7,0),"错误"))</f>
        <v/>
      </c>
      <c r="L104" s="7" t="str">
        <f>IF(E104="","",IFERROR(VLOOKUP(H104,'2-班级信息'!A:AH,34,0),"错误"))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IF(E104="","",IF(ISERROR(VLOOKUP(E104,'1-学员信息表'!A:AG,20,0)),"错误",IF(VLOOKUP(E104,'1-学员信息表'!A:AG,20,0)="","错误",VLOOKUP(E104,'1-学员信息表'!A:AG,20,0))))</f>
        <v/>
      </c>
      <c r="Y104" s="107" t="str">
        <f>IF(E104="","",IF(ISERROR(VLOOKUP(E104,'1-学员信息表'!A:AG,21,0)),"错误",IF(VLOOKUP(E104,'1-学员信息表'!A:AG,21,0)="","错误",VLOOKUP(E104,'1-学员信息表'!A:AG,21,0))))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IF(E105="","",IFERROR(VLOOKUP(H105,'2-班级信息'!A:AM,27,0),"错误"))</f>
        <v/>
      </c>
      <c r="J105" s="8" t="str">
        <f>IF(E105="","",IFERROR(VLOOKUP(H105,'2-班级信息'!A:AM,28,0),"错误"))</f>
        <v/>
      </c>
      <c r="K105" s="7" t="str">
        <f>IF(E105="","",IFERROR(VLOOKUP(H105,'2-班级信息'!A:AH,7,0),"错误"))</f>
        <v/>
      </c>
      <c r="L105" s="7" t="str">
        <f>IF(E105="","",IFERROR(VLOOKUP(H105,'2-班级信息'!A:AH,34,0),"错误"))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IF(E105="","",IF(ISERROR(VLOOKUP(E105,'1-学员信息表'!A:AG,20,0)),"错误",IF(VLOOKUP(E105,'1-学员信息表'!A:AG,20,0)="","错误",VLOOKUP(E105,'1-学员信息表'!A:AG,20,0))))</f>
        <v/>
      </c>
      <c r="Y105" s="107" t="str">
        <f>IF(E105="","",IF(ISERROR(VLOOKUP(E105,'1-学员信息表'!A:AG,21,0)),"错误",IF(VLOOKUP(E105,'1-学员信息表'!A:AG,21,0)="","错误",VLOOKUP(E105,'1-学员信息表'!A:AG,21,0))))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IF(E106="","",IFERROR(VLOOKUP(H106,'2-班级信息'!A:AM,27,0),"错误"))</f>
        <v/>
      </c>
      <c r="J106" s="8" t="str">
        <f>IF(E106="","",IFERROR(VLOOKUP(H106,'2-班级信息'!A:AM,28,0),"错误"))</f>
        <v/>
      </c>
      <c r="K106" s="7" t="str">
        <f>IF(E106="","",IFERROR(VLOOKUP(H106,'2-班级信息'!A:AH,7,0),"错误"))</f>
        <v/>
      </c>
      <c r="L106" s="7" t="str">
        <f>IF(E106="","",IFERROR(VLOOKUP(H106,'2-班级信息'!A:AH,34,0),"错误"))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IF(E106="","",IF(ISERROR(VLOOKUP(E106,'1-学员信息表'!A:AG,20,0)),"错误",IF(VLOOKUP(E106,'1-学员信息表'!A:AG,20,0)="","错误",VLOOKUP(E106,'1-学员信息表'!A:AG,20,0))))</f>
        <v/>
      </c>
      <c r="Y106" s="107" t="str">
        <f>IF(E106="","",IF(ISERROR(VLOOKUP(E106,'1-学员信息表'!A:AG,21,0)),"错误",IF(VLOOKUP(E106,'1-学员信息表'!A:AG,21,0)="","错误",VLOOKUP(E106,'1-学员信息表'!A:AG,21,0))))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IF(E107="","",IFERROR(VLOOKUP(H107,'2-班级信息'!A:AM,27,0),"错误"))</f>
        <v/>
      </c>
      <c r="J107" s="8" t="str">
        <f>IF(E107="","",IFERROR(VLOOKUP(H107,'2-班级信息'!A:AM,28,0),"错误"))</f>
        <v/>
      </c>
      <c r="K107" s="7" t="str">
        <f>IF(E107="","",IFERROR(VLOOKUP(H107,'2-班级信息'!A:AH,7,0),"错误"))</f>
        <v/>
      </c>
      <c r="L107" s="7" t="str">
        <f>IF(E107="","",IFERROR(VLOOKUP(H107,'2-班级信息'!A:AH,34,0),"错误"))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IF(E107="","",IF(ISERROR(VLOOKUP(E107,'1-学员信息表'!A:AG,20,0)),"错误",IF(VLOOKUP(E107,'1-学员信息表'!A:AG,20,0)="","错误",VLOOKUP(E107,'1-学员信息表'!A:AG,20,0))))</f>
        <v/>
      </c>
      <c r="Y107" s="107" t="str">
        <f>IF(E107="","",IF(ISERROR(VLOOKUP(E107,'1-学员信息表'!A:AG,21,0)),"错误",IF(VLOOKUP(E107,'1-学员信息表'!A:AG,21,0)="","错误",VLOOKUP(E107,'1-学员信息表'!A:AG,21,0))))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IF(E108="","",IFERROR(VLOOKUP(H108,'2-班级信息'!A:AM,27,0),"错误"))</f>
        <v/>
      </c>
      <c r="J108" s="8" t="str">
        <f>IF(E108="","",IFERROR(VLOOKUP(H108,'2-班级信息'!A:AM,28,0),"错误"))</f>
        <v/>
      </c>
      <c r="K108" s="7" t="str">
        <f>IF(E108="","",IFERROR(VLOOKUP(H108,'2-班级信息'!A:AH,7,0),"错误"))</f>
        <v/>
      </c>
      <c r="L108" s="7" t="str">
        <f>IF(E108="","",IFERROR(VLOOKUP(H108,'2-班级信息'!A:AH,34,0),"错误"))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IF(E108="","",IF(ISERROR(VLOOKUP(E108,'1-学员信息表'!A:AG,20,0)),"错误",IF(VLOOKUP(E108,'1-学员信息表'!A:AG,20,0)="","错误",VLOOKUP(E108,'1-学员信息表'!A:AG,20,0))))</f>
        <v/>
      </c>
      <c r="Y108" s="107" t="str">
        <f>IF(E108="","",IF(ISERROR(VLOOKUP(E108,'1-学员信息表'!A:AG,21,0)),"错误",IF(VLOOKUP(E108,'1-学员信息表'!A:AG,21,0)="","错误",VLOOKUP(E108,'1-学员信息表'!A:AG,21,0))))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IF(E109="","",IFERROR(VLOOKUP(H109,'2-班级信息'!A:AM,27,0),"错误"))</f>
        <v/>
      </c>
      <c r="J109" s="8" t="str">
        <f>IF(E109="","",IFERROR(VLOOKUP(H109,'2-班级信息'!A:AM,28,0),"错误"))</f>
        <v/>
      </c>
      <c r="K109" s="7" t="str">
        <f>IF(E109="","",IFERROR(VLOOKUP(H109,'2-班级信息'!A:AH,7,0),"错误"))</f>
        <v/>
      </c>
      <c r="L109" s="7" t="str">
        <f>IF(E109="","",IFERROR(VLOOKUP(H109,'2-班级信息'!A:AH,34,0),"错误"))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IF(E109="","",IF(ISERROR(VLOOKUP(E109,'1-学员信息表'!A:AG,20,0)),"错误",IF(VLOOKUP(E109,'1-学员信息表'!A:AG,20,0)="","错误",VLOOKUP(E109,'1-学员信息表'!A:AG,20,0))))</f>
        <v/>
      </c>
      <c r="Y109" s="107" t="str">
        <f>IF(E109="","",IF(ISERROR(VLOOKUP(E109,'1-学员信息表'!A:AG,21,0)),"错误",IF(VLOOKUP(E109,'1-学员信息表'!A:AG,21,0)="","错误",VLOOKUP(E109,'1-学员信息表'!A:AG,21,0))))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IF(E110="","",IFERROR(VLOOKUP(H110,'2-班级信息'!A:AM,27,0),"错误"))</f>
        <v/>
      </c>
      <c r="J110" s="8" t="str">
        <f>IF(E110="","",IFERROR(VLOOKUP(H110,'2-班级信息'!A:AM,28,0),"错误"))</f>
        <v/>
      </c>
      <c r="K110" s="7" t="str">
        <f>IF(E110="","",IFERROR(VLOOKUP(H110,'2-班级信息'!A:AH,7,0),"错误"))</f>
        <v/>
      </c>
      <c r="L110" s="7" t="str">
        <f>IF(E110="","",IFERROR(VLOOKUP(H110,'2-班级信息'!A:AH,34,0),"错误"))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IF(E110="","",IF(ISERROR(VLOOKUP(E110,'1-学员信息表'!A:AG,20,0)),"错误",IF(VLOOKUP(E110,'1-学员信息表'!A:AG,20,0)="","错误",VLOOKUP(E110,'1-学员信息表'!A:AG,20,0))))</f>
        <v/>
      </c>
      <c r="Y110" s="107" t="str">
        <f>IF(E110="","",IF(ISERROR(VLOOKUP(E110,'1-学员信息表'!A:AG,21,0)),"错误",IF(VLOOKUP(E110,'1-学员信息表'!A:AG,21,0)="","错误",VLOOKUP(E110,'1-学员信息表'!A:AG,21,0))))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IF(E111="","",IFERROR(VLOOKUP(H111,'2-班级信息'!A:AM,27,0),"错误"))</f>
        <v/>
      </c>
      <c r="J111" s="8" t="str">
        <f>IF(E111="","",IFERROR(VLOOKUP(H111,'2-班级信息'!A:AM,28,0),"错误"))</f>
        <v/>
      </c>
      <c r="K111" s="7" t="str">
        <f>IF(E111="","",IFERROR(VLOOKUP(H111,'2-班级信息'!A:AH,7,0),"错误"))</f>
        <v/>
      </c>
      <c r="L111" s="7" t="str">
        <f>IF(E111="","",IFERROR(VLOOKUP(H111,'2-班级信息'!A:AH,34,0),"错误"))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IF(E111="","",IF(ISERROR(VLOOKUP(E111,'1-学员信息表'!A:AG,20,0)),"错误",IF(VLOOKUP(E111,'1-学员信息表'!A:AG,20,0)="","错误",VLOOKUP(E111,'1-学员信息表'!A:AG,20,0))))</f>
        <v/>
      </c>
      <c r="Y111" s="107" t="str">
        <f>IF(E111="","",IF(ISERROR(VLOOKUP(E111,'1-学员信息表'!A:AG,21,0)),"错误",IF(VLOOKUP(E111,'1-学员信息表'!A:AG,21,0)="","错误",VLOOKUP(E111,'1-学员信息表'!A:AG,21,0))))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IF(E112="","",IFERROR(VLOOKUP(H112,'2-班级信息'!A:AM,27,0),"错误"))</f>
        <v/>
      </c>
      <c r="J112" s="8" t="str">
        <f>IF(E112="","",IFERROR(VLOOKUP(H112,'2-班级信息'!A:AM,28,0),"错误"))</f>
        <v/>
      </c>
      <c r="K112" s="7" t="str">
        <f>IF(E112="","",IFERROR(VLOOKUP(H112,'2-班级信息'!A:AH,7,0),"错误"))</f>
        <v/>
      </c>
      <c r="L112" s="7" t="str">
        <f>IF(E112="","",IFERROR(VLOOKUP(H112,'2-班级信息'!A:AH,34,0),"错误"))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IF(E112="","",IF(ISERROR(VLOOKUP(E112,'1-学员信息表'!A:AG,20,0)),"错误",IF(VLOOKUP(E112,'1-学员信息表'!A:AG,20,0)="","错误",VLOOKUP(E112,'1-学员信息表'!A:AG,20,0))))</f>
        <v/>
      </c>
      <c r="Y112" s="107" t="str">
        <f>IF(E112="","",IF(ISERROR(VLOOKUP(E112,'1-学员信息表'!A:AG,21,0)),"错误",IF(VLOOKUP(E112,'1-学员信息表'!A:AG,21,0)="","错误",VLOOKUP(E112,'1-学员信息表'!A:AG,21,0))))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IF(E113="","",IFERROR(VLOOKUP(H113,'2-班级信息'!A:AM,27,0),"错误"))</f>
        <v/>
      </c>
      <c r="J113" s="8" t="str">
        <f>IF(E113="","",IFERROR(VLOOKUP(H113,'2-班级信息'!A:AM,28,0),"错误"))</f>
        <v/>
      </c>
      <c r="K113" s="7" t="str">
        <f>IF(E113="","",IFERROR(VLOOKUP(H113,'2-班级信息'!A:AH,7,0),"错误"))</f>
        <v/>
      </c>
      <c r="L113" s="7" t="str">
        <f>IF(E113="","",IFERROR(VLOOKUP(H113,'2-班级信息'!A:AH,34,0),"错误"))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IF(E113="","",IF(ISERROR(VLOOKUP(E113,'1-学员信息表'!A:AG,20,0)),"错误",IF(VLOOKUP(E113,'1-学员信息表'!A:AG,20,0)="","错误",VLOOKUP(E113,'1-学员信息表'!A:AG,20,0))))</f>
        <v/>
      </c>
      <c r="Y113" s="107" t="str">
        <f>IF(E113="","",IF(ISERROR(VLOOKUP(E113,'1-学员信息表'!A:AG,21,0)),"错误",IF(VLOOKUP(E113,'1-学员信息表'!A:AG,21,0)="","错误",VLOOKUP(E113,'1-学员信息表'!A:AG,21,0))))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IF(E114="","",IFERROR(VLOOKUP(H114,'2-班级信息'!A:AM,27,0),"错误"))</f>
        <v/>
      </c>
      <c r="J114" s="8" t="str">
        <f>IF(E114="","",IFERROR(VLOOKUP(H114,'2-班级信息'!A:AM,28,0),"错误"))</f>
        <v/>
      </c>
      <c r="K114" s="7" t="str">
        <f>IF(E114="","",IFERROR(VLOOKUP(H114,'2-班级信息'!A:AH,7,0),"错误"))</f>
        <v/>
      </c>
      <c r="L114" s="7" t="str">
        <f>IF(E114="","",IFERROR(VLOOKUP(H114,'2-班级信息'!A:AH,34,0),"错误"))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IF(E114="","",IF(ISERROR(VLOOKUP(E114,'1-学员信息表'!A:AG,20,0)),"错误",IF(VLOOKUP(E114,'1-学员信息表'!A:AG,20,0)="","错误",VLOOKUP(E114,'1-学员信息表'!A:AG,20,0))))</f>
        <v/>
      </c>
      <c r="Y114" s="107" t="str">
        <f>IF(E114="","",IF(ISERROR(VLOOKUP(E114,'1-学员信息表'!A:AG,21,0)),"错误",IF(VLOOKUP(E114,'1-学员信息表'!A:AG,21,0)="","错误",VLOOKUP(E114,'1-学员信息表'!A:AG,21,0))))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IF(E115="","",IFERROR(VLOOKUP(H115,'2-班级信息'!A:AM,27,0),"错误"))</f>
        <v/>
      </c>
      <c r="J115" s="8" t="str">
        <f>IF(E115="","",IFERROR(VLOOKUP(H115,'2-班级信息'!A:AM,28,0),"错误"))</f>
        <v/>
      </c>
      <c r="K115" s="7" t="str">
        <f>IF(E115="","",IFERROR(VLOOKUP(H115,'2-班级信息'!A:AH,7,0),"错误"))</f>
        <v/>
      </c>
      <c r="L115" s="7" t="str">
        <f>IF(E115="","",IFERROR(VLOOKUP(H115,'2-班级信息'!A:AH,34,0),"错误"))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IF(E115="","",IF(ISERROR(VLOOKUP(E115,'1-学员信息表'!A:AG,20,0)),"错误",IF(VLOOKUP(E115,'1-学员信息表'!A:AG,20,0)="","错误",VLOOKUP(E115,'1-学员信息表'!A:AG,20,0))))</f>
        <v/>
      </c>
      <c r="Y115" s="107" t="str">
        <f>IF(E115="","",IF(ISERROR(VLOOKUP(E115,'1-学员信息表'!A:AG,21,0)),"错误",IF(VLOOKUP(E115,'1-学员信息表'!A:AG,21,0)="","错误",VLOOKUP(E115,'1-学员信息表'!A:AG,21,0))))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IF(E116="","",IFERROR(VLOOKUP(H116,'2-班级信息'!A:AM,27,0),"错误"))</f>
        <v/>
      </c>
      <c r="J116" s="8" t="str">
        <f>IF(E116="","",IFERROR(VLOOKUP(H116,'2-班级信息'!A:AM,28,0),"错误"))</f>
        <v/>
      </c>
      <c r="K116" s="7" t="str">
        <f>IF(E116="","",IFERROR(VLOOKUP(H116,'2-班级信息'!A:AH,7,0),"错误"))</f>
        <v/>
      </c>
      <c r="L116" s="7" t="str">
        <f>IF(E116="","",IFERROR(VLOOKUP(H116,'2-班级信息'!A:AH,34,0),"错误"))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IF(E116="","",IF(ISERROR(VLOOKUP(E116,'1-学员信息表'!A:AG,20,0)),"错误",IF(VLOOKUP(E116,'1-学员信息表'!A:AG,20,0)="","错误",VLOOKUP(E116,'1-学员信息表'!A:AG,20,0))))</f>
        <v/>
      </c>
      <c r="Y116" s="107" t="str">
        <f>IF(E116="","",IF(ISERROR(VLOOKUP(E116,'1-学员信息表'!A:AG,21,0)),"错误",IF(VLOOKUP(E116,'1-学员信息表'!A:AG,21,0)="","错误",VLOOKUP(E116,'1-学员信息表'!A:AG,21,0))))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IF(E117="","",IFERROR(VLOOKUP(H117,'2-班级信息'!A:AM,27,0),"错误"))</f>
        <v/>
      </c>
      <c r="J117" s="8" t="str">
        <f>IF(E117="","",IFERROR(VLOOKUP(H117,'2-班级信息'!A:AM,28,0),"错误"))</f>
        <v/>
      </c>
      <c r="K117" s="7" t="str">
        <f>IF(E117="","",IFERROR(VLOOKUP(H117,'2-班级信息'!A:AH,7,0),"错误"))</f>
        <v/>
      </c>
      <c r="L117" s="7" t="str">
        <f>IF(E117="","",IFERROR(VLOOKUP(H117,'2-班级信息'!A:AH,34,0),"错误"))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IF(E117="","",IF(ISERROR(VLOOKUP(E117,'1-学员信息表'!A:AG,20,0)),"错误",IF(VLOOKUP(E117,'1-学员信息表'!A:AG,20,0)="","错误",VLOOKUP(E117,'1-学员信息表'!A:AG,20,0))))</f>
        <v/>
      </c>
      <c r="Y117" s="107" t="str">
        <f>IF(E117="","",IF(ISERROR(VLOOKUP(E117,'1-学员信息表'!A:AG,21,0)),"错误",IF(VLOOKUP(E117,'1-学员信息表'!A:AG,21,0)="","错误",VLOOKUP(E117,'1-学员信息表'!A:AG,21,0))))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IF(E118="","",IFERROR(VLOOKUP(H118,'2-班级信息'!A:AM,27,0),"错误"))</f>
        <v/>
      </c>
      <c r="J118" s="8" t="str">
        <f>IF(E118="","",IFERROR(VLOOKUP(H118,'2-班级信息'!A:AM,28,0),"错误"))</f>
        <v/>
      </c>
      <c r="K118" s="7" t="str">
        <f>IF(E118="","",IFERROR(VLOOKUP(H118,'2-班级信息'!A:AH,7,0),"错误"))</f>
        <v/>
      </c>
      <c r="L118" s="7" t="str">
        <f>IF(E118="","",IFERROR(VLOOKUP(H118,'2-班级信息'!A:AH,34,0),"错误"))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IF(E118="","",IF(ISERROR(VLOOKUP(E118,'1-学员信息表'!A:AG,20,0)),"错误",IF(VLOOKUP(E118,'1-学员信息表'!A:AG,20,0)="","错误",VLOOKUP(E118,'1-学员信息表'!A:AG,20,0))))</f>
        <v/>
      </c>
      <c r="Y118" s="107" t="str">
        <f>IF(E118="","",IF(ISERROR(VLOOKUP(E118,'1-学员信息表'!A:AG,21,0)),"错误",IF(VLOOKUP(E118,'1-学员信息表'!A:AG,21,0)="","错误",VLOOKUP(E118,'1-学员信息表'!A:AG,21,0))))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IF(E119="","",IFERROR(VLOOKUP(H119,'2-班级信息'!A:AM,27,0),"错误"))</f>
        <v/>
      </c>
      <c r="J119" s="8" t="str">
        <f>IF(E119="","",IFERROR(VLOOKUP(H119,'2-班级信息'!A:AM,28,0),"错误"))</f>
        <v/>
      </c>
      <c r="K119" s="7" t="str">
        <f>IF(E119="","",IFERROR(VLOOKUP(H119,'2-班级信息'!A:AH,7,0),"错误"))</f>
        <v/>
      </c>
      <c r="L119" s="7" t="str">
        <f>IF(E119="","",IFERROR(VLOOKUP(H119,'2-班级信息'!A:AH,34,0),"错误"))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IF(E119="","",IF(ISERROR(VLOOKUP(E119,'1-学员信息表'!A:AG,20,0)),"错误",IF(VLOOKUP(E119,'1-学员信息表'!A:AG,20,0)="","错误",VLOOKUP(E119,'1-学员信息表'!A:AG,20,0))))</f>
        <v/>
      </c>
      <c r="Y119" s="107" t="str">
        <f>IF(E119="","",IF(ISERROR(VLOOKUP(E119,'1-学员信息表'!A:AG,21,0)),"错误",IF(VLOOKUP(E119,'1-学员信息表'!A:AG,21,0)="","错误",VLOOKUP(E119,'1-学员信息表'!A:AG,21,0))))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IF(E120="","",IFERROR(VLOOKUP(H120,'2-班级信息'!A:AM,27,0),"错误"))</f>
        <v/>
      </c>
      <c r="J120" s="8" t="str">
        <f>IF(E120="","",IFERROR(VLOOKUP(H120,'2-班级信息'!A:AM,28,0),"错误"))</f>
        <v/>
      </c>
      <c r="K120" s="7" t="str">
        <f>IF(E120="","",IFERROR(VLOOKUP(H120,'2-班级信息'!A:AH,7,0),"错误"))</f>
        <v/>
      </c>
      <c r="L120" s="7" t="str">
        <f>IF(E120="","",IFERROR(VLOOKUP(H120,'2-班级信息'!A:AH,34,0),"错误"))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IF(E120="","",IF(ISERROR(VLOOKUP(E120,'1-学员信息表'!A:AG,20,0)),"错误",IF(VLOOKUP(E120,'1-学员信息表'!A:AG,20,0)="","错误",VLOOKUP(E120,'1-学员信息表'!A:AG,20,0))))</f>
        <v/>
      </c>
      <c r="Y120" s="107" t="str">
        <f>IF(E120="","",IF(ISERROR(VLOOKUP(E120,'1-学员信息表'!A:AG,21,0)),"错误",IF(VLOOKUP(E120,'1-学员信息表'!A:AG,21,0)="","错误",VLOOKUP(E120,'1-学员信息表'!A:AG,21,0))))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IF(E121="","",IFERROR(VLOOKUP(H121,'2-班级信息'!A:AM,27,0),"错误"))</f>
        <v/>
      </c>
      <c r="J121" s="8" t="str">
        <f>IF(E121="","",IFERROR(VLOOKUP(H121,'2-班级信息'!A:AM,28,0),"错误"))</f>
        <v/>
      </c>
      <c r="K121" s="7" t="str">
        <f>IF(E121="","",IFERROR(VLOOKUP(H121,'2-班级信息'!A:AH,7,0),"错误"))</f>
        <v/>
      </c>
      <c r="L121" s="7" t="str">
        <f>IF(E121="","",IFERROR(VLOOKUP(H121,'2-班级信息'!A:AH,34,0),"错误"))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IF(E121="","",IF(ISERROR(VLOOKUP(E121,'1-学员信息表'!A:AG,20,0)),"错误",IF(VLOOKUP(E121,'1-学员信息表'!A:AG,20,0)="","错误",VLOOKUP(E121,'1-学员信息表'!A:AG,20,0))))</f>
        <v/>
      </c>
      <c r="Y121" s="107" t="str">
        <f>IF(E121="","",IF(ISERROR(VLOOKUP(E121,'1-学员信息表'!A:AG,21,0)),"错误",IF(VLOOKUP(E121,'1-学员信息表'!A:AG,21,0)="","错误",VLOOKUP(E121,'1-学员信息表'!A:AG,21,0))))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IF(E122="","",IFERROR(VLOOKUP(H122,'2-班级信息'!A:AM,27,0),"错误"))</f>
        <v/>
      </c>
      <c r="J122" s="8" t="str">
        <f>IF(E122="","",IFERROR(VLOOKUP(H122,'2-班级信息'!A:AM,28,0),"错误"))</f>
        <v/>
      </c>
      <c r="K122" s="7" t="str">
        <f>IF(E122="","",IFERROR(VLOOKUP(H122,'2-班级信息'!A:AH,7,0),"错误"))</f>
        <v/>
      </c>
      <c r="L122" s="7" t="str">
        <f>IF(E122="","",IFERROR(VLOOKUP(H122,'2-班级信息'!A:AH,34,0),"错误"))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IF(E122="","",IF(ISERROR(VLOOKUP(E122,'1-学员信息表'!A:AG,20,0)),"错误",IF(VLOOKUP(E122,'1-学员信息表'!A:AG,20,0)="","错误",VLOOKUP(E122,'1-学员信息表'!A:AG,20,0))))</f>
        <v/>
      </c>
      <c r="Y122" s="107" t="str">
        <f>IF(E122="","",IF(ISERROR(VLOOKUP(E122,'1-学员信息表'!A:AG,21,0)),"错误",IF(VLOOKUP(E122,'1-学员信息表'!A:AG,21,0)="","错误",VLOOKUP(E122,'1-学员信息表'!A:AG,21,0))))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IF(E123="","",IFERROR(VLOOKUP(H123,'2-班级信息'!A:AM,27,0),"错误"))</f>
        <v/>
      </c>
      <c r="J123" s="8" t="str">
        <f>IF(E123="","",IFERROR(VLOOKUP(H123,'2-班级信息'!A:AM,28,0),"错误"))</f>
        <v/>
      </c>
      <c r="K123" s="7" t="str">
        <f>IF(E123="","",IFERROR(VLOOKUP(H123,'2-班级信息'!A:AH,7,0),"错误"))</f>
        <v/>
      </c>
      <c r="L123" s="7" t="str">
        <f>IF(E123="","",IFERROR(VLOOKUP(H123,'2-班级信息'!A:AH,34,0),"错误"))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IF(E123="","",IF(ISERROR(VLOOKUP(E123,'1-学员信息表'!A:AG,20,0)),"错误",IF(VLOOKUP(E123,'1-学员信息表'!A:AG,20,0)="","错误",VLOOKUP(E123,'1-学员信息表'!A:AG,20,0))))</f>
        <v/>
      </c>
      <c r="Y123" s="107" t="str">
        <f>IF(E123="","",IF(ISERROR(VLOOKUP(E123,'1-学员信息表'!A:AG,21,0)),"错误",IF(VLOOKUP(E123,'1-学员信息表'!A:AG,21,0)="","错误",VLOOKUP(E123,'1-学员信息表'!A:AG,21,0))))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IF(E124="","",IFERROR(VLOOKUP(H124,'2-班级信息'!A:AM,27,0),"错误"))</f>
        <v/>
      </c>
      <c r="J124" s="8" t="str">
        <f>IF(E124="","",IFERROR(VLOOKUP(H124,'2-班级信息'!A:AM,28,0),"错误"))</f>
        <v/>
      </c>
      <c r="K124" s="7" t="str">
        <f>IF(E124="","",IFERROR(VLOOKUP(H124,'2-班级信息'!A:AH,7,0),"错误"))</f>
        <v/>
      </c>
      <c r="L124" s="7" t="str">
        <f>IF(E124="","",IFERROR(VLOOKUP(H124,'2-班级信息'!A:AH,34,0),"错误"))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IF(E124="","",IF(ISERROR(VLOOKUP(E124,'1-学员信息表'!A:AG,20,0)),"错误",IF(VLOOKUP(E124,'1-学员信息表'!A:AG,20,0)="","错误",VLOOKUP(E124,'1-学员信息表'!A:AG,20,0))))</f>
        <v/>
      </c>
      <c r="Y124" s="107" t="str">
        <f>IF(E124="","",IF(ISERROR(VLOOKUP(E124,'1-学员信息表'!A:AG,21,0)),"错误",IF(VLOOKUP(E124,'1-学员信息表'!A:AG,21,0)="","错误",VLOOKUP(E124,'1-学员信息表'!A:AG,21,0))))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IF(E125="","",IFERROR(VLOOKUP(H125,'2-班级信息'!A:AM,27,0),"错误"))</f>
        <v/>
      </c>
      <c r="J125" s="8" t="str">
        <f>IF(E125="","",IFERROR(VLOOKUP(H125,'2-班级信息'!A:AM,28,0),"错误"))</f>
        <v/>
      </c>
      <c r="K125" s="7" t="str">
        <f>IF(E125="","",IFERROR(VLOOKUP(H125,'2-班级信息'!A:AH,7,0),"错误"))</f>
        <v/>
      </c>
      <c r="L125" s="7" t="str">
        <f>IF(E125="","",IFERROR(VLOOKUP(H125,'2-班级信息'!A:AH,34,0),"错误"))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IF(E125="","",IF(ISERROR(VLOOKUP(E125,'1-学员信息表'!A:AG,20,0)),"错误",IF(VLOOKUP(E125,'1-学员信息表'!A:AG,20,0)="","错误",VLOOKUP(E125,'1-学员信息表'!A:AG,20,0))))</f>
        <v/>
      </c>
      <c r="Y125" s="107" t="str">
        <f>IF(E125="","",IF(ISERROR(VLOOKUP(E125,'1-学员信息表'!A:AG,21,0)),"错误",IF(VLOOKUP(E125,'1-学员信息表'!A:AG,21,0)="","错误",VLOOKUP(E125,'1-学员信息表'!A:AG,21,0))))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IF(E126="","",IFERROR(VLOOKUP(H126,'2-班级信息'!A:AM,27,0),"错误"))</f>
        <v/>
      </c>
      <c r="J126" s="8" t="str">
        <f>IF(E126="","",IFERROR(VLOOKUP(H126,'2-班级信息'!A:AM,28,0),"错误"))</f>
        <v/>
      </c>
      <c r="K126" s="7" t="str">
        <f>IF(E126="","",IFERROR(VLOOKUP(H126,'2-班级信息'!A:AH,7,0),"错误"))</f>
        <v/>
      </c>
      <c r="L126" s="7" t="str">
        <f>IF(E126="","",IFERROR(VLOOKUP(H126,'2-班级信息'!A:AH,34,0),"错误"))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IF(E126="","",IF(ISERROR(VLOOKUP(E126,'1-学员信息表'!A:AG,20,0)),"错误",IF(VLOOKUP(E126,'1-学员信息表'!A:AG,20,0)="","错误",VLOOKUP(E126,'1-学员信息表'!A:AG,20,0))))</f>
        <v/>
      </c>
      <c r="Y126" s="107" t="str">
        <f>IF(E126="","",IF(ISERROR(VLOOKUP(E126,'1-学员信息表'!A:AG,21,0)),"错误",IF(VLOOKUP(E126,'1-学员信息表'!A:AG,21,0)="","错误",VLOOKUP(E126,'1-学员信息表'!A:AG,21,0))))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IF(E127="","",IFERROR(VLOOKUP(H127,'2-班级信息'!A:AM,27,0),"错误"))</f>
        <v/>
      </c>
      <c r="J127" s="8" t="str">
        <f>IF(E127="","",IFERROR(VLOOKUP(H127,'2-班级信息'!A:AM,28,0),"错误"))</f>
        <v/>
      </c>
      <c r="K127" s="7" t="str">
        <f>IF(E127="","",IFERROR(VLOOKUP(H127,'2-班级信息'!A:AH,7,0),"错误"))</f>
        <v/>
      </c>
      <c r="L127" s="7" t="str">
        <f>IF(E127="","",IFERROR(VLOOKUP(H127,'2-班级信息'!A:AH,34,0),"错误"))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IF(E127="","",IF(ISERROR(VLOOKUP(E127,'1-学员信息表'!A:AG,20,0)),"错误",IF(VLOOKUP(E127,'1-学员信息表'!A:AG,20,0)="","错误",VLOOKUP(E127,'1-学员信息表'!A:AG,20,0))))</f>
        <v/>
      </c>
      <c r="Y127" s="107" t="str">
        <f>IF(E127="","",IF(ISERROR(VLOOKUP(E127,'1-学员信息表'!A:AG,21,0)),"错误",IF(VLOOKUP(E127,'1-学员信息表'!A:AG,21,0)="","错误",VLOOKUP(E127,'1-学员信息表'!A:AG,21,0))))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IF(E128="","",IFERROR(VLOOKUP(H128,'2-班级信息'!A:AM,27,0),"错误"))</f>
        <v/>
      </c>
      <c r="J128" s="8" t="str">
        <f>IF(E128="","",IFERROR(VLOOKUP(H128,'2-班级信息'!A:AM,28,0),"错误"))</f>
        <v/>
      </c>
      <c r="K128" s="7" t="str">
        <f>IF(E128="","",IFERROR(VLOOKUP(H128,'2-班级信息'!A:AH,7,0),"错误"))</f>
        <v/>
      </c>
      <c r="L128" s="7" t="str">
        <f>IF(E128="","",IFERROR(VLOOKUP(H128,'2-班级信息'!A:AH,34,0),"错误"))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IF(E128="","",IF(ISERROR(VLOOKUP(E128,'1-学员信息表'!A:AG,20,0)),"错误",IF(VLOOKUP(E128,'1-学员信息表'!A:AG,20,0)="","错误",VLOOKUP(E128,'1-学员信息表'!A:AG,20,0))))</f>
        <v/>
      </c>
      <c r="Y128" s="107" t="str">
        <f>IF(E128="","",IF(ISERROR(VLOOKUP(E128,'1-学员信息表'!A:AG,21,0)),"错误",IF(VLOOKUP(E128,'1-学员信息表'!A:AG,21,0)="","错误",VLOOKUP(E128,'1-学员信息表'!A:AG,21,0))))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IF(E129="","",IFERROR(VLOOKUP(H129,'2-班级信息'!A:AM,27,0),"错误"))</f>
        <v/>
      </c>
      <c r="J129" s="8" t="str">
        <f>IF(E129="","",IFERROR(VLOOKUP(H129,'2-班级信息'!A:AM,28,0),"错误"))</f>
        <v/>
      </c>
      <c r="K129" s="7" t="str">
        <f>IF(E129="","",IFERROR(VLOOKUP(H129,'2-班级信息'!A:AH,7,0),"错误"))</f>
        <v/>
      </c>
      <c r="L129" s="7" t="str">
        <f>IF(E129="","",IFERROR(VLOOKUP(H129,'2-班级信息'!A:AH,34,0),"错误"))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IF(E129="","",IF(ISERROR(VLOOKUP(E129,'1-学员信息表'!A:AG,20,0)),"错误",IF(VLOOKUP(E129,'1-学员信息表'!A:AG,20,0)="","错误",VLOOKUP(E129,'1-学员信息表'!A:AG,20,0))))</f>
        <v/>
      </c>
      <c r="Y129" s="107" t="str">
        <f>IF(E129="","",IF(ISERROR(VLOOKUP(E129,'1-学员信息表'!A:AG,21,0)),"错误",IF(VLOOKUP(E129,'1-学员信息表'!A:AG,21,0)="","错误",VLOOKUP(E129,'1-学员信息表'!A:AG,21,0))))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IF(E130="","",IFERROR(VLOOKUP(H130,'2-班级信息'!A:AM,27,0),"错误"))</f>
        <v/>
      </c>
      <c r="J130" s="8" t="str">
        <f>IF(E130="","",IFERROR(VLOOKUP(H130,'2-班级信息'!A:AM,28,0),"错误"))</f>
        <v/>
      </c>
      <c r="K130" s="7" t="str">
        <f>IF(E130="","",IFERROR(VLOOKUP(H130,'2-班级信息'!A:AH,7,0),"错误"))</f>
        <v/>
      </c>
      <c r="L130" s="7" t="str">
        <f>IF(E130="","",IFERROR(VLOOKUP(H130,'2-班级信息'!A:AH,34,0),"错误"))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IF(E130="","",IF(ISERROR(VLOOKUP(E130,'1-学员信息表'!A:AG,20,0)),"错误",IF(VLOOKUP(E130,'1-学员信息表'!A:AG,20,0)="","错误",VLOOKUP(E130,'1-学员信息表'!A:AG,20,0))))</f>
        <v/>
      </c>
      <c r="Y130" s="107" t="str">
        <f>IF(E130="","",IF(ISERROR(VLOOKUP(E130,'1-学员信息表'!A:AG,21,0)),"错误",IF(VLOOKUP(E130,'1-学员信息表'!A:AG,21,0)="","错误",VLOOKUP(E130,'1-学员信息表'!A:AG,21,0))))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IF(E131="","",IFERROR(VLOOKUP(H131,'2-班级信息'!A:AM,27,0),"错误"))</f>
        <v/>
      </c>
      <c r="J131" s="8" t="str">
        <f>IF(E131="","",IFERROR(VLOOKUP(H131,'2-班级信息'!A:AM,28,0),"错误"))</f>
        <v/>
      </c>
      <c r="K131" s="7" t="str">
        <f>IF(E131="","",IFERROR(VLOOKUP(H131,'2-班级信息'!A:AH,7,0),"错误"))</f>
        <v/>
      </c>
      <c r="L131" s="7" t="str">
        <f>IF(E131="","",IFERROR(VLOOKUP(H131,'2-班级信息'!A:AH,34,0),"错误"))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IF(E131="","",IF(ISERROR(VLOOKUP(E131,'1-学员信息表'!A:AG,20,0)),"错误",IF(VLOOKUP(E131,'1-学员信息表'!A:AG,20,0)="","错误",VLOOKUP(E131,'1-学员信息表'!A:AG,20,0))))</f>
        <v/>
      </c>
      <c r="Y131" s="107" t="str">
        <f>IF(E131="","",IF(ISERROR(VLOOKUP(E131,'1-学员信息表'!A:AG,21,0)),"错误",IF(VLOOKUP(E131,'1-学员信息表'!A:AG,21,0)="","错误",VLOOKUP(E131,'1-学员信息表'!A:AG,21,0))))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IF(E132="","",IFERROR(VLOOKUP(H132,'2-班级信息'!A:AM,27,0),"错误"))</f>
        <v/>
      </c>
      <c r="J132" s="8" t="str">
        <f>IF(E132="","",IFERROR(VLOOKUP(H132,'2-班级信息'!A:AM,28,0),"错误"))</f>
        <v/>
      </c>
      <c r="K132" s="7" t="str">
        <f>IF(E132="","",IFERROR(VLOOKUP(H132,'2-班级信息'!A:AH,7,0),"错误"))</f>
        <v/>
      </c>
      <c r="L132" s="7" t="str">
        <f>IF(E132="","",IFERROR(VLOOKUP(H132,'2-班级信息'!A:AH,34,0),"错误"))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IF(E132="","",IF(ISERROR(VLOOKUP(E132,'1-学员信息表'!A:AG,20,0)),"错误",IF(VLOOKUP(E132,'1-学员信息表'!A:AG,20,0)="","错误",VLOOKUP(E132,'1-学员信息表'!A:AG,20,0))))</f>
        <v/>
      </c>
      <c r="Y132" s="107" t="str">
        <f>IF(E132="","",IF(ISERROR(VLOOKUP(E132,'1-学员信息表'!A:AG,21,0)),"错误",IF(VLOOKUP(E132,'1-学员信息表'!A:AG,21,0)="","错误",VLOOKUP(E132,'1-学员信息表'!A:AG,21,0))))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IF(E133="","",IFERROR(VLOOKUP(H133,'2-班级信息'!A:AM,27,0),"错误"))</f>
        <v/>
      </c>
      <c r="J133" s="8" t="str">
        <f>IF(E133="","",IFERROR(VLOOKUP(H133,'2-班级信息'!A:AM,28,0),"错误"))</f>
        <v/>
      </c>
      <c r="K133" s="7" t="str">
        <f>IF(E133="","",IFERROR(VLOOKUP(H133,'2-班级信息'!A:AH,7,0),"错误"))</f>
        <v/>
      </c>
      <c r="L133" s="7" t="str">
        <f>IF(E133="","",IFERROR(VLOOKUP(H133,'2-班级信息'!A:AH,34,0),"错误"))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IF(E133="","",IF(ISERROR(VLOOKUP(E133,'1-学员信息表'!A:AG,20,0)),"错误",IF(VLOOKUP(E133,'1-学员信息表'!A:AG,20,0)="","错误",VLOOKUP(E133,'1-学员信息表'!A:AG,20,0))))</f>
        <v/>
      </c>
      <c r="Y133" s="107" t="str">
        <f>IF(E133="","",IF(ISERROR(VLOOKUP(E133,'1-学员信息表'!A:AG,21,0)),"错误",IF(VLOOKUP(E133,'1-学员信息表'!A:AG,21,0)="","错误",VLOOKUP(E133,'1-学员信息表'!A:AG,21,0))))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IF(E134="","",IFERROR(VLOOKUP(H134,'2-班级信息'!A:AM,27,0),"错误"))</f>
        <v/>
      </c>
      <c r="J134" s="8" t="str">
        <f>IF(E134="","",IFERROR(VLOOKUP(H134,'2-班级信息'!A:AM,28,0),"错误"))</f>
        <v/>
      </c>
      <c r="K134" s="7" t="str">
        <f>IF(E134="","",IFERROR(VLOOKUP(H134,'2-班级信息'!A:AH,7,0),"错误"))</f>
        <v/>
      </c>
      <c r="L134" s="7" t="str">
        <f>IF(E134="","",IFERROR(VLOOKUP(H134,'2-班级信息'!A:AH,34,0),"错误"))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IF(E134="","",IF(ISERROR(VLOOKUP(E134,'1-学员信息表'!A:AG,20,0)),"错误",IF(VLOOKUP(E134,'1-学员信息表'!A:AG,20,0)="","错误",VLOOKUP(E134,'1-学员信息表'!A:AG,20,0))))</f>
        <v/>
      </c>
      <c r="Y134" s="107" t="str">
        <f>IF(E134="","",IF(ISERROR(VLOOKUP(E134,'1-学员信息表'!A:AG,21,0)),"错误",IF(VLOOKUP(E134,'1-学员信息表'!A:AG,21,0)="","错误",VLOOKUP(E134,'1-学员信息表'!A:AG,21,0))))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IF(E135="","",IFERROR(VLOOKUP(H135,'2-班级信息'!A:AM,27,0),"错误"))</f>
        <v/>
      </c>
      <c r="J135" s="8" t="str">
        <f>IF(E135="","",IFERROR(VLOOKUP(H135,'2-班级信息'!A:AM,28,0),"错误"))</f>
        <v/>
      </c>
      <c r="K135" s="7" t="str">
        <f>IF(E135="","",IFERROR(VLOOKUP(H135,'2-班级信息'!A:AH,7,0),"错误"))</f>
        <v/>
      </c>
      <c r="L135" s="7" t="str">
        <f>IF(E135="","",IFERROR(VLOOKUP(H135,'2-班级信息'!A:AH,34,0),"错误"))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IF(E135="","",IF(ISERROR(VLOOKUP(E135,'1-学员信息表'!A:AG,20,0)),"错误",IF(VLOOKUP(E135,'1-学员信息表'!A:AG,20,0)="","错误",VLOOKUP(E135,'1-学员信息表'!A:AG,20,0))))</f>
        <v/>
      </c>
      <c r="Y135" s="107" t="str">
        <f>IF(E135="","",IF(ISERROR(VLOOKUP(E135,'1-学员信息表'!A:AG,21,0)),"错误",IF(VLOOKUP(E135,'1-学员信息表'!A:AG,21,0)="","错误",VLOOKUP(E135,'1-学员信息表'!A:AG,21,0))))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IF(E136="","",IFERROR(VLOOKUP(H136,'2-班级信息'!A:AM,27,0),"错误"))</f>
        <v/>
      </c>
      <c r="J136" s="8" t="str">
        <f>IF(E136="","",IFERROR(VLOOKUP(H136,'2-班级信息'!A:AM,28,0),"错误"))</f>
        <v/>
      </c>
      <c r="K136" s="7" t="str">
        <f>IF(E136="","",IFERROR(VLOOKUP(H136,'2-班级信息'!A:AH,7,0),"错误"))</f>
        <v/>
      </c>
      <c r="L136" s="7" t="str">
        <f>IF(E136="","",IFERROR(VLOOKUP(H136,'2-班级信息'!A:AH,34,0),"错误"))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IF(E136="","",IF(ISERROR(VLOOKUP(E136,'1-学员信息表'!A:AG,20,0)),"错误",IF(VLOOKUP(E136,'1-学员信息表'!A:AG,20,0)="","错误",VLOOKUP(E136,'1-学员信息表'!A:AG,20,0))))</f>
        <v/>
      </c>
      <c r="Y136" s="107" t="str">
        <f>IF(E136="","",IF(ISERROR(VLOOKUP(E136,'1-学员信息表'!A:AG,21,0)),"错误",IF(VLOOKUP(E136,'1-学员信息表'!A:AG,21,0)="","错误",VLOOKUP(E136,'1-学员信息表'!A:AG,21,0))))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IF(E137="","",IFERROR(VLOOKUP(H137,'2-班级信息'!A:AM,27,0),"错误"))</f>
        <v/>
      </c>
      <c r="J137" s="8" t="str">
        <f>IF(E137="","",IFERROR(VLOOKUP(H137,'2-班级信息'!A:AM,28,0),"错误"))</f>
        <v/>
      </c>
      <c r="K137" s="7" t="str">
        <f>IF(E137="","",IFERROR(VLOOKUP(H137,'2-班级信息'!A:AH,7,0),"错误"))</f>
        <v/>
      </c>
      <c r="L137" s="7" t="str">
        <f>IF(E137="","",IFERROR(VLOOKUP(H137,'2-班级信息'!A:AH,34,0),"错误"))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IF(E137="","",IF(ISERROR(VLOOKUP(E137,'1-学员信息表'!A:AG,20,0)),"错误",IF(VLOOKUP(E137,'1-学员信息表'!A:AG,20,0)="","错误",VLOOKUP(E137,'1-学员信息表'!A:AG,20,0))))</f>
        <v/>
      </c>
      <c r="Y137" s="107" t="str">
        <f>IF(E137="","",IF(ISERROR(VLOOKUP(E137,'1-学员信息表'!A:AG,21,0)),"错误",IF(VLOOKUP(E137,'1-学员信息表'!A:AG,21,0)="","错误",VLOOKUP(E137,'1-学员信息表'!A:AG,21,0))))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IF(E138="","",IFERROR(VLOOKUP(H138,'2-班级信息'!A:AM,27,0),"错误"))</f>
        <v/>
      </c>
      <c r="J138" s="8" t="str">
        <f>IF(E138="","",IFERROR(VLOOKUP(H138,'2-班级信息'!A:AM,28,0),"错误"))</f>
        <v/>
      </c>
      <c r="K138" s="7" t="str">
        <f>IF(E138="","",IFERROR(VLOOKUP(H138,'2-班级信息'!A:AH,7,0),"错误"))</f>
        <v/>
      </c>
      <c r="L138" s="7" t="str">
        <f>IF(E138="","",IFERROR(VLOOKUP(H138,'2-班级信息'!A:AH,34,0),"错误"))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IF(E138="","",IF(ISERROR(VLOOKUP(E138,'1-学员信息表'!A:AG,20,0)),"错误",IF(VLOOKUP(E138,'1-学员信息表'!A:AG,20,0)="","错误",VLOOKUP(E138,'1-学员信息表'!A:AG,20,0))))</f>
        <v/>
      </c>
      <c r="Y138" s="107" t="str">
        <f>IF(E138="","",IF(ISERROR(VLOOKUP(E138,'1-学员信息表'!A:AG,21,0)),"错误",IF(VLOOKUP(E138,'1-学员信息表'!A:AG,21,0)="","错误",VLOOKUP(E138,'1-学员信息表'!A:AG,21,0))))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IF(E139="","",IFERROR(VLOOKUP(H139,'2-班级信息'!A:AM,27,0),"错误"))</f>
        <v/>
      </c>
      <c r="J139" s="8" t="str">
        <f>IF(E139="","",IFERROR(VLOOKUP(H139,'2-班级信息'!A:AM,28,0),"错误"))</f>
        <v/>
      </c>
      <c r="K139" s="7" t="str">
        <f>IF(E139="","",IFERROR(VLOOKUP(H139,'2-班级信息'!A:AH,7,0),"错误"))</f>
        <v/>
      </c>
      <c r="L139" s="7" t="str">
        <f>IF(E139="","",IFERROR(VLOOKUP(H139,'2-班级信息'!A:AH,34,0),"错误"))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IF(E139="","",IF(ISERROR(VLOOKUP(E139,'1-学员信息表'!A:AG,20,0)),"错误",IF(VLOOKUP(E139,'1-学员信息表'!A:AG,20,0)="","错误",VLOOKUP(E139,'1-学员信息表'!A:AG,20,0))))</f>
        <v/>
      </c>
      <c r="Y139" s="107" t="str">
        <f>IF(E139="","",IF(ISERROR(VLOOKUP(E139,'1-学员信息表'!A:AG,21,0)),"错误",IF(VLOOKUP(E139,'1-学员信息表'!A:AG,21,0)="","错误",VLOOKUP(E139,'1-学员信息表'!A:AG,21,0))))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IF(E140="","",IFERROR(VLOOKUP(H140,'2-班级信息'!A:AM,27,0),"错误"))</f>
        <v/>
      </c>
      <c r="J140" s="8" t="str">
        <f>IF(E140="","",IFERROR(VLOOKUP(H140,'2-班级信息'!A:AM,28,0),"错误"))</f>
        <v/>
      </c>
      <c r="K140" s="7" t="str">
        <f>IF(E140="","",IFERROR(VLOOKUP(H140,'2-班级信息'!A:AH,7,0),"错误"))</f>
        <v/>
      </c>
      <c r="L140" s="7" t="str">
        <f>IF(E140="","",IFERROR(VLOOKUP(H140,'2-班级信息'!A:AH,34,0),"错误"))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IF(E140="","",IF(ISERROR(VLOOKUP(E140,'1-学员信息表'!A:AG,20,0)),"错误",IF(VLOOKUP(E140,'1-学员信息表'!A:AG,20,0)="","错误",VLOOKUP(E140,'1-学员信息表'!A:AG,20,0))))</f>
        <v/>
      </c>
      <c r="Y140" s="107" t="str">
        <f>IF(E140="","",IF(ISERROR(VLOOKUP(E140,'1-学员信息表'!A:AG,21,0)),"错误",IF(VLOOKUP(E140,'1-学员信息表'!A:AG,21,0)="","错误",VLOOKUP(E140,'1-学员信息表'!A:AG,21,0))))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IF(E141="","",IFERROR(VLOOKUP(H141,'2-班级信息'!A:AM,27,0),"错误"))</f>
        <v/>
      </c>
      <c r="J141" s="8" t="str">
        <f>IF(E141="","",IFERROR(VLOOKUP(H141,'2-班级信息'!A:AM,28,0),"错误"))</f>
        <v/>
      </c>
      <c r="K141" s="7" t="str">
        <f>IF(E141="","",IFERROR(VLOOKUP(H141,'2-班级信息'!A:AH,7,0),"错误"))</f>
        <v/>
      </c>
      <c r="L141" s="7" t="str">
        <f>IF(E141="","",IFERROR(VLOOKUP(H141,'2-班级信息'!A:AH,34,0),"错误"))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IF(E141="","",IF(ISERROR(VLOOKUP(E141,'1-学员信息表'!A:AG,20,0)),"错误",IF(VLOOKUP(E141,'1-学员信息表'!A:AG,20,0)="","错误",VLOOKUP(E141,'1-学员信息表'!A:AG,20,0))))</f>
        <v/>
      </c>
      <c r="Y141" s="107" t="str">
        <f>IF(E141="","",IF(ISERROR(VLOOKUP(E141,'1-学员信息表'!A:AG,21,0)),"错误",IF(VLOOKUP(E141,'1-学员信息表'!A:AG,21,0)="","错误",VLOOKUP(E141,'1-学员信息表'!A:AG,21,0))))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IF(E142="","",IFERROR(VLOOKUP(H142,'2-班级信息'!A:AM,27,0),"错误"))</f>
        <v/>
      </c>
      <c r="J142" s="8" t="str">
        <f>IF(E142="","",IFERROR(VLOOKUP(H142,'2-班级信息'!A:AM,28,0),"错误"))</f>
        <v/>
      </c>
      <c r="K142" s="7" t="str">
        <f>IF(E142="","",IFERROR(VLOOKUP(H142,'2-班级信息'!A:AH,7,0),"错误"))</f>
        <v/>
      </c>
      <c r="L142" s="7" t="str">
        <f>IF(E142="","",IFERROR(VLOOKUP(H142,'2-班级信息'!A:AH,34,0),"错误"))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IF(E142="","",IF(ISERROR(VLOOKUP(E142,'1-学员信息表'!A:AG,20,0)),"错误",IF(VLOOKUP(E142,'1-学员信息表'!A:AG,20,0)="","错误",VLOOKUP(E142,'1-学员信息表'!A:AG,20,0))))</f>
        <v/>
      </c>
      <c r="Y142" s="107" t="str">
        <f>IF(E142="","",IF(ISERROR(VLOOKUP(E142,'1-学员信息表'!A:AG,21,0)),"错误",IF(VLOOKUP(E142,'1-学员信息表'!A:AG,21,0)="","错误",VLOOKUP(E142,'1-学员信息表'!A:AG,21,0))))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IF(E143="","",IFERROR(VLOOKUP(H143,'2-班级信息'!A:AM,27,0),"错误"))</f>
        <v/>
      </c>
      <c r="J143" s="8" t="str">
        <f>IF(E143="","",IFERROR(VLOOKUP(H143,'2-班级信息'!A:AM,28,0),"错误"))</f>
        <v/>
      </c>
      <c r="K143" s="7" t="str">
        <f>IF(E143="","",IFERROR(VLOOKUP(H143,'2-班级信息'!A:AH,7,0),"错误"))</f>
        <v/>
      </c>
      <c r="L143" s="7" t="str">
        <f>IF(E143="","",IFERROR(VLOOKUP(H143,'2-班级信息'!A:AH,34,0),"错误"))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IF(E143="","",IF(ISERROR(VLOOKUP(E143,'1-学员信息表'!A:AG,20,0)),"错误",IF(VLOOKUP(E143,'1-学员信息表'!A:AG,20,0)="","错误",VLOOKUP(E143,'1-学员信息表'!A:AG,20,0))))</f>
        <v/>
      </c>
      <c r="Y143" s="107" t="str">
        <f>IF(E143="","",IF(ISERROR(VLOOKUP(E143,'1-学员信息表'!A:AG,21,0)),"错误",IF(VLOOKUP(E143,'1-学员信息表'!A:AG,21,0)="","错误",VLOOKUP(E143,'1-学员信息表'!A:AG,21,0))))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IF(E144="","",IFERROR(VLOOKUP(H144,'2-班级信息'!A:AM,27,0),"错误"))</f>
        <v/>
      </c>
      <c r="J144" s="8" t="str">
        <f>IF(E144="","",IFERROR(VLOOKUP(H144,'2-班级信息'!A:AM,28,0),"错误"))</f>
        <v/>
      </c>
      <c r="K144" s="7" t="str">
        <f>IF(E144="","",IFERROR(VLOOKUP(H144,'2-班级信息'!A:AH,7,0),"错误"))</f>
        <v/>
      </c>
      <c r="L144" s="7" t="str">
        <f>IF(E144="","",IFERROR(VLOOKUP(H144,'2-班级信息'!A:AH,34,0),"错误"))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IF(E144="","",IF(ISERROR(VLOOKUP(E144,'1-学员信息表'!A:AG,20,0)),"错误",IF(VLOOKUP(E144,'1-学员信息表'!A:AG,20,0)="","错误",VLOOKUP(E144,'1-学员信息表'!A:AG,20,0))))</f>
        <v/>
      </c>
      <c r="Y144" s="107" t="str">
        <f>IF(E144="","",IF(ISERROR(VLOOKUP(E144,'1-学员信息表'!A:AG,21,0)),"错误",IF(VLOOKUP(E144,'1-学员信息表'!A:AG,21,0)="","错误",VLOOKUP(E144,'1-学员信息表'!A:AG,21,0))))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IF(E145="","",IFERROR(VLOOKUP(H145,'2-班级信息'!A:AM,27,0),"错误"))</f>
        <v/>
      </c>
      <c r="J145" s="8" t="str">
        <f>IF(E145="","",IFERROR(VLOOKUP(H145,'2-班级信息'!A:AM,28,0),"错误"))</f>
        <v/>
      </c>
      <c r="K145" s="7" t="str">
        <f>IF(E145="","",IFERROR(VLOOKUP(H145,'2-班级信息'!A:AH,7,0),"错误"))</f>
        <v/>
      </c>
      <c r="L145" s="7" t="str">
        <f>IF(E145="","",IFERROR(VLOOKUP(H145,'2-班级信息'!A:AH,34,0),"错误"))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IF(E145="","",IF(ISERROR(VLOOKUP(E145,'1-学员信息表'!A:AG,20,0)),"错误",IF(VLOOKUP(E145,'1-学员信息表'!A:AG,20,0)="","错误",VLOOKUP(E145,'1-学员信息表'!A:AG,20,0))))</f>
        <v/>
      </c>
      <c r="Y145" s="107" t="str">
        <f>IF(E145="","",IF(ISERROR(VLOOKUP(E145,'1-学员信息表'!A:AG,21,0)),"错误",IF(VLOOKUP(E145,'1-学员信息表'!A:AG,21,0)="","错误",VLOOKUP(E145,'1-学员信息表'!A:AG,21,0))))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IF(E146="","",IFERROR(VLOOKUP(H146,'2-班级信息'!A:AM,27,0),"错误"))</f>
        <v/>
      </c>
      <c r="J146" s="8" t="str">
        <f>IF(E146="","",IFERROR(VLOOKUP(H146,'2-班级信息'!A:AM,28,0),"错误"))</f>
        <v/>
      </c>
      <c r="K146" s="7" t="str">
        <f>IF(E146="","",IFERROR(VLOOKUP(H146,'2-班级信息'!A:AH,7,0),"错误"))</f>
        <v/>
      </c>
      <c r="L146" s="7" t="str">
        <f>IF(E146="","",IFERROR(VLOOKUP(H146,'2-班级信息'!A:AH,34,0),"错误"))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IF(E146="","",IF(ISERROR(VLOOKUP(E146,'1-学员信息表'!A:AG,20,0)),"错误",IF(VLOOKUP(E146,'1-学员信息表'!A:AG,20,0)="","错误",VLOOKUP(E146,'1-学员信息表'!A:AG,20,0))))</f>
        <v/>
      </c>
      <c r="Y146" s="107" t="str">
        <f>IF(E146="","",IF(ISERROR(VLOOKUP(E146,'1-学员信息表'!A:AG,21,0)),"错误",IF(VLOOKUP(E146,'1-学员信息表'!A:AG,21,0)="","错误",VLOOKUP(E146,'1-学员信息表'!A:AG,21,0))))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IF(E147="","",IFERROR(VLOOKUP(H147,'2-班级信息'!A:AM,27,0),"错误"))</f>
        <v/>
      </c>
      <c r="J147" s="8" t="str">
        <f>IF(E147="","",IFERROR(VLOOKUP(H147,'2-班级信息'!A:AM,28,0),"错误"))</f>
        <v/>
      </c>
      <c r="K147" s="7" t="str">
        <f>IF(E147="","",IFERROR(VLOOKUP(H147,'2-班级信息'!A:AH,7,0),"错误"))</f>
        <v/>
      </c>
      <c r="L147" s="7" t="str">
        <f>IF(E147="","",IFERROR(VLOOKUP(H147,'2-班级信息'!A:AH,34,0),"错误"))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IF(E147="","",IF(ISERROR(VLOOKUP(E147,'1-学员信息表'!A:AG,20,0)),"错误",IF(VLOOKUP(E147,'1-学员信息表'!A:AG,20,0)="","错误",VLOOKUP(E147,'1-学员信息表'!A:AG,20,0))))</f>
        <v/>
      </c>
      <c r="Y147" s="107" t="str">
        <f>IF(E147="","",IF(ISERROR(VLOOKUP(E147,'1-学员信息表'!A:AG,21,0)),"错误",IF(VLOOKUP(E147,'1-学员信息表'!A:AG,21,0)="","错误",VLOOKUP(E147,'1-学员信息表'!A:AG,21,0))))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IF(E148="","",IFERROR(VLOOKUP(H148,'2-班级信息'!A:AM,27,0),"错误"))</f>
        <v/>
      </c>
      <c r="J148" s="8" t="str">
        <f>IF(E148="","",IFERROR(VLOOKUP(H148,'2-班级信息'!A:AM,28,0),"错误"))</f>
        <v/>
      </c>
      <c r="K148" s="7" t="str">
        <f>IF(E148="","",IFERROR(VLOOKUP(H148,'2-班级信息'!A:AH,7,0),"错误"))</f>
        <v/>
      </c>
      <c r="L148" s="7" t="str">
        <f>IF(E148="","",IFERROR(VLOOKUP(H148,'2-班级信息'!A:AH,34,0),"错误"))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IF(E148="","",IF(ISERROR(VLOOKUP(E148,'1-学员信息表'!A:AG,20,0)),"错误",IF(VLOOKUP(E148,'1-学员信息表'!A:AG,20,0)="","错误",VLOOKUP(E148,'1-学员信息表'!A:AG,20,0))))</f>
        <v/>
      </c>
      <c r="Y148" s="107" t="str">
        <f>IF(E148="","",IF(ISERROR(VLOOKUP(E148,'1-学员信息表'!A:AG,21,0)),"错误",IF(VLOOKUP(E148,'1-学员信息表'!A:AG,21,0)="","错误",VLOOKUP(E148,'1-学员信息表'!A:AG,21,0))))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IF(E149="","",IFERROR(VLOOKUP(H149,'2-班级信息'!A:AM,27,0),"错误"))</f>
        <v/>
      </c>
      <c r="J149" s="8" t="str">
        <f>IF(E149="","",IFERROR(VLOOKUP(H149,'2-班级信息'!A:AM,28,0),"错误"))</f>
        <v/>
      </c>
      <c r="K149" s="7" t="str">
        <f>IF(E149="","",IFERROR(VLOOKUP(H149,'2-班级信息'!A:AH,7,0),"错误"))</f>
        <v/>
      </c>
      <c r="L149" s="7" t="str">
        <f>IF(E149="","",IFERROR(VLOOKUP(H149,'2-班级信息'!A:AH,34,0),"错误"))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IF(E149="","",IF(ISERROR(VLOOKUP(E149,'1-学员信息表'!A:AG,20,0)),"错误",IF(VLOOKUP(E149,'1-学员信息表'!A:AG,20,0)="","错误",VLOOKUP(E149,'1-学员信息表'!A:AG,20,0))))</f>
        <v/>
      </c>
      <c r="Y149" s="107" t="str">
        <f>IF(E149="","",IF(ISERROR(VLOOKUP(E149,'1-学员信息表'!A:AG,21,0)),"错误",IF(VLOOKUP(E149,'1-学员信息表'!A:AG,21,0)="","错误",VLOOKUP(E149,'1-学员信息表'!A:AG,21,0))))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IF(E150="","",IFERROR(VLOOKUP(H150,'2-班级信息'!A:AM,27,0),"错误"))</f>
        <v/>
      </c>
      <c r="J150" s="8" t="str">
        <f>IF(E150="","",IFERROR(VLOOKUP(H150,'2-班级信息'!A:AM,28,0),"错误"))</f>
        <v/>
      </c>
      <c r="K150" s="7" t="str">
        <f>IF(E150="","",IFERROR(VLOOKUP(H150,'2-班级信息'!A:AH,7,0),"错误"))</f>
        <v/>
      </c>
      <c r="L150" s="7" t="str">
        <f>IF(E150="","",IFERROR(VLOOKUP(H150,'2-班级信息'!A:AH,34,0),"错误"))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IF(E150="","",IF(ISERROR(VLOOKUP(E150,'1-学员信息表'!A:AG,20,0)),"错误",IF(VLOOKUP(E150,'1-学员信息表'!A:AG,20,0)="","错误",VLOOKUP(E150,'1-学员信息表'!A:AG,20,0))))</f>
        <v/>
      </c>
      <c r="Y150" s="107" t="str">
        <f>IF(E150="","",IF(ISERROR(VLOOKUP(E150,'1-学员信息表'!A:AG,21,0)),"错误",IF(VLOOKUP(E150,'1-学员信息表'!A:AG,21,0)="","错误",VLOOKUP(E150,'1-学员信息表'!A:AG,21,0))))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IF(E151="","",IFERROR(VLOOKUP(H151,'2-班级信息'!A:AM,27,0),"错误"))</f>
        <v/>
      </c>
      <c r="J151" s="8" t="str">
        <f>IF(E151="","",IFERROR(VLOOKUP(H151,'2-班级信息'!A:AM,28,0),"错误"))</f>
        <v/>
      </c>
      <c r="K151" s="7" t="str">
        <f>IF(E151="","",IFERROR(VLOOKUP(H151,'2-班级信息'!A:AH,7,0),"错误"))</f>
        <v/>
      </c>
      <c r="L151" s="7" t="str">
        <f>IF(E151="","",IFERROR(VLOOKUP(H151,'2-班级信息'!A:AH,34,0),"错误"))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IF(E151="","",IF(ISERROR(VLOOKUP(E151,'1-学员信息表'!A:AG,20,0)),"错误",IF(VLOOKUP(E151,'1-学员信息表'!A:AG,20,0)="","错误",VLOOKUP(E151,'1-学员信息表'!A:AG,20,0))))</f>
        <v/>
      </c>
      <c r="Y151" s="107" t="str">
        <f>IF(E151="","",IF(ISERROR(VLOOKUP(E151,'1-学员信息表'!A:AG,21,0)),"错误",IF(VLOOKUP(E151,'1-学员信息表'!A:AG,21,0)="","错误",VLOOKUP(E151,'1-学员信息表'!A:AG,21,0))))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IF(E152="","",IFERROR(VLOOKUP(H152,'2-班级信息'!A:AM,27,0),"错误"))</f>
        <v/>
      </c>
      <c r="J152" s="8" t="str">
        <f>IF(E152="","",IFERROR(VLOOKUP(H152,'2-班级信息'!A:AM,28,0),"错误"))</f>
        <v/>
      </c>
      <c r="K152" s="7" t="str">
        <f>IF(E152="","",IFERROR(VLOOKUP(H152,'2-班级信息'!A:AH,7,0),"错误"))</f>
        <v/>
      </c>
      <c r="L152" s="7" t="str">
        <f>IF(E152="","",IFERROR(VLOOKUP(H152,'2-班级信息'!A:AH,34,0),"错误"))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IF(E152="","",IF(ISERROR(VLOOKUP(E152,'1-学员信息表'!A:AG,20,0)),"错误",IF(VLOOKUP(E152,'1-学员信息表'!A:AG,20,0)="","错误",VLOOKUP(E152,'1-学员信息表'!A:AG,20,0))))</f>
        <v/>
      </c>
      <c r="Y152" s="107" t="str">
        <f>IF(E152="","",IF(ISERROR(VLOOKUP(E152,'1-学员信息表'!A:AG,21,0)),"错误",IF(VLOOKUP(E152,'1-学员信息表'!A:AG,21,0)="","错误",VLOOKUP(E152,'1-学员信息表'!A:AG,21,0))))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IF(E153="","",IFERROR(VLOOKUP(H153,'2-班级信息'!A:AM,27,0),"错误"))</f>
        <v/>
      </c>
      <c r="J153" s="8" t="str">
        <f>IF(E153="","",IFERROR(VLOOKUP(H153,'2-班级信息'!A:AM,28,0),"错误"))</f>
        <v/>
      </c>
      <c r="K153" s="7" t="str">
        <f>IF(E153="","",IFERROR(VLOOKUP(H153,'2-班级信息'!A:AH,7,0),"错误"))</f>
        <v/>
      </c>
      <c r="L153" s="7" t="str">
        <f>IF(E153="","",IFERROR(VLOOKUP(H153,'2-班级信息'!A:AH,34,0),"错误"))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IF(E153="","",IF(ISERROR(VLOOKUP(E153,'1-学员信息表'!A:AG,20,0)),"错误",IF(VLOOKUP(E153,'1-学员信息表'!A:AG,20,0)="","错误",VLOOKUP(E153,'1-学员信息表'!A:AG,20,0))))</f>
        <v/>
      </c>
      <c r="Y153" s="107" t="str">
        <f>IF(E153="","",IF(ISERROR(VLOOKUP(E153,'1-学员信息表'!A:AG,21,0)),"错误",IF(VLOOKUP(E153,'1-学员信息表'!A:AG,21,0)="","错误",VLOOKUP(E153,'1-学员信息表'!A:AG,21,0))))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IF(E154="","",IFERROR(VLOOKUP(H154,'2-班级信息'!A:AM,27,0),"错误"))</f>
        <v/>
      </c>
      <c r="J154" s="8" t="str">
        <f>IF(E154="","",IFERROR(VLOOKUP(H154,'2-班级信息'!A:AM,28,0),"错误"))</f>
        <v/>
      </c>
      <c r="K154" s="7" t="str">
        <f>IF(E154="","",IFERROR(VLOOKUP(H154,'2-班级信息'!A:AH,7,0),"错误"))</f>
        <v/>
      </c>
      <c r="L154" s="7" t="str">
        <f>IF(E154="","",IFERROR(VLOOKUP(H154,'2-班级信息'!A:AH,34,0),"错误"))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IF(E154="","",IF(ISERROR(VLOOKUP(E154,'1-学员信息表'!A:AG,20,0)),"错误",IF(VLOOKUP(E154,'1-学员信息表'!A:AG,20,0)="","错误",VLOOKUP(E154,'1-学员信息表'!A:AG,20,0))))</f>
        <v/>
      </c>
      <c r="Y154" s="107" t="str">
        <f>IF(E154="","",IF(ISERROR(VLOOKUP(E154,'1-学员信息表'!A:AG,21,0)),"错误",IF(VLOOKUP(E154,'1-学员信息表'!A:AG,21,0)="","错误",VLOOKUP(E154,'1-学员信息表'!A:AG,21,0))))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IF(E155="","",IFERROR(VLOOKUP(H155,'2-班级信息'!A:AM,27,0),"错误"))</f>
        <v/>
      </c>
      <c r="J155" s="8" t="str">
        <f>IF(E155="","",IFERROR(VLOOKUP(H155,'2-班级信息'!A:AM,28,0),"错误"))</f>
        <v/>
      </c>
      <c r="K155" s="7" t="str">
        <f>IF(E155="","",IFERROR(VLOOKUP(H155,'2-班级信息'!A:AH,7,0),"错误"))</f>
        <v/>
      </c>
      <c r="L155" s="7" t="str">
        <f>IF(E155="","",IFERROR(VLOOKUP(H155,'2-班级信息'!A:AH,34,0),"错误"))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IF(E155="","",IF(ISERROR(VLOOKUP(E155,'1-学员信息表'!A:AG,20,0)),"错误",IF(VLOOKUP(E155,'1-学员信息表'!A:AG,20,0)="","错误",VLOOKUP(E155,'1-学员信息表'!A:AG,20,0))))</f>
        <v/>
      </c>
      <c r="Y155" s="107" t="str">
        <f>IF(E155="","",IF(ISERROR(VLOOKUP(E155,'1-学员信息表'!A:AG,21,0)),"错误",IF(VLOOKUP(E155,'1-学员信息表'!A:AG,21,0)="","错误",VLOOKUP(E155,'1-学员信息表'!A:AG,21,0))))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IF(E156="","",IFERROR(VLOOKUP(H156,'2-班级信息'!A:AM,27,0),"错误"))</f>
        <v/>
      </c>
      <c r="J156" s="8" t="str">
        <f>IF(E156="","",IFERROR(VLOOKUP(H156,'2-班级信息'!A:AM,28,0),"错误"))</f>
        <v/>
      </c>
      <c r="K156" s="7" t="str">
        <f>IF(E156="","",IFERROR(VLOOKUP(H156,'2-班级信息'!A:AH,7,0),"错误"))</f>
        <v/>
      </c>
      <c r="L156" s="7" t="str">
        <f>IF(E156="","",IFERROR(VLOOKUP(H156,'2-班级信息'!A:AH,34,0),"错误"))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IF(E156="","",IF(ISERROR(VLOOKUP(E156,'1-学员信息表'!A:AG,20,0)),"错误",IF(VLOOKUP(E156,'1-学员信息表'!A:AG,20,0)="","错误",VLOOKUP(E156,'1-学员信息表'!A:AG,20,0))))</f>
        <v/>
      </c>
      <c r="Y156" s="107" t="str">
        <f>IF(E156="","",IF(ISERROR(VLOOKUP(E156,'1-学员信息表'!A:AG,21,0)),"错误",IF(VLOOKUP(E156,'1-学员信息表'!A:AG,21,0)="","错误",VLOOKUP(E156,'1-学员信息表'!A:AG,21,0))))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IF(E157="","",IFERROR(VLOOKUP(H157,'2-班级信息'!A:AM,27,0),"错误"))</f>
        <v/>
      </c>
      <c r="J157" s="8" t="str">
        <f>IF(E157="","",IFERROR(VLOOKUP(H157,'2-班级信息'!A:AM,28,0),"错误"))</f>
        <v/>
      </c>
      <c r="K157" s="7" t="str">
        <f>IF(E157="","",IFERROR(VLOOKUP(H157,'2-班级信息'!A:AH,7,0),"错误"))</f>
        <v/>
      </c>
      <c r="L157" s="7" t="str">
        <f>IF(E157="","",IFERROR(VLOOKUP(H157,'2-班级信息'!A:AH,34,0),"错误"))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IF(E157="","",IF(ISERROR(VLOOKUP(E157,'1-学员信息表'!A:AG,20,0)),"错误",IF(VLOOKUP(E157,'1-学员信息表'!A:AG,20,0)="","错误",VLOOKUP(E157,'1-学员信息表'!A:AG,20,0))))</f>
        <v/>
      </c>
      <c r="Y157" s="107" t="str">
        <f>IF(E157="","",IF(ISERROR(VLOOKUP(E157,'1-学员信息表'!A:AG,21,0)),"错误",IF(VLOOKUP(E157,'1-学员信息表'!A:AG,21,0)="","错误",VLOOKUP(E157,'1-学员信息表'!A:AG,21,0))))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IF(E158="","",IFERROR(VLOOKUP(H158,'2-班级信息'!A:AM,27,0),"错误"))</f>
        <v/>
      </c>
      <c r="J158" s="8" t="str">
        <f>IF(E158="","",IFERROR(VLOOKUP(H158,'2-班级信息'!A:AM,28,0),"错误"))</f>
        <v/>
      </c>
      <c r="K158" s="7" t="str">
        <f>IF(E158="","",IFERROR(VLOOKUP(H158,'2-班级信息'!A:AH,7,0),"错误"))</f>
        <v/>
      </c>
      <c r="L158" s="7" t="str">
        <f>IF(E158="","",IFERROR(VLOOKUP(H158,'2-班级信息'!A:AH,34,0),"错误"))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IF(E158="","",IF(ISERROR(VLOOKUP(E158,'1-学员信息表'!A:AG,20,0)),"错误",IF(VLOOKUP(E158,'1-学员信息表'!A:AG,20,0)="","错误",VLOOKUP(E158,'1-学员信息表'!A:AG,20,0))))</f>
        <v/>
      </c>
      <c r="Y158" s="107" t="str">
        <f>IF(E158="","",IF(ISERROR(VLOOKUP(E158,'1-学员信息表'!A:AG,21,0)),"错误",IF(VLOOKUP(E158,'1-学员信息表'!A:AG,21,0)="","错误",VLOOKUP(E158,'1-学员信息表'!A:AG,21,0))))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IF(E159="","",IFERROR(VLOOKUP(H159,'2-班级信息'!A:AM,27,0),"错误"))</f>
        <v/>
      </c>
      <c r="J159" s="8" t="str">
        <f>IF(E159="","",IFERROR(VLOOKUP(H159,'2-班级信息'!A:AM,28,0),"错误"))</f>
        <v/>
      </c>
      <c r="K159" s="7" t="str">
        <f>IF(E159="","",IFERROR(VLOOKUP(H159,'2-班级信息'!A:AH,7,0),"错误"))</f>
        <v/>
      </c>
      <c r="L159" s="7" t="str">
        <f>IF(E159="","",IFERROR(VLOOKUP(H159,'2-班级信息'!A:AH,34,0),"错误"))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IF(E159="","",IF(ISERROR(VLOOKUP(E159,'1-学员信息表'!A:AG,20,0)),"错误",IF(VLOOKUP(E159,'1-学员信息表'!A:AG,20,0)="","错误",VLOOKUP(E159,'1-学员信息表'!A:AG,20,0))))</f>
        <v/>
      </c>
      <c r="Y159" s="107" t="str">
        <f>IF(E159="","",IF(ISERROR(VLOOKUP(E159,'1-学员信息表'!A:AG,21,0)),"错误",IF(VLOOKUP(E159,'1-学员信息表'!A:AG,21,0)="","错误",VLOOKUP(E159,'1-学员信息表'!A:AG,21,0))))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IF(E160="","",IFERROR(VLOOKUP(H160,'2-班级信息'!A:AM,27,0),"错误"))</f>
        <v/>
      </c>
      <c r="J160" s="8" t="str">
        <f>IF(E160="","",IFERROR(VLOOKUP(H160,'2-班级信息'!A:AM,28,0),"错误"))</f>
        <v/>
      </c>
      <c r="K160" s="7" t="str">
        <f>IF(E160="","",IFERROR(VLOOKUP(H160,'2-班级信息'!A:AH,7,0),"错误"))</f>
        <v/>
      </c>
      <c r="L160" s="7" t="str">
        <f>IF(E160="","",IFERROR(VLOOKUP(H160,'2-班级信息'!A:AH,34,0),"错误"))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IF(E160="","",IF(ISERROR(VLOOKUP(E160,'1-学员信息表'!A:AG,20,0)),"错误",IF(VLOOKUP(E160,'1-学员信息表'!A:AG,20,0)="","错误",VLOOKUP(E160,'1-学员信息表'!A:AG,20,0))))</f>
        <v/>
      </c>
      <c r="Y160" s="107" t="str">
        <f>IF(E160="","",IF(ISERROR(VLOOKUP(E160,'1-学员信息表'!A:AG,21,0)),"错误",IF(VLOOKUP(E160,'1-学员信息表'!A:AG,21,0)="","错误",VLOOKUP(E160,'1-学员信息表'!A:AG,21,0))))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IF(E161="","",IFERROR(VLOOKUP(H161,'2-班级信息'!A:AM,27,0),"错误"))</f>
        <v/>
      </c>
      <c r="J161" s="8" t="str">
        <f>IF(E161="","",IFERROR(VLOOKUP(H161,'2-班级信息'!A:AM,28,0),"错误"))</f>
        <v/>
      </c>
      <c r="K161" s="7" t="str">
        <f>IF(E161="","",IFERROR(VLOOKUP(H161,'2-班级信息'!A:AH,7,0),"错误"))</f>
        <v/>
      </c>
      <c r="L161" s="7" t="str">
        <f>IF(E161="","",IFERROR(VLOOKUP(H161,'2-班级信息'!A:AH,34,0),"错误"))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IF(E161="","",IF(ISERROR(VLOOKUP(E161,'1-学员信息表'!A:AG,20,0)),"错误",IF(VLOOKUP(E161,'1-学员信息表'!A:AG,20,0)="","错误",VLOOKUP(E161,'1-学员信息表'!A:AG,20,0))))</f>
        <v/>
      </c>
      <c r="Y161" s="107" t="str">
        <f>IF(E161="","",IF(ISERROR(VLOOKUP(E161,'1-学员信息表'!A:AG,21,0)),"错误",IF(VLOOKUP(E161,'1-学员信息表'!A:AG,21,0)="","错误",VLOOKUP(E161,'1-学员信息表'!A:AG,21,0))))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IF(E162="","",IFERROR(VLOOKUP(H162,'2-班级信息'!A:AM,27,0),"错误"))</f>
        <v/>
      </c>
      <c r="J162" s="8" t="str">
        <f>IF(E162="","",IFERROR(VLOOKUP(H162,'2-班级信息'!A:AM,28,0),"错误"))</f>
        <v/>
      </c>
      <c r="K162" s="7" t="str">
        <f>IF(E162="","",IFERROR(VLOOKUP(H162,'2-班级信息'!A:AH,7,0),"错误"))</f>
        <v/>
      </c>
      <c r="L162" s="7" t="str">
        <f>IF(E162="","",IFERROR(VLOOKUP(H162,'2-班级信息'!A:AH,34,0),"错误"))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IF(E162="","",IF(ISERROR(VLOOKUP(E162,'1-学员信息表'!A:AG,20,0)),"错误",IF(VLOOKUP(E162,'1-学员信息表'!A:AG,20,0)="","错误",VLOOKUP(E162,'1-学员信息表'!A:AG,20,0))))</f>
        <v/>
      </c>
      <c r="Y162" s="107" t="str">
        <f>IF(E162="","",IF(ISERROR(VLOOKUP(E162,'1-学员信息表'!A:AG,21,0)),"错误",IF(VLOOKUP(E162,'1-学员信息表'!A:AG,21,0)="","错误",VLOOKUP(E162,'1-学员信息表'!A:AG,21,0))))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IF(E163="","",IFERROR(VLOOKUP(H163,'2-班级信息'!A:AM,27,0),"错误"))</f>
        <v/>
      </c>
      <c r="J163" s="8" t="str">
        <f>IF(E163="","",IFERROR(VLOOKUP(H163,'2-班级信息'!A:AM,28,0),"错误"))</f>
        <v/>
      </c>
      <c r="K163" s="7" t="str">
        <f>IF(E163="","",IFERROR(VLOOKUP(H163,'2-班级信息'!A:AH,7,0),"错误"))</f>
        <v/>
      </c>
      <c r="L163" s="7" t="str">
        <f>IF(E163="","",IFERROR(VLOOKUP(H163,'2-班级信息'!A:AH,34,0),"错误"))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IF(E163="","",IF(ISERROR(VLOOKUP(E163,'1-学员信息表'!A:AG,20,0)),"错误",IF(VLOOKUP(E163,'1-学员信息表'!A:AG,20,0)="","错误",VLOOKUP(E163,'1-学员信息表'!A:AG,20,0))))</f>
        <v/>
      </c>
      <c r="Y163" s="107" t="str">
        <f>IF(E163="","",IF(ISERROR(VLOOKUP(E163,'1-学员信息表'!A:AG,21,0)),"错误",IF(VLOOKUP(E163,'1-学员信息表'!A:AG,21,0)="","错误",VLOOKUP(E163,'1-学员信息表'!A:AG,21,0))))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IF(E164="","",IFERROR(VLOOKUP(H164,'2-班级信息'!A:AM,27,0),"错误"))</f>
        <v/>
      </c>
      <c r="J164" s="8" t="str">
        <f>IF(E164="","",IFERROR(VLOOKUP(H164,'2-班级信息'!A:AM,28,0),"错误"))</f>
        <v/>
      </c>
      <c r="K164" s="7" t="str">
        <f>IF(E164="","",IFERROR(VLOOKUP(H164,'2-班级信息'!A:AH,7,0),"错误"))</f>
        <v/>
      </c>
      <c r="L164" s="7" t="str">
        <f>IF(E164="","",IFERROR(VLOOKUP(H164,'2-班级信息'!A:AH,34,0),"错误"))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IF(E164="","",IF(ISERROR(VLOOKUP(E164,'1-学员信息表'!A:AG,20,0)),"错误",IF(VLOOKUP(E164,'1-学员信息表'!A:AG,20,0)="","错误",VLOOKUP(E164,'1-学员信息表'!A:AG,20,0))))</f>
        <v/>
      </c>
      <c r="Y164" s="107" t="str">
        <f>IF(E164="","",IF(ISERROR(VLOOKUP(E164,'1-学员信息表'!A:AG,21,0)),"错误",IF(VLOOKUP(E164,'1-学员信息表'!A:AG,21,0)="","错误",VLOOKUP(E164,'1-学员信息表'!A:AG,21,0))))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IF(E165="","",IFERROR(VLOOKUP(H165,'2-班级信息'!A:AM,27,0),"错误"))</f>
        <v/>
      </c>
      <c r="J165" s="8" t="str">
        <f>IF(E165="","",IFERROR(VLOOKUP(H165,'2-班级信息'!A:AM,28,0),"错误"))</f>
        <v/>
      </c>
      <c r="K165" s="7" t="str">
        <f>IF(E165="","",IFERROR(VLOOKUP(H165,'2-班级信息'!A:AH,7,0),"错误"))</f>
        <v/>
      </c>
      <c r="L165" s="7" t="str">
        <f>IF(E165="","",IFERROR(VLOOKUP(H165,'2-班级信息'!A:AH,34,0),"错误"))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IF(E165="","",IF(ISERROR(VLOOKUP(E165,'1-学员信息表'!A:AG,20,0)),"错误",IF(VLOOKUP(E165,'1-学员信息表'!A:AG,20,0)="","错误",VLOOKUP(E165,'1-学员信息表'!A:AG,20,0))))</f>
        <v/>
      </c>
      <c r="Y165" s="107" t="str">
        <f>IF(E165="","",IF(ISERROR(VLOOKUP(E165,'1-学员信息表'!A:AG,21,0)),"错误",IF(VLOOKUP(E165,'1-学员信息表'!A:AG,21,0)="","错误",VLOOKUP(E165,'1-学员信息表'!A:AG,21,0))))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IF(E166="","",IFERROR(VLOOKUP(H166,'2-班级信息'!A:AM,27,0),"错误"))</f>
        <v/>
      </c>
      <c r="J166" s="8" t="str">
        <f>IF(E166="","",IFERROR(VLOOKUP(H166,'2-班级信息'!A:AM,28,0),"错误"))</f>
        <v/>
      </c>
      <c r="K166" s="7" t="str">
        <f>IF(E166="","",IFERROR(VLOOKUP(H166,'2-班级信息'!A:AH,7,0),"错误"))</f>
        <v/>
      </c>
      <c r="L166" s="7" t="str">
        <f>IF(E166="","",IFERROR(VLOOKUP(H166,'2-班级信息'!A:AH,34,0),"错误"))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IF(E166="","",IF(ISERROR(VLOOKUP(E166,'1-学员信息表'!A:AG,20,0)),"错误",IF(VLOOKUP(E166,'1-学员信息表'!A:AG,20,0)="","错误",VLOOKUP(E166,'1-学员信息表'!A:AG,20,0))))</f>
        <v/>
      </c>
      <c r="Y166" s="107" t="str">
        <f>IF(E166="","",IF(ISERROR(VLOOKUP(E166,'1-学员信息表'!A:AG,21,0)),"错误",IF(VLOOKUP(E166,'1-学员信息表'!A:AG,21,0)="","错误",VLOOKUP(E166,'1-学员信息表'!A:AG,21,0))))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IF(E167="","",IFERROR(VLOOKUP(H167,'2-班级信息'!A:AM,27,0),"错误"))</f>
        <v/>
      </c>
      <c r="J167" s="8" t="str">
        <f>IF(E167="","",IFERROR(VLOOKUP(H167,'2-班级信息'!A:AM,28,0),"错误"))</f>
        <v/>
      </c>
      <c r="K167" s="7" t="str">
        <f>IF(E167="","",IFERROR(VLOOKUP(H167,'2-班级信息'!A:AH,7,0),"错误"))</f>
        <v/>
      </c>
      <c r="L167" s="7" t="str">
        <f>IF(E167="","",IFERROR(VLOOKUP(H167,'2-班级信息'!A:AH,34,0),"错误"))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IF(E167="","",IF(ISERROR(VLOOKUP(E167,'1-学员信息表'!A:AG,20,0)),"错误",IF(VLOOKUP(E167,'1-学员信息表'!A:AG,20,0)="","错误",VLOOKUP(E167,'1-学员信息表'!A:AG,20,0))))</f>
        <v/>
      </c>
      <c r="Y167" s="107" t="str">
        <f>IF(E167="","",IF(ISERROR(VLOOKUP(E167,'1-学员信息表'!A:AG,21,0)),"错误",IF(VLOOKUP(E167,'1-学员信息表'!A:AG,21,0)="","错误",VLOOKUP(E167,'1-学员信息表'!A:AG,21,0))))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IF(E168="","",IFERROR(VLOOKUP(H168,'2-班级信息'!A:AM,27,0),"错误"))</f>
        <v/>
      </c>
      <c r="J168" s="8" t="str">
        <f>IF(E168="","",IFERROR(VLOOKUP(H168,'2-班级信息'!A:AM,28,0),"错误"))</f>
        <v/>
      </c>
      <c r="K168" s="7" t="str">
        <f>IF(E168="","",IFERROR(VLOOKUP(H168,'2-班级信息'!A:AH,7,0),"错误"))</f>
        <v/>
      </c>
      <c r="L168" s="7" t="str">
        <f>IF(E168="","",IFERROR(VLOOKUP(H168,'2-班级信息'!A:AH,34,0),"错误"))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IF(E168="","",IF(ISERROR(VLOOKUP(E168,'1-学员信息表'!A:AG,20,0)),"错误",IF(VLOOKUP(E168,'1-学员信息表'!A:AG,20,0)="","错误",VLOOKUP(E168,'1-学员信息表'!A:AG,20,0))))</f>
        <v/>
      </c>
      <c r="Y168" s="107" t="str">
        <f>IF(E168="","",IF(ISERROR(VLOOKUP(E168,'1-学员信息表'!A:AG,21,0)),"错误",IF(VLOOKUP(E168,'1-学员信息表'!A:AG,21,0)="","错误",VLOOKUP(E168,'1-学员信息表'!A:AG,21,0))))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IF(E169="","",IFERROR(VLOOKUP(H169,'2-班级信息'!A:AM,27,0),"错误"))</f>
        <v/>
      </c>
      <c r="J169" s="8" t="str">
        <f>IF(E169="","",IFERROR(VLOOKUP(H169,'2-班级信息'!A:AM,28,0),"错误"))</f>
        <v/>
      </c>
      <c r="K169" s="7" t="str">
        <f>IF(E169="","",IFERROR(VLOOKUP(H169,'2-班级信息'!A:AH,7,0),"错误"))</f>
        <v/>
      </c>
      <c r="L169" s="7" t="str">
        <f>IF(E169="","",IFERROR(VLOOKUP(H169,'2-班级信息'!A:AH,34,0),"错误"))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IF(E169="","",IF(ISERROR(VLOOKUP(E169,'1-学员信息表'!A:AG,20,0)),"错误",IF(VLOOKUP(E169,'1-学员信息表'!A:AG,20,0)="","错误",VLOOKUP(E169,'1-学员信息表'!A:AG,20,0))))</f>
        <v/>
      </c>
      <c r="Y169" s="107" t="str">
        <f>IF(E169="","",IF(ISERROR(VLOOKUP(E169,'1-学员信息表'!A:AG,21,0)),"错误",IF(VLOOKUP(E169,'1-学员信息表'!A:AG,21,0)="","错误",VLOOKUP(E169,'1-学员信息表'!A:AG,21,0))))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IF(E170="","",IFERROR(VLOOKUP(H170,'2-班级信息'!A:AM,27,0),"错误"))</f>
        <v/>
      </c>
      <c r="J170" s="8" t="str">
        <f>IF(E170="","",IFERROR(VLOOKUP(H170,'2-班级信息'!A:AM,28,0),"错误"))</f>
        <v/>
      </c>
      <c r="K170" s="7" t="str">
        <f>IF(E170="","",IFERROR(VLOOKUP(H170,'2-班级信息'!A:AH,7,0),"错误"))</f>
        <v/>
      </c>
      <c r="L170" s="7" t="str">
        <f>IF(E170="","",IFERROR(VLOOKUP(H170,'2-班级信息'!A:AH,34,0),"错误"))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IF(E170="","",IF(ISERROR(VLOOKUP(E170,'1-学员信息表'!A:AG,20,0)),"错误",IF(VLOOKUP(E170,'1-学员信息表'!A:AG,20,0)="","错误",VLOOKUP(E170,'1-学员信息表'!A:AG,20,0))))</f>
        <v/>
      </c>
      <c r="Y170" s="107" t="str">
        <f>IF(E170="","",IF(ISERROR(VLOOKUP(E170,'1-学员信息表'!A:AG,21,0)),"错误",IF(VLOOKUP(E170,'1-学员信息表'!A:AG,21,0)="","错误",VLOOKUP(E170,'1-学员信息表'!A:AG,21,0))))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IF(E171="","",IFERROR(VLOOKUP(H171,'2-班级信息'!A:AM,27,0),"错误"))</f>
        <v/>
      </c>
      <c r="J171" s="8" t="str">
        <f>IF(E171="","",IFERROR(VLOOKUP(H171,'2-班级信息'!A:AM,28,0),"错误"))</f>
        <v/>
      </c>
      <c r="K171" s="7" t="str">
        <f>IF(E171="","",IFERROR(VLOOKUP(H171,'2-班级信息'!A:AH,7,0),"错误"))</f>
        <v/>
      </c>
      <c r="L171" s="7" t="str">
        <f>IF(E171="","",IFERROR(VLOOKUP(H171,'2-班级信息'!A:AH,34,0),"错误"))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IF(E171="","",IF(ISERROR(VLOOKUP(E171,'1-学员信息表'!A:AG,20,0)),"错误",IF(VLOOKUP(E171,'1-学员信息表'!A:AG,20,0)="","错误",VLOOKUP(E171,'1-学员信息表'!A:AG,20,0))))</f>
        <v/>
      </c>
      <c r="Y171" s="107" t="str">
        <f>IF(E171="","",IF(ISERROR(VLOOKUP(E171,'1-学员信息表'!A:AG,21,0)),"错误",IF(VLOOKUP(E171,'1-学员信息表'!A:AG,21,0)="","错误",VLOOKUP(E171,'1-学员信息表'!A:AG,21,0))))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IF(E172="","",IFERROR(VLOOKUP(H172,'2-班级信息'!A:AM,27,0),"错误"))</f>
        <v/>
      </c>
      <c r="J172" s="8" t="str">
        <f>IF(E172="","",IFERROR(VLOOKUP(H172,'2-班级信息'!A:AM,28,0),"错误"))</f>
        <v/>
      </c>
      <c r="K172" s="7" t="str">
        <f>IF(E172="","",IFERROR(VLOOKUP(H172,'2-班级信息'!A:AH,7,0),"错误"))</f>
        <v/>
      </c>
      <c r="L172" s="7" t="str">
        <f>IF(E172="","",IFERROR(VLOOKUP(H172,'2-班级信息'!A:AH,34,0),"错误"))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IF(E172="","",IF(ISERROR(VLOOKUP(E172,'1-学员信息表'!A:AG,20,0)),"错误",IF(VLOOKUP(E172,'1-学员信息表'!A:AG,20,0)="","错误",VLOOKUP(E172,'1-学员信息表'!A:AG,20,0))))</f>
        <v/>
      </c>
      <c r="Y172" s="107" t="str">
        <f>IF(E172="","",IF(ISERROR(VLOOKUP(E172,'1-学员信息表'!A:AG,21,0)),"错误",IF(VLOOKUP(E172,'1-学员信息表'!A:AG,21,0)="","错误",VLOOKUP(E172,'1-学员信息表'!A:AG,21,0))))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IF(E173="","",IFERROR(VLOOKUP(H173,'2-班级信息'!A:AM,27,0),"错误"))</f>
        <v/>
      </c>
      <c r="J173" s="8" t="str">
        <f>IF(E173="","",IFERROR(VLOOKUP(H173,'2-班级信息'!A:AM,28,0),"错误"))</f>
        <v/>
      </c>
      <c r="K173" s="7" t="str">
        <f>IF(E173="","",IFERROR(VLOOKUP(H173,'2-班级信息'!A:AH,7,0),"错误"))</f>
        <v/>
      </c>
      <c r="L173" s="7" t="str">
        <f>IF(E173="","",IFERROR(VLOOKUP(H173,'2-班级信息'!A:AH,34,0),"错误"))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IF(E173="","",IF(ISERROR(VLOOKUP(E173,'1-学员信息表'!A:AG,20,0)),"错误",IF(VLOOKUP(E173,'1-学员信息表'!A:AG,20,0)="","错误",VLOOKUP(E173,'1-学员信息表'!A:AG,20,0))))</f>
        <v/>
      </c>
      <c r="Y173" s="107" t="str">
        <f>IF(E173="","",IF(ISERROR(VLOOKUP(E173,'1-学员信息表'!A:AG,21,0)),"错误",IF(VLOOKUP(E173,'1-学员信息表'!A:AG,21,0)="","错误",VLOOKUP(E173,'1-学员信息表'!A:AG,21,0))))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IF(E174="","",IFERROR(VLOOKUP(H174,'2-班级信息'!A:AM,27,0),"错误"))</f>
        <v/>
      </c>
      <c r="J174" s="8" t="str">
        <f>IF(E174="","",IFERROR(VLOOKUP(H174,'2-班级信息'!A:AM,28,0),"错误"))</f>
        <v/>
      </c>
      <c r="K174" s="7" t="str">
        <f>IF(E174="","",IFERROR(VLOOKUP(H174,'2-班级信息'!A:AH,7,0),"错误"))</f>
        <v/>
      </c>
      <c r="L174" s="7" t="str">
        <f>IF(E174="","",IFERROR(VLOOKUP(H174,'2-班级信息'!A:AH,34,0),"错误"))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IF(E174="","",IF(ISERROR(VLOOKUP(E174,'1-学员信息表'!A:AG,20,0)),"错误",IF(VLOOKUP(E174,'1-学员信息表'!A:AG,20,0)="","错误",VLOOKUP(E174,'1-学员信息表'!A:AG,20,0))))</f>
        <v/>
      </c>
      <c r="Y174" s="107" t="str">
        <f>IF(E174="","",IF(ISERROR(VLOOKUP(E174,'1-学员信息表'!A:AG,21,0)),"错误",IF(VLOOKUP(E174,'1-学员信息表'!A:AG,21,0)="","错误",VLOOKUP(E174,'1-学员信息表'!A:AG,21,0))))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IF(E175="","",IFERROR(VLOOKUP(H175,'2-班级信息'!A:AM,27,0),"错误"))</f>
        <v/>
      </c>
      <c r="J175" s="8" t="str">
        <f>IF(E175="","",IFERROR(VLOOKUP(H175,'2-班级信息'!A:AM,28,0),"错误"))</f>
        <v/>
      </c>
      <c r="K175" s="7" t="str">
        <f>IF(E175="","",IFERROR(VLOOKUP(H175,'2-班级信息'!A:AH,7,0),"错误"))</f>
        <v/>
      </c>
      <c r="L175" s="7" t="str">
        <f>IF(E175="","",IFERROR(VLOOKUP(H175,'2-班级信息'!A:AH,34,0),"错误"))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IF(E175="","",IF(ISERROR(VLOOKUP(E175,'1-学员信息表'!A:AG,20,0)),"错误",IF(VLOOKUP(E175,'1-学员信息表'!A:AG,20,0)="","错误",VLOOKUP(E175,'1-学员信息表'!A:AG,20,0))))</f>
        <v/>
      </c>
      <c r="Y175" s="107" t="str">
        <f>IF(E175="","",IF(ISERROR(VLOOKUP(E175,'1-学员信息表'!A:AG,21,0)),"错误",IF(VLOOKUP(E175,'1-学员信息表'!A:AG,21,0)="","错误",VLOOKUP(E175,'1-学员信息表'!A:AG,21,0))))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IF(E176="","",IFERROR(VLOOKUP(H176,'2-班级信息'!A:AM,27,0),"错误"))</f>
        <v/>
      </c>
      <c r="J176" s="8" t="str">
        <f>IF(E176="","",IFERROR(VLOOKUP(H176,'2-班级信息'!A:AM,28,0),"错误"))</f>
        <v/>
      </c>
      <c r="K176" s="7" t="str">
        <f>IF(E176="","",IFERROR(VLOOKUP(H176,'2-班级信息'!A:AH,7,0),"错误"))</f>
        <v/>
      </c>
      <c r="L176" s="7" t="str">
        <f>IF(E176="","",IFERROR(VLOOKUP(H176,'2-班级信息'!A:AH,34,0),"错误"))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IF(E176="","",IF(ISERROR(VLOOKUP(E176,'1-学员信息表'!A:AG,20,0)),"错误",IF(VLOOKUP(E176,'1-学员信息表'!A:AG,20,0)="","错误",VLOOKUP(E176,'1-学员信息表'!A:AG,20,0))))</f>
        <v/>
      </c>
      <c r="Y176" s="107" t="str">
        <f>IF(E176="","",IF(ISERROR(VLOOKUP(E176,'1-学员信息表'!A:AG,21,0)),"错误",IF(VLOOKUP(E176,'1-学员信息表'!A:AG,21,0)="","错误",VLOOKUP(E176,'1-学员信息表'!A:AG,21,0))))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IF(E177="","",IFERROR(VLOOKUP(H177,'2-班级信息'!A:AM,27,0),"错误"))</f>
        <v/>
      </c>
      <c r="J177" s="8" t="str">
        <f>IF(E177="","",IFERROR(VLOOKUP(H177,'2-班级信息'!A:AM,28,0),"错误"))</f>
        <v/>
      </c>
      <c r="K177" s="7" t="str">
        <f>IF(E177="","",IFERROR(VLOOKUP(H177,'2-班级信息'!A:AH,7,0),"错误"))</f>
        <v/>
      </c>
      <c r="L177" s="7" t="str">
        <f>IF(E177="","",IFERROR(VLOOKUP(H177,'2-班级信息'!A:AH,34,0),"错误"))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IF(E177="","",IF(ISERROR(VLOOKUP(E177,'1-学员信息表'!A:AG,20,0)),"错误",IF(VLOOKUP(E177,'1-学员信息表'!A:AG,20,0)="","错误",VLOOKUP(E177,'1-学员信息表'!A:AG,20,0))))</f>
        <v/>
      </c>
      <c r="Y177" s="107" t="str">
        <f>IF(E177="","",IF(ISERROR(VLOOKUP(E177,'1-学员信息表'!A:AG,21,0)),"错误",IF(VLOOKUP(E177,'1-学员信息表'!A:AG,21,0)="","错误",VLOOKUP(E177,'1-学员信息表'!A:AG,21,0))))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IF(E178="","",IFERROR(VLOOKUP(H178,'2-班级信息'!A:AM,27,0),"错误"))</f>
        <v/>
      </c>
      <c r="J178" s="8" t="str">
        <f>IF(E178="","",IFERROR(VLOOKUP(H178,'2-班级信息'!A:AM,28,0),"错误"))</f>
        <v/>
      </c>
      <c r="K178" s="7" t="str">
        <f>IF(E178="","",IFERROR(VLOOKUP(H178,'2-班级信息'!A:AH,7,0),"错误"))</f>
        <v/>
      </c>
      <c r="L178" s="7" t="str">
        <f>IF(E178="","",IFERROR(VLOOKUP(H178,'2-班级信息'!A:AH,34,0),"错误"))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IF(E178="","",IF(ISERROR(VLOOKUP(E178,'1-学员信息表'!A:AG,20,0)),"错误",IF(VLOOKUP(E178,'1-学员信息表'!A:AG,20,0)="","错误",VLOOKUP(E178,'1-学员信息表'!A:AG,20,0))))</f>
        <v/>
      </c>
      <c r="Y178" s="107" t="str">
        <f>IF(E178="","",IF(ISERROR(VLOOKUP(E178,'1-学员信息表'!A:AG,21,0)),"错误",IF(VLOOKUP(E178,'1-学员信息表'!A:AG,21,0)="","错误",VLOOKUP(E178,'1-学员信息表'!A:AG,21,0))))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IF(E179="","",IFERROR(VLOOKUP(H179,'2-班级信息'!A:AM,27,0),"错误"))</f>
        <v/>
      </c>
      <c r="J179" s="8" t="str">
        <f>IF(E179="","",IFERROR(VLOOKUP(H179,'2-班级信息'!A:AM,28,0),"错误"))</f>
        <v/>
      </c>
      <c r="K179" s="7" t="str">
        <f>IF(E179="","",IFERROR(VLOOKUP(H179,'2-班级信息'!A:AH,7,0),"错误"))</f>
        <v/>
      </c>
      <c r="L179" s="7" t="str">
        <f>IF(E179="","",IFERROR(VLOOKUP(H179,'2-班级信息'!A:AH,34,0),"错误"))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IF(E179="","",IF(ISERROR(VLOOKUP(E179,'1-学员信息表'!A:AG,20,0)),"错误",IF(VLOOKUP(E179,'1-学员信息表'!A:AG,20,0)="","错误",VLOOKUP(E179,'1-学员信息表'!A:AG,20,0))))</f>
        <v/>
      </c>
      <c r="Y179" s="107" t="str">
        <f>IF(E179="","",IF(ISERROR(VLOOKUP(E179,'1-学员信息表'!A:AG,21,0)),"错误",IF(VLOOKUP(E179,'1-学员信息表'!A:AG,21,0)="","错误",VLOOKUP(E179,'1-学员信息表'!A:AG,21,0))))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IF(E180="","",IFERROR(VLOOKUP(H180,'2-班级信息'!A:AM,27,0),"错误"))</f>
        <v/>
      </c>
      <c r="J180" s="8" t="str">
        <f>IF(E180="","",IFERROR(VLOOKUP(H180,'2-班级信息'!A:AM,28,0),"错误"))</f>
        <v/>
      </c>
      <c r="K180" s="7" t="str">
        <f>IF(E180="","",IFERROR(VLOOKUP(H180,'2-班级信息'!A:AH,7,0),"错误"))</f>
        <v/>
      </c>
      <c r="L180" s="7" t="str">
        <f>IF(E180="","",IFERROR(VLOOKUP(H180,'2-班级信息'!A:AH,34,0),"错误"))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IF(E180="","",IF(ISERROR(VLOOKUP(E180,'1-学员信息表'!A:AG,20,0)),"错误",IF(VLOOKUP(E180,'1-学员信息表'!A:AG,20,0)="","错误",VLOOKUP(E180,'1-学员信息表'!A:AG,20,0))))</f>
        <v/>
      </c>
      <c r="Y180" s="107" t="str">
        <f>IF(E180="","",IF(ISERROR(VLOOKUP(E180,'1-学员信息表'!A:AG,21,0)),"错误",IF(VLOOKUP(E180,'1-学员信息表'!A:AG,21,0)="","错误",VLOOKUP(E180,'1-学员信息表'!A:AG,21,0))))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IF(E181="","",IFERROR(VLOOKUP(H181,'2-班级信息'!A:AM,27,0),"错误"))</f>
        <v/>
      </c>
      <c r="J181" s="8" t="str">
        <f>IF(E181="","",IFERROR(VLOOKUP(H181,'2-班级信息'!A:AM,28,0),"错误"))</f>
        <v/>
      </c>
      <c r="K181" s="7" t="str">
        <f>IF(E181="","",IFERROR(VLOOKUP(H181,'2-班级信息'!A:AH,7,0),"错误"))</f>
        <v/>
      </c>
      <c r="L181" s="7" t="str">
        <f>IF(E181="","",IFERROR(VLOOKUP(H181,'2-班级信息'!A:AH,34,0),"错误"))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IF(E181="","",IF(ISERROR(VLOOKUP(E181,'1-学员信息表'!A:AG,20,0)),"错误",IF(VLOOKUP(E181,'1-学员信息表'!A:AG,20,0)="","错误",VLOOKUP(E181,'1-学员信息表'!A:AG,20,0))))</f>
        <v/>
      </c>
      <c r="Y181" s="107" t="str">
        <f>IF(E181="","",IF(ISERROR(VLOOKUP(E181,'1-学员信息表'!A:AG,21,0)),"错误",IF(VLOOKUP(E181,'1-学员信息表'!A:AG,21,0)="","错误",VLOOKUP(E181,'1-学员信息表'!A:AG,21,0))))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IF(E182="","",IFERROR(VLOOKUP(H182,'2-班级信息'!A:AM,27,0),"错误"))</f>
        <v/>
      </c>
      <c r="J182" s="8" t="str">
        <f>IF(E182="","",IFERROR(VLOOKUP(H182,'2-班级信息'!A:AM,28,0),"错误"))</f>
        <v/>
      </c>
      <c r="K182" s="7" t="str">
        <f>IF(E182="","",IFERROR(VLOOKUP(H182,'2-班级信息'!A:AH,7,0),"错误"))</f>
        <v/>
      </c>
      <c r="L182" s="7" t="str">
        <f>IF(E182="","",IFERROR(VLOOKUP(H182,'2-班级信息'!A:AH,34,0),"错误"))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IF(E182="","",IF(ISERROR(VLOOKUP(E182,'1-学员信息表'!A:AG,20,0)),"错误",IF(VLOOKUP(E182,'1-学员信息表'!A:AG,20,0)="","错误",VLOOKUP(E182,'1-学员信息表'!A:AG,20,0))))</f>
        <v/>
      </c>
      <c r="Y182" s="107" t="str">
        <f>IF(E182="","",IF(ISERROR(VLOOKUP(E182,'1-学员信息表'!A:AG,21,0)),"错误",IF(VLOOKUP(E182,'1-学员信息表'!A:AG,21,0)="","错误",VLOOKUP(E182,'1-学员信息表'!A:AG,21,0))))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IF(E183="","",IFERROR(VLOOKUP(H183,'2-班级信息'!A:AM,27,0),"错误"))</f>
        <v/>
      </c>
      <c r="J183" s="8" t="str">
        <f>IF(E183="","",IFERROR(VLOOKUP(H183,'2-班级信息'!A:AM,28,0),"错误"))</f>
        <v/>
      </c>
      <c r="K183" s="7" t="str">
        <f>IF(E183="","",IFERROR(VLOOKUP(H183,'2-班级信息'!A:AH,7,0),"错误"))</f>
        <v/>
      </c>
      <c r="L183" s="7" t="str">
        <f>IF(E183="","",IFERROR(VLOOKUP(H183,'2-班级信息'!A:AH,34,0),"错误"))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IF(E183="","",IF(ISERROR(VLOOKUP(E183,'1-学员信息表'!A:AG,20,0)),"错误",IF(VLOOKUP(E183,'1-学员信息表'!A:AG,20,0)="","错误",VLOOKUP(E183,'1-学员信息表'!A:AG,20,0))))</f>
        <v/>
      </c>
      <c r="Y183" s="107" t="str">
        <f>IF(E183="","",IF(ISERROR(VLOOKUP(E183,'1-学员信息表'!A:AG,21,0)),"错误",IF(VLOOKUP(E183,'1-学员信息表'!A:AG,21,0)="","错误",VLOOKUP(E183,'1-学员信息表'!A:AG,21,0))))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IF(E184="","",IFERROR(VLOOKUP(H184,'2-班级信息'!A:AM,27,0),"错误"))</f>
        <v/>
      </c>
      <c r="J184" s="8" t="str">
        <f>IF(E184="","",IFERROR(VLOOKUP(H184,'2-班级信息'!A:AM,28,0),"错误"))</f>
        <v/>
      </c>
      <c r="K184" s="7" t="str">
        <f>IF(E184="","",IFERROR(VLOOKUP(H184,'2-班级信息'!A:AH,7,0),"错误"))</f>
        <v/>
      </c>
      <c r="L184" s="7" t="str">
        <f>IF(E184="","",IFERROR(VLOOKUP(H184,'2-班级信息'!A:AH,34,0),"错误"))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IF(E184="","",IF(ISERROR(VLOOKUP(E184,'1-学员信息表'!A:AG,20,0)),"错误",IF(VLOOKUP(E184,'1-学员信息表'!A:AG,20,0)="","错误",VLOOKUP(E184,'1-学员信息表'!A:AG,20,0))))</f>
        <v/>
      </c>
      <c r="Y184" s="107" t="str">
        <f>IF(E184="","",IF(ISERROR(VLOOKUP(E184,'1-学员信息表'!A:AG,21,0)),"错误",IF(VLOOKUP(E184,'1-学员信息表'!A:AG,21,0)="","错误",VLOOKUP(E184,'1-学员信息表'!A:AG,21,0))))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IF(E185="","",IFERROR(VLOOKUP(H185,'2-班级信息'!A:AM,27,0),"错误"))</f>
        <v/>
      </c>
      <c r="J185" s="8" t="str">
        <f>IF(E185="","",IFERROR(VLOOKUP(H185,'2-班级信息'!A:AM,28,0),"错误"))</f>
        <v/>
      </c>
      <c r="K185" s="7" t="str">
        <f>IF(E185="","",IFERROR(VLOOKUP(H185,'2-班级信息'!A:AH,7,0),"错误"))</f>
        <v/>
      </c>
      <c r="L185" s="7" t="str">
        <f>IF(E185="","",IFERROR(VLOOKUP(H185,'2-班级信息'!A:AH,34,0),"错误"))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IF(E185="","",IF(ISERROR(VLOOKUP(E185,'1-学员信息表'!A:AG,20,0)),"错误",IF(VLOOKUP(E185,'1-学员信息表'!A:AG,20,0)="","错误",VLOOKUP(E185,'1-学员信息表'!A:AG,20,0))))</f>
        <v/>
      </c>
      <c r="Y185" s="107" t="str">
        <f>IF(E185="","",IF(ISERROR(VLOOKUP(E185,'1-学员信息表'!A:AG,21,0)),"错误",IF(VLOOKUP(E185,'1-学员信息表'!A:AG,21,0)="","错误",VLOOKUP(E185,'1-学员信息表'!A:AG,21,0))))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IF(E186="","",IFERROR(VLOOKUP(H186,'2-班级信息'!A:AM,27,0),"错误"))</f>
        <v/>
      </c>
      <c r="J186" s="8" t="str">
        <f>IF(E186="","",IFERROR(VLOOKUP(H186,'2-班级信息'!A:AM,28,0),"错误"))</f>
        <v/>
      </c>
      <c r="K186" s="7" t="str">
        <f>IF(E186="","",IFERROR(VLOOKUP(H186,'2-班级信息'!A:AH,7,0),"错误"))</f>
        <v/>
      </c>
      <c r="L186" s="7" t="str">
        <f>IF(E186="","",IFERROR(VLOOKUP(H186,'2-班级信息'!A:AH,34,0),"错误"))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IF(E186="","",IF(ISERROR(VLOOKUP(E186,'1-学员信息表'!A:AG,20,0)),"错误",IF(VLOOKUP(E186,'1-学员信息表'!A:AG,20,0)="","错误",VLOOKUP(E186,'1-学员信息表'!A:AG,20,0))))</f>
        <v/>
      </c>
      <c r="Y186" s="107" t="str">
        <f>IF(E186="","",IF(ISERROR(VLOOKUP(E186,'1-学员信息表'!A:AG,21,0)),"错误",IF(VLOOKUP(E186,'1-学员信息表'!A:AG,21,0)="","错误",VLOOKUP(E186,'1-学员信息表'!A:AG,21,0))))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IF(E187="","",IFERROR(VLOOKUP(H187,'2-班级信息'!A:AM,27,0),"错误"))</f>
        <v/>
      </c>
      <c r="J187" s="8" t="str">
        <f>IF(E187="","",IFERROR(VLOOKUP(H187,'2-班级信息'!A:AM,28,0),"错误"))</f>
        <v/>
      </c>
      <c r="K187" s="7" t="str">
        <f>IF(E187="","",IFERROR(VLOOKUP(H187,'2-班级信息'!A:AH,7,0),"错误"))</f>
        <v/>
      </c>
      <c r="L187" s="7" t="str">
        <f>IF(E187="","",IFERROR(VLOOKUP(H187,'2-班级信息'!A:AH,34,0),"错误"))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IF(E187="","",IF(ISERROR(VLOOKUP(E187,'1-学员信息表'!A:AG,20,0)),"错误",IF(VLOOKUP(E187,'1-学员信息表'!A:AG,20,0)="","错误",VLOOKUP(E187,'1-学员信息表'!A:AG,20,0))))</f>
        <v/>
      </c>
      <c r="Y187" s="107" t="str">
        <f>IF(E187="","",IF(ISERROR(VLOOKUP(E187,'1-学员信息表'!A:AG,21,0)),"错误",IF(VLOOKUP(E187,'1-学员信息表'!A:AG,21,0)="","错误",VLOOKUP(E187,'1-学员信息表'!A:AG,21,0))))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IF(E188="","",IFERROR(VLOOKUP(H188,'2-班级信息'!A:AM,27,0),"错误"))</f>
        <v/>
      </c>
      <c r="J188" s="8" t="str">
        <f>IF(E188="","",IFERROR(VLOOKUP(H188,'2-班级信息'!A:AM,28,0),"错误"))</f>
        <v/>
      </c>
      <c r="K188" s="7" t="str">
        <f>IF(E188="","",IFERROR(VLOOKUP(H188,'2-班级信息'!A:AH,7,0),"错误"))</f>
        <v/>
      </c>
      <c r="L188" s="7" t="str">
        <f>IF(E188="","",IFERROR(VLOOKUP(H188,'2-班级信息'!A:AH,34,0),"错误"))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IF(E188="","",IF(ISERROR(VLOOKUP(E188,'1-学员信息表'!A:AG,20,0)),"错误",IF(VLOOKUP(E188,'1-学员信息表'!A:AG,20,0)="","错误",VLOOKUP(E188,'1-学员信息表'!A:AG,20,0))))</f>
        <v/>
      </c>
      <c r="Y188" s="107" t="str">
        <f>IF(E188="","",IF(ISERROR(VLOOKUP(E188,'1-学员信息表'!A:AG,21,0)),"错误",IF(VLOOKUP(E188,'1-学员信息表'!A:AG,21,0)="","错误",VLOOKUP(E188,'1-学员信息表'!A:AG,21,0))))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IF(E189="","",IFERROR(VLOOKUP(H189,'2-班级信息'!A:AM,27,0),"错误"))</f>
        <v/>
      </c>
      <c r="J189" s="8" t="str">
        <f>IF(E189="","",IFERROR(VLOOKUP(H189,'2-班级信息'!A:AM,28,0),"错误"))</f>
        <v/>
      </c>
      <c r="K189" s="7" t="str">
        <f>IF(E189="","",IFERROR(VLOOKUP(H189,'2-班级信息'!A:AH,7,0),"错误"))</f>
        <v/>
      </c>
      <c r="L189" s="7" t="str">
        <f>IF(E189="","",IFERROR(VLOOKUP(H189,'2-班级信息'!A:AH,34,0),"错误"))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IF(E189="","",IF(ISERROR(VLOOKUP(E189,'1-学员信息表'!A:AG,20,0)),"错误",IF(VLOOKUP(E189,'1-学员信息表'!A:AG,20,0)="","错误",VLOOKUP(E189,'1-学员信息表'!A:AG,20,0))))</f>
        <v/>
      </c>
      <c r="Y189" s="107" t="str">
        <f>IF(E189="","",IF(ISERROR(VLOOKUP(E189,'1-学员信息表'!A:AG,21,0)),"错误",IF(VLOOKUP(E189,'1-学员信息表'!A:AG,21,0)="","错误",VLOOKUP(E189,'1-学员信息表'!A:AG,21,0))))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IF(E190="","",IFERROR(VLOOKUP(H190,'2-班级信息'!A:AM,27,0),"错误"))</f>
        <v/>
      </c>
      <c r="J190" s="8" t="str">
        <f>IF(E190="","",IFERROR(VLOOKUP(H190,'2-班级信息'!A:AM,28,0),"错误"))</f>
        <v/>
      </c>
      <c r="K190" s="7" t="str">
        <f>IF(E190="","",IFERROR(VLOOKUP(H190,'2-班级信息'!A:AH,7,0),"错误"))</f>
        <v/>
      </c>
      <c r="L190" s="7" t="str">
        <f>IF(E190="","",IFERROR(VLOOKUP(H190,'2-班级信息'!A:AH,34,0),"错误"))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IF(E190="","",IF(ISERROR(VLOOKUP(E190,'1-学员信息表'!A:AG,20,0)),"错误",IF(VLOOKUP(E190,'1-学员信息表'!A:AG,20,0)="","错误",VLOOKUP(E190,'1-学员信息表'!A:AG,20,0))))</f>
        <v/>
      </c>
      <c r="Y190" s="107" t="str">
        <f>IF(E190="","",IF(ISERROR(VLOOKUP(E190,'1-学员信息表'!A:AG,21,0)),"错误",IF(VLOOKUP(E190,'1-学员信息表'!A:AG,21,0)="","错误",VLOOKUP(E190,'1-学员信息表'!A:AG,21,0))))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IF(E191="","",IFERROR(VLOOKUP(H191,'2-班级信息'!A:AM,27,0),"错误"))</f>
        <v/>
      </c>
      <c r="J191" s="8" t="str">
        <f>IF(E191="","",IFERROR(VLOOKUP(H191,'2-班级信息'!A:AM,28,0),"错误"))</f>
        <v/>
      </c>
      <c r="K191" s="7" t="str">
        <f>IF(E191="","",IFERROR(VLOOKUP(H191,'2-班级信息'!A:AH,7,0),"错误"))</f>
        <v/>
      </c>
      <c r="L191" s="7" t="str">
        <f>IF(E191="","",IFERROR(VLOOKUP(H191,'2-班级信息'!A:AH,34,0),"错误"))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IF(E191="","",IF(ISERROR(VLOOKUP(E191,'1-学员信息表'!A:AG,20,0)),"错误",IF(VLOOKUP(E191,'1-学员信息表'!A:AG,20,0)="","错误",VLOOKUP(E191,'1-学员信息表'!A:AG,20,0))))</f>
        <v/>
      </c>
      <c r="Y191" s="107" t="str">
        <f>IF(E191="","",IF(ISERROR(VLOOKUP(E191,'1-学员信息表'!A:AG,21,0)),"错误",IF(VLOOKUP(E191,'1-学员信息表'!A:AG,21,0)="","错误",VLOOKUP(E191,'1-学员信息表'!A:AG,21,0))))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IF(E192="","",IFERROR(VLOOKUP(H192,'2-班级信息'!A:AM,27,0),"错误"))</f>
        <v/>
      </c>
      <c r="J192" s="8" t="str">
        <f>IF(E192="","",IFERROR(VLOOKUP(H192,'2-班级信息'!A:AM,28,0),"错误"))</f>
        <v/>
      </c>
      <c r="K192" s="7" t="str">
        <f>IF(E192="","",IFERROR(VLOOKUP(H192,'2-班级信息'!A:AH,7,0),"错误"))</f>
        <v/>
      </c>
      <c r="L192" s="7" t="str">
        <f>IF(E192="","",IFERROR(VLOOKUP(H192,'2-班级信息'!A:AH,34,0),"错误"))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IF(E192="","",IF(ISERROR(VLOOKUP(E192,'1-学员信息表'!A:AG,20,0)),"错误",IF(VLOOKUP(E192,'1-学员信息表'!A:AG,20,0)="","错误",VLOOKUP(E192,'1-学员信息表'!A:AG,20,0))))</f>
        <v/>
      </c>
      <c r="Y192" s="107" t="str">
        <f>IF(E192="","",IF(ISERROR(VLOOKUP(E192,'1-学员信息表'!A:AG,21,0)),"错误",IF(VLOOKUP(E192,'1-学员信息表'!A:AG,21,0)="","错误",VLOOKUP(E192,'1-学员信息表'!A:AG,21,0))))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IF(E193="","",IFERROR(VLOOKUP(H193,'2-班级信息'!A:AM,27,0),"错误"))</f>
        <v/>
      </c>
      <c r="J193" s="8" t="str">
        <f>IF(E193="","",IFERROR(VLOOKUP(H193,'2-班级信息'!A:AM,28,0),"错误"))</f>
        <v/>
      </c>
      <c r="K193" s="7" t="str">
        <f>IF(E193="","",IFERROR(VLOOKUP(H193,'2-班级信息'!A:AH,7,0),"错误"))</f>
        <v/>
      </c>
      <c r="L193" s="7" t="str">
        <f>IF(E193="","",IFERROR(VLOOKUP(H193,'2-班级信息'!A:AH,34,0),"错误"))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IF(E193="","",IF(ISERROR(VLOOKUP(E193,'1-学员信息表'!A:AG,20,0)),"错误",IF(VLOOKUP(E193,'1-学员信息表'!A:AG,20,0)="","错误",VLOOKUP(E193,'1-学员信息表'!A:AG,20,0))))</f>
        <v/>
      </c>
      <c r="Y193" s="107" t="str">
        <f>IF(E193="","",IF(ISERROR(VLOOKUP(E193,'1-学员信息表'!A:AG,21,0)),"错误",IF(VLOOKUP(E193,'1-学员信息表'!A:AG,21,0)="","错误",VLOOKUP(E193,'1-学员信息表'!A:AG,21,0))))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IF(E194="","",IFERROR(VLOOKUP(H194,'2-班级信息'!A:AM,27,0),"错误"))</f>
        <v/>
      </c>
      <c r="J194" s="8" t="str">
        <f>IF(E194="","",IFERROR(VLOOKUP(H194,'2-班级信息'!A:AM,28,0),"错误"))</f>
        <v/>
      </c>
      <c r="K194" s="7" t="str">
        <f>IF(E194="","",IFERROR(VLOOKUP(H194,'2-班级信息'!A:AH,7,0),"错误"))</f>
        <v/>
      </c>
      <c r="L194" s="7" t="str">
        <f>IF(E194="","",IFERROR(VLOOKUP(H194,'2-班级信息'!A:AH,34,0),"错误"))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IF(E194="","",IF(ISERROR(VLOOKUP(E194,'1-学员信息表'!A:AG,20,0)),"错误",IF(VLOOKUP(E194,'1-学员信息表'!A:AG,20,0)="","错误",VLOOKUP(E194,'1-学员信息表'!A:AG,20,0))))</f>
        <v/>
      </c>
      <c r="Y194" s="107" t="str">
        <f>IF(E194="","",IF(ISERROR(VLOOKUP(E194,'1-学员信息表'!A:AG,21,0)),"错误",IF(VLOOKUP(E194,'1-学员信息表'!A:AG,21,0)="","错误",VLOOKUP(E194,'1-学员信息表'!A:AG,21,0))))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IF(E195="","",IFERROR(VLOOKUP(H195,'2-班级信息'!A:AM,27,0),"错误"))</f>
        <v/>
      </c>
      <c r="J195" s="8" t="str">
        <f>IF(E195="","",IFERROR(VLOOKUP(H195,'2-班级信息'!A:AM,28,0),"错误"))</f>
        <v/>
      </c>
      <c r="K195" s="7" t="str">
        <f>IF(E195="","",IFERROR(VLOOKUP(H195,'2-班级信息'!A:AH,7,0),"错误"))</f>
        <v/>
      </c>
      <c r="L195" s="7" t="str">
        <f>IF(E195="","",IFERROR(VLOOKUP(H195,'2-班级信息'!A:AH,34,0),"错误"))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IF(E195="","",IF(ISERROR(VLOOKUP(E195,'1-学员信息表'!A:AG,20,0)),"错误",IF(VLOOKUP(E195,'1-学员信息表'!A:AG,20,0)="","错误",VLOOKUP(E195,'1-学员信息表'!A:AG,20,0))))</f>
        <v/>
      </c>
      <c r="Y195" s="107" t="str">
        <f>IF(E195="","",IF(ISERROR(VLOOKUP(E195,'1-学员信息表'!A:AG,21,0)),"错误",IF(VLOOKUP(E195,'1-学员信息表'!A:AG,21,0)="","错误",VLOOKUP(E195,'1-学员信息表'!A:AG,21,0))))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IF(E196="","",IFERROR(VLOOKUP(H196,'2-班级信息'!A:AM,27,0),"错误"))</f>
        <v/>
      </c>
      <c r="J196" s="8" t="str">
        <f>IF(E196="","",IFERROR(VLOOKUP(H196,'2-班级信息'!A:AM,28,0),"错误"))</f>
        <v/>
      </c>
      <c r="K196" s="7" t="str">
        <f>IF(E196="","",IFERROR(VLOOKUP(H196,'2-班级信息'!A:AH,7,0),"错误"))</f>
        <v/>
      </c>
      <c r="L196" s="7" t="str">
        <f>IF(E196="","",IFERROR(VLOOKUP(H196,'2-班级信息'!A:AH,34,0),"错误"))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IF(E196="","",IF(ISERROR(VLOOKUP(E196,'1-学员信息表'!A:AG,20,0)),"错误",IF(VLOOKUP(E196,'1-学员信息表'!A:AG,20,0)="","错误",VLOOKUP(E196,'1-学员信息表'!A:AG,20,0))))</f>
        <v/>
      </c>
      <c r="Y196" s="107" t="str">
        <f>IF(E196="","",IF(ISERROR(VLOOKUP(E196,'1-学员信息表'!A:AG,21,0)),"错误",IF(VLOOKUP(E196,'1-学员信息表'!A:AG,21,0)="","错误",VLOOKUP(E196,'1-学员信息表'!A:AG,21,0))))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IF(E197="","",IFERROR(VLOOKUP(H197,'2-班级信息'!A:AM,27,0),"错误"))</f>
        <v/>
      </c>
      <c r="J197" s="8" t="str">
        <f>IF(E197="","",IFERROR(VLOOKUP(H197,'2-班级信息'!A:AM,28,0),"错误"))</f>
        <v/>
      </c>
      <c r="K197" s="7" t="str">
        <f>IF(E197="","",IFERROR(VLOOKUP(H197,'2-班级信息'!A:AH,7,0),"错误"))</f>
        <v/>
      </c>
      <c r="L197" s="7" t="str">
        <f>IF(E197="","",IFERROR(VLOOKUP(H197,'2-班级信息'!A:AH,34,0),"错误"))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IF(E197="","",IF(ISERROR(VLOOKUP(E197,'1-学员信息表'!A:AG,20,0)),"错误",IF(VLOOKUP(E197,'1-学员信息表'!A:AG,20,0)="","错误",VLOOKUP(E197,'1-学员信息表'!A:AG,20,0))))</f>
        <v/>
      </c>
      <c r="Y197" s="107" t="str">
        <f>IF(E197="","",IF(ISERROR(VLOOKUP(E197,'1-学员信息表'!A:AG,21,0)),"错误",IF(VLOOKUP(E197,'1-学员信息表'!A:AG,21,0)="","错误",VLOOKUP(E197,'1-学员信息表'!A:AG,21,0))))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IF(E198="","",IFERROR(VLOOKUP(H198,'2-班级信息'!A:AM,27,0),"错误"))</f>
        <v/>
      </c>
      <c r="J198" s="8" t="str">
        <f>IF(E198="","",IFERROR(VLOOKUP(H198,'2-班级信息'!A:AM,28,0),"错误"))</f>
        <v/>
      </c>
      <c r="K198" s="7" t="str">
        <f>IF(E198="","",IFERROR(VLOOKUP(H198,'2-班级信息'!A:AH,7,0),"错误"))</f>
        <v/>
      </c>
      <c r="L198" s="7" t="str">
        <f>IF(E198="","",IFERROR(VLOOKUP(H198,'2-班级信息'!A:AH,34,0),"错误"))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IF(E198="","",IF(ISERROR(VLOOKUP(E198,'1-学员信息表'!A:AG,20,0)),"错误",IF(VLOOKUP(E198,'1-学员信息表'!A:AG,20,0)="","错误",VLOOKUP(E198,'1-学员信息表'!A:AG,20,0))))</f>
        <v/>
      </c>
      <c r="Y198" s="107" t="str">
        <f>IF(E198="","",IF(ISERROR(VLOOKUP(E198,'1-学员信息表'!A:AG,21,0)),"错误",IF(VLOOKUP(E198,'1-学员信息表'!A:AG,21,0)="","错误",VLOOKUP(E198,'1-学员信息表'!A:AG,21,0))))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IF(E199="","",IFERROR(VLOOKUP(H199,'2-班级信息'!A:AM,27,0),"错误"))</f>
        <v/>
      </c>
      <c r="J199" s="8" t="str">
        <f>IF(E199="","",IFERROR(VLOOKUP(H199,'2-班级信息'!A:AM,28,0),"错误"))</f>
        <v/>
      </c>
      <c r="K199" s="7" t="str">
        <f>IF(E199="","",IFERROR(VLOOKUP(H199,'2-班级信息'!A:AH,7,0),"错误"))</f>
        <v/>
      </c>
      <c r="L199" s="7" t="str">
        <f>IF(E199="","",IFERROR(VLOOKUP(H199,'2-班级信息'!A:AH,34,0),"错误"))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IF(E199="","",IF(ISERROR(VLOOKUP(E199,'1-学员信息表'!A:AG,20,0)),"错误",IF(VLOOKUP(E199,'1-学员信息表'!A:AG,20,0)="","错误",VLOOKUP(E199,'1-学员信息表'!A:AG,20,0))))</f>
        <v/>
      </c>
      <c r="Y199" s="107" t="str">
        <f>IF(E199="","",IF(ISERROR(VLOOKUP(E199,'1-学员信息表'!A:AG,21,0)),"错误",IF(VLOOKUP(E199,'1-学员信息表'!A:AG,21,0)="","错误",VLOOKUP(E199,'1-学员信息表'!A:AG,21,0))))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IF(E200="","",IFERROR(VLOOKUP(H200,'2-班级信息'!A:AM,27,0),"错误"))</f>
        <v/>
      </c>
      <c r="J200" s="8" t="str">
        <f>IF(E200="","",IFERROR(VLOOKUP(H200,'2-班级信息'!A:AM,28,0),"错误"))</f>
        <v/>
      </c>
      <c r="K200" s="7" t="str">
        <f>IF(E200="","",IFERROR(VLOOKUP(H200,'2-班级信息'!A:AH,7,0),"错误"))</f>
        <v/>
      </c>
      <c r="L200" s="7" t="str">
        <f>IF(E200="","",IFERROR(VLOOKUP(H200,'2-班级信息'!A:AH,34,0),"错误"))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IF(E200="","",IF(ISERROR(VLOOKUP(E200,'1-学员信息表'!A:AG,20,0)),"错误",IF(VLOOKUP(E200,'1-学员信息表'!A:AG,20,0)="","错误",VLOOKUP(E200,'1-学员信息表'!A:AG,20,0))))</f>
        <v/>
      </c>
      <c r="Y200" s="107" t="str">
        <f>IF(E200="","",IF(ISERROR(VLOOKUP(E200,'1-学员信息表'!A:AG,21,0)),"错误",IF(VLOOKUP(E200,'1-学员信息表'!A:AG,21,0)="","错误",VLOOKUP(E200,'1-学员信息表'!A:AG,21,0))))</f>
        <v/>
      </c>
    </row>
  </sheetData>
  <sheetProtection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21" activePane="bottomRight" state="frozen"/>
      <selection pane="topRight" activeCell="E1" sqref="E1"/>
      <selection pane="bottomLeft" activeCell="A9" sqref="A9"/>
      <selection pane="bottomRight" activeCell="L46" sqref="L46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50" t="str">
        <f>LEFT('5-课消明细表'!M2,4)&amp;"年"&amp;MID('5-课消明细表'!M2,6,2)&amp;"月"&amp;'5-课消明细表'!G2&amp;"教学部经营数据汇总表"</f>
        <v>2017年06月天河华景中心教学部经营数据汇总表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81</v>
      </c>
      <c r="C4" s="119">
        <v>393</v>
      </c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1680</v>
      </c>
      <c r="C5" s="119">
        <v>6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1681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1682</v>
      </c>
      <c r="C8" s="123" t="s">
        <v>1683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122</v>
      </c>
      <c r="C9" s="125">
        <f>COUNTIFS('2-班级信息'!AI:AI,'12-经营数据表'!B9,'2-班级信息'!V:V,"未结业")</f>
        <v>4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4830</v>
      </c>
      <c r="C10" s="125">
        <f>COUNTIFS('2-班级信息'!AI:AI,'12-经营数据表'!B10,'2-班级信息'!V:V,"未结业")</f>
        <v>4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4831</v>
      </c>
      <c r="C11" s="125">
        <f>COUNTIFS('2-班级信息'!AI:AI,'12-经营数据表'!B11,'2-班级信息'!V:V,"未结业")</f>
        <v>3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 t="s">
        <v>4832</v>
      </c>
      <c r="C12" s="125">
        <f>COUNTIFS('2-班级信息'!AI:AI,'12-经营数据表'!B12,'2-班级信息'!V:V,"未结业")</f>
        <v>6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 t="s">
        <v>4833</v>
      </c>
      <c r="C13" s="125">
        <f>COUNTIFS('2-班级信息'!AI:AI,'12-经营数据表'!B13,'2-班级信息'!V:V,"未结业")</f>
        <v>1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 t="s">
        <v>4834</v>
      </c>
      <c r="C14" s="125">
        <f>COUNTIFS('2-班级信息'!AI:AI,'12-经营数据表'!B14,'2-班级信息'!V:V,"未结业")</f>
        <v>3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 t="s">
        <v>4835</v>
      </c>
      <c r="C15" s="125">
        <f>COUNTIFS('2-班级信息'!AI:AI,'12-经营数据表'!B15,'2-班级信息'!V:V,"未结业")</f>
        <v>8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 t="s">
        <v>4836</v>
      </c>
      <c r="C16" s="125">
        <f>COUNTIFS('2-班级信息'!AI:AI,'12-经营数据表'!B16,'2-班级信息'!V:V,"未结业")</f>
        <v>4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/>
      <c r="C17" s="125">
        <f>COUNTIFS('2-班级信息'!AI:AI,'12-经营数据表'!B17,'2-班级信息'!V:V,"未结业")</f>
        <v>0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/>
      <c r="C18" s="125">
        <f>COUNTIFS('2-班级信息'!AI:AI,'12-经营数据表'!B18,'2-班级信息'!V:V,"未结业")</f>
        <v>0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83</v>
      </c>
      <c r="C21" s="129">
        <f>SUM(C9:C20)</f>
        <v>33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84</v>
      </c>
      <c r="B24" s="131" t="s">
        <v>1684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3"/>
      <c r="B25" s="134" t="s">
        <v>1685</v>
      </c>
      <c r="C25" s="135" t="s">
        <v>1686</v>
      </c>
      <c r="D25" s="136" t="s">
        <v>1687</v>
      </c>
      <c r="E25" s="136" t="s">
        <v>1688</v>
      </c>
      <c r="F25" s="136" t="s">
        <v>1689</v>
      </c>
      <c r="G25" s="136" t="s">
        <v>1690</v>
      </c>
      <c r="H25" s="135" t="s">
        <v>1691</v>
      </c>
      <c r="I25" s="136" t="s">
        <v>85</v>
      </c>
      <c r="J25" s="136" t="s">
        <v>157</v>
      </c>
      <c r="K25" s="136" t="s">
        <v>86</v>
      </c>
      <c r="L25" s="136" t="s">
        <v>87</v>
      </c>
      <c r="M25" s="136" t="s">
        <v>88</v>
      </c>
      <c r="N25" s="136" t="s">
        <v>89</v>
      </c>
      <c r="O25" s="136" t="s">
        <v>90</v>
      </c>
      <c r="P25" s="136" t="s">
        <v>91</v>
      </c>
      <c r="Q25" s="136" t="s">
        <v>92</v>
      </c>
      <c r="R25" s="136" t="s">
        <v>93</v>
      </c>
      <c r="S25" s="136" t="s">
        <v>94</v>
      </c>
      <c r="T25" s="136" t="s">
        <v>73</v>
      </c>
      <c r="U25" s="136" t="s">
        <v>95</v>
      </c>
      <c r="V25" s="136" t="s">
        <v>96</v>
      </c>
      <c r="W25" s="136" t="s">
        <v>97</v>
      </c>
      <c r="X25" s="136" t="s">
        <v>98</v>
      </c>
      <c r="Y25" s="136" t="s">
        <v>99</v>
      </c>
      <c r="Z25" s="136" t="s">
        <v>100</v>
      </c>
      <c r="AA25" s="136" t="s">
        <v>101</v>
      </c>
      <c r="AB25" s="136" t="s">
        <v>102</v>
      </c>
      <c r="AC25" s="136" t="s">
        <v>103</v>
      </c>
      <c r="AD25" s="136" t="s">
        <v>104</v>
      </c>
      <c r="AE25" s="136" t="s">
        <v>105</v>
      </c>
      <c r="AF25" s="136" t="s">
        <v>106</v>
      </c>
      <c r="AG25" s="136" t="s">
        <v>1692</v>
      </c>
      <c r="AH25" s="136" t="s">
        <v>1693</v>
      </c>
      <c r="AI25" s="136" t="s">
        <v>1694</v>
      </c>
      <c r="AJ25" s="136" t="s">
        <v>1695</v>
      </c>
      <c r="AK25" s="137" t="s">
        <v>1696</v>
      </c>
      <c r="AL25" s="137"/>
      <c r="AM25" s="137"/>
    </row>
    <row r="26" spans="1:40">
      <c r="A26" s="138"/>
      <c r="B26" s="118" t="s">
        <v>76</v>
      </c>
      <c r="C26" s="139">
        <f>D26+E26+F26+G26+H26</f>
        <v>101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43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5</v>
      </c>
      <c r="G26" s="141"/>
      <c r="H26" s="139">
        <f t="shared" ref="H26:H35" si="0">SUM(I26:AM26)</f>
        <v>53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16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6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26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3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2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20</v>
      </c>
      <c r="C27" s="139">
        <f t="shared" ref="C27:C35" si="1">D27+E27+F27+G27+H27</f>
        <v>90</v>
      </c>
      <c r="D27" s="140">
        <f>COUNTIFS('3-班级学员信息表'!$I:$I,'12-经营数据表'!$B27,'3-班级学员信息表'!$AC:$AC,'12-经营数据表'!D$25,'3-班级学员信息表'!$Q:$Q,"未进班")-E27</f>
        <v>25</v>
      </c>
      <c r="E27" s="141"/>
      <c r="F27" s="140">
        <f>COUNTIFS('3-班级学员信息表'!$I:$I,'12-经营数据表'!$B27,'3-班级学员信息表'!$AC:$AC,"停读",'3-班级学员信息表'!$Q:$Q,"停读")-G27</f>
        <v>1</v>
      </c>
      <c r="G27" s="141"/>
      <c r="H27" s="139">
        <f t="shared" si="0"/>
        <v>64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1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11</v>
      </c>
      <c r="P27" s="140">
        <f>COUNTIFS('3-班级学员信息表'!$I:$I,'12-经营数据表'!$B27,'3-班级学员信息表'!$AC:$AC,'12-经营数据表'!P$25,'3-班级学员信息表'!$Q:$Q,"在读")</f>
        <v>24</v>
      </c>
      <c r="Q27" s="140">
        <f>COUNTIFS('3-班级学员信息表'!$I:$I,'12-经营数据表'!$B27,'3-班级学员信息表'!$AC:$AC,'12-经营数据表'!Q$25,'3-班级学员信息表'!$Q:$Q,"在读")</f>
        <v>0</v>
      </c>
      <c r="R27" s="140">
        <f>COUNTIFS('3-班级学员信息表'!$I:$I,'12-经营数据表'!$B27,'3-班级学员信息表'!$AC:$AC,'12-经营数据表'!R$25,'3-班级学员信息表'!$Q:$Q,"在读")</f>
        <v>12</v>
      </c>
      <c r="S27" s="140">
        <f>COUNTIFS('3-班级学员信息表'!$I:$I,'12-经营数据表'!$B27,'3-班级学员信息表'!$AC:$AC,'12-经营数据表'!S$25,'3-班级学员信息表'!$Q:$Q,"在读")</f>
        <v>13</v>
      </c>
      <c r="T27" s="140">
        <f>COUNTIFS('3-班级学员信息表'!$I:$I,'12-经营数据表'!$B27,'3-班级学员信息表'!$AC:$AC,'12-经营数据表'!T$25,'3-班级学员信息表'!$Q:$Q,"在读")</f>
        <v>1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1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1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13</v>
      </c>
      <c r="C28" s="139">
        <f t="shared" si="1"/>
        <v>63</v>
      </c>
      <c r="D28" s="140">
        <f>COUNTIFS('3-班级学员信息表'!$I:$I,'12-经营数据表'!$B28,'3-班级学员信息表'!$AC:$AC,'12-经营数据表'!D$25,'3-班级学员信息表'!$Q:$Q,"未进班")-E28</f>
        <v>19</v>
      </c>
      <c r="E28" s="141"/>
      <c r="F28" s="140">
        <f>COUNTIFS('3-班级学员信息表'!$I:$I,'12-经营数据表'!$B28,'3-班级学员信息表'!$AC:$AC,"停读",'3-班级学员信息表'!$Q:$Q,"停读")-G28</f>
        <v>2</v>
      </c>
      <c r="G28" s="141"/>
      <c r="H28" s="139">
        <f t="shared" si="0"/>
        <v>42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1</v>
      </c>
      <c r="P28" s="140">
        <f>COUNTIFS('3-班级学员信息表'!$I:$I,'12-经营数据表'!$B28,'3-班级学员信息表'!$AC:$AC,'12-经营数据表'!P$25,'3-班级学员信息表'!$Q:$Q,"在读")</f>
        <v>6</v>
      </c>
      <c r="Q28" s="140">
        <f>COUNTIFS('3-班级学员信息表'!$I:$I,'12-经营数据表'!$B28,'3-班级学员信息表'!$AC:$AC,'12-经营数据表'!Q$25,'3-班级学员信息表'!$Q:$Q,"在读")</f>
        <v>0</v>
      </c>
      <c r="R28" s="140">
        <f>COUNTIFS('3-班级学员信息表'!$I:$I,'12-经营数据表'!$B28,'3-班级学员信息表'!$AC:$AC,'12-经营数据表'!R$25,'3-班级学员信息表'!$Q:$Q,"在读")</f>
        <v>3</v>
      </c>
      <c r="S28" s="140">
        <f>COUNTIFS('3-班级学员信息表'!$I:$I,'12-经营数据表'!$B28,'3-班级学员信息表'!$AC:$AC,'12-经营数据表'!S$25,'3-班级学员信息表'!$Q:$Q,"在读")</f>
        <v>6</v>
      </c>
      <c r="T28" s="140">
        <f>COUNTIFS('3-班级学员信息表'!$I:$I,'12-经营数据表'!$B28,'3-班级学员信息表'!$AC:$AC,'12-经营数据表'!T$25,'3-班级学员信息表'!$Q:$Q,"在读")</f>
        <v>5</v>
      </c>
      <c r="U28" s="140">
        <f>COUNTIFS('3-班级学员信息表'!$I:$I,'12-经营数据表'!$B28,'3-班级学员信息表'!$AC:$AC,'12-经营数据表'!U$25,'3-班级学员信息表'!$Q:$Q,"在读")</f>
        <v>0</v>
      </c>
      <c r="V28" s="140">
        <f>COUNTIFS('3-班级学员信息表'!$I:$I,'12-经营数据表'!$B28,'3-班级学员信息表'!$AC:$AC,'12-经营数据表'!V$25,'3-班级学员信息表'!$Q:$Q,"在读")</f>
        <v>14</v>
      </c>
      <c r="W28" s="140">
        <f>COUNTIFS('3-班级学员信息表'!$I:$I,'12-经营数据表'!$B28,'3-班级学员信息表'!$AC:$AC,'12-经营数据表'!W$25,'3-班级学员信息表'!$Q:$Q,"在读")</f>
        <v>5</v>
      </c>
      <c r="X28" s="140">
        <f>COUNTIFS('3-班级学员信息表'!$I:$I,'12-经营数据表'!$B28,'3-班级学员信息表'!$AC:$AC,'12-经营数据表'!X$25,'3-班级学员信息表'!$Q:$Q,"在读")</f>
        <v>1</v>
      </c>
      <c r="Y28" s="140">
        <f>COUNTIFS('3-班级学员信息表'!$I:$I,'12-经营数据表'!$B28,'3-班级学员信息表'!$AC:$AC,'12-经营数据表'!Y$25,'3-班级学员信息表'!$Q:$Q,"在读")</f>
        <v>1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18</v>
      </c>
      <c r="C29" s="139">
        <f t="shared" si="1"/>
        <v>39</v>
      </c>
      <c r="D29" s="140">
        <f>COUNTIFS('3-班级学员信息表'!$I:$I,'12-经营数据表'!$B29,'3-班级学员信息表'!$AC:$AC,'12-经营数据表'!D$25,'3-班级学员信息表'!$Q:$Q,"未进班")-E29</f>
        <v>3</v>
      </c>
      <c r="E29" s="141"/>
      <c r="F29" s="140">
        <f>COUNTIFS('3-班级学员信息表'!$I:$I,'12-经营数据表'!$B29,'3-班级学员信息表'!$AC:$AC,"停读",'3-班级学员信息表'!$Q:$Q,"停读")-G29</f>
        <v>1</v>
      </c>
      <c r="G29" s="141"/>
      <c r="H29" s="139">
        <f t="shared" si="0"/>
        <v>35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0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0</v>
      </c>
      <c r="T29" s="140">
        <f>COUNTIFS('3-班级学员信息表'!$I:$I,'12-经营数据表'!$B29,'3-班级学员信息表'!$AC:$AC,'12-经营数据表'!T$25,'3-班级学员信息表'!$Q:$Q,"在读")</f>
        <v>2</v>
      </c>
      <c r="U29" s="140">
        <f>COUNTIFS('3-班级学员信息表'!$I:$I,'12-经营数据表'!$B29,'3-班级学员信息表'!$AC:$AC,'12-经营数据表'!U$25,'3-班级学员信息表'!$Q:$Q,"在读")</f>
        <v>0</v>
      </c>
      <c r="V29" s="140">
        <f>COUNTIFS('3-班级学员信息表'!$I:$I,'12-经营数据表'!$B29,'3-班级学员信息表'!$AC:$AC,'12-经营数据表'!V$25,'3-班级学员信息表'!$Q:$Q,"在读")</f>
        <v>1</v>
      </c>
      <c r="W29" s="140">
        <f>COUNTIFS('3-班级学员信息表'!$I:$I,'12-经营数据表'!$B29,'3-班级学员信息表'!$AC:$AC,'12-经营数据表'!W$25,'3-班级学员信息表'!$Q:$Q,"在读")</f>
        <v>1</v>
      </c>
      <c r="X29" s="140">
        <f>COUNTIFS('3-班级学员信息表'!$I:$I,'12-经营数据表'!$B29,'3-班级学员信息表'!$AC:$AC,'12-经营数据表'!X$25,'3-班级学员信息表'!$Q:$Q,"在读")</f>
        <v>21</v>
      </c>
      <c r="Y29" s="140">
        <f>COUNTIFS('3-班级学员信息表'!$I:$I,'12-经营数据表'!$B29,'3-班级学员信息表'!$AC:$AC,'12-经营数据表'!Y$25,'3-班级学员信息表'!$Q:$Q,"在读")</f>
        <v>4</v>
      </c>
      <c r="Z29" s="140">
        <f>COUNTIFS('3-班级学员信息表'!$I:$I,'12-经营数据表'!$B29,'3-班级学员信息表'!$AC:$AC,'12-经营数据表'!Z$25,'3-班级学员信息表'!$Q:$Q,"在读")</f>
        <v>3</v>
      </c>
      <c r="AA29" s="140">
        <f>COUNTIFS('3-班级学员信息表'!$I:$I,'12-经营数据表'!$B29,'3-班级学员信息表'!$AC:$AC,'12-经营数据表'!AA$25,'3-班级学员信息表'!$Q:$Q,"在读")</f>
        <v>0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3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16</v>
      </c>
      <c r="C30" s="139">
        <f t="shared" si="1"/>
        <v>25</v>
      </c>
      <c r="D30" s="140">
        <f>COUNTIFS('3-班级学员信息表'!$I:$I,'12-经营数据表'!$B30,'3-班级学员信息表'!$AC:$AC,'12-经营数据表'!D$25,'3-班级学员信息表'!$Q:$Q,"未进班")-E30</f>
        <v>1</v>
      </c>
      <c r="E30" s="141"/>
      <c r="F30" s="140">
        <f>COUNTIFS('3-班级学员信息表'!$I:$I,'12-经营数据表'!$B30,'3-班级学员信息表'!$AC:$AC,"停读",'3-班级学员信息表'!$Q:$Q,"停读")-G30</f>
        <v>2</v>
      </c>
      <c r="G30" s="141"/>
      <c r="H30" s="139">
        <f t="shared" si="0"/>
        <v>22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1</v>
      </c>
      <c r="X30" s="140">
        <f>COUNTIFS('3-班级学员信息表'!$I:$I,'12-经营数据表'!$B30,'3-班级学员信息表'!$AC:$AC,'12-经营数据表'!X$25,'3-班级学员信息表'!$Q:$Q,"在读")</f>
        <v>6</v>
      </c>
      <c r="Y30" s="140">
        <f>COUNTIFS('3-班级学员信息表'!$I:$I,'12-经营数据表'!$B30,'3-班级学员信息表'!$AC:$AC,'12-经营数据表'!Y$25,'3-班级学员信息表'!$Q:$Q,"在读")</f>
        <v>2</v>
      </c>
      <c r="Z30" s="140">
        <f>COUNTIFS('3-班级学员信息表'!$I:$I,'12-经营数据表'!$B30,'3-班级学员信息表'!$AC:$AC,'12-经营数据表'!Z$25,'3-班级学员信息表'!$Q:$Q,"在读")</f>
        <v>2</v>
      </c>
      <c r="AA30" s="140">
        <f>COUNTIFS('3-班级学员信息表'!$I:$I,'12-经营数据表'!$B30,'3-班级学员信息表'!$AC:$AC,'12-经营数据表'!AA$25,'3-班级学员信息表'!$Q:$Q,"在读")</f>
        <v>10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0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0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1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17</v>
      </c>
      <c r="C31" s="139">
        <f t="shared" si="1"/>
        <v>18</v>
      </c>
      <c r="D31" s="140">
        <f>COUNTIFS('3-班级学员信息表'!$I:$I,'12-经营数据表'!$B31,'3-班级学员信息表'!$AC:$AC,'12-经营数据表'!D$25,'3-班级学员信息表'!$Q:$Q,"未进班")-E31</f>
        <v>1</v>
      </c>
      <c r="E31" s="141"/>
      <c r="F31" s="140">
        <f>COUNTIFS('3-班级学员信息表'!$I:$I,'12-经营数据表'!$B31,'3-班级学员信息表'!$AC:$AC,"停读",'3-班级学员信息表'!$Q:$Q,"停读")-G31</f>
        <v>3</v>
      </c>
      <c r="G31" s="141"/>
      <c r="H31" s="139">
        <f t="shared" si="0"/>
        <v>14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1</v>
      </c>
      <c r="Z31" s="140">
        <f>COUNTIFS('3-班级学员信息表'!$I:$I,'12-经营数据表'!$B31,'3-班级学员信息表'!$AC:$AC,'12-经营数据表'!Z$25,'3-班级学员信息表'!$Q:$Q,"在读")</f>
        <v>1</v>
      </c>
      <c r="AA31" s="140">
        <f>COUNTIFS('3-班级学员信息表'!$I:$I,'12-经营数据表'!$B31,'3-班级学员信息表'!$AC:$AC,'12-经营数据表'!AA$25,'3-班级学员信息表'!$Q:$Q,"在读")</f>
        <v>1</v>
      </c>
      <c r="AB31" s="140">
        <f>COUNTIFS('3-班级学员信息表'!$I:$I,'12-经营数据表'!$B31,'3-班级学员信息表'!$AC:$AC,'12-经营数据表'!AB$25,'3-班级学员信息表'!$Q:$Q,"在读")</f>
        <v>5</v>
      </c>
      <c r="AC31" s="140">
        <f>COUNTIFS('3-班级学员信息表'!$I:$I,'12-经营数据表'!$B31,'3-班级学员信息表'!$AC:$AC,'12-经营数据表'!AC$25,'3-班级学员信息表'!$Q:$Q,"在读")</f>
        <v>0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5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1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19</v>
      </c>
      <c r="C32" s="139">
        <f t="shared" si="1"/>
        <v>27</v>
      </c>
      <c r="D32" s="140">
        <f>COUNTIFS('3-班级学员信息表'!$I:$I,'12-经营数据表'!$B32,'3-班级学员信息表'!$AC:$AC,'12-经营数据表'!D$25,'3-班级学员信息表'!$Q:$Q,"未进班")-E32</f>
        <v>0</v>
      </c>
      <c r="E32" s="141"/>
      <c r="F32" s="140">
        <f>COUNTIFS('3-班级学员信息表'!$I:$I,'12-经营数据表'!$B32,'3-班级学员信息表'!$AC:$AC,"停读",'3-班级学员信息表'!$Q:$Q,"停读")-G32</f>
        <v>26</v>
      </c>
      <c r="G32" s="141"/>
      <c r="H32" s="139">
        <f t="shared" si="0"/>
        <v>1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0</v>
      </c>
      <c r="AB32" s="140">
        <f>COUNTIFS('3-班级学员信息表'!$I:$I,'12-经营数据表'!$B32,'3-班级学员信息表'!$AC:$AC,'12-经营数据表'!AB$25,'3-班级学员信息表'!$Q:$Q,"在读")</f>
        <v>1</v>
      </c>
      <c r="AC32" s="140">
        <f>COUNTIFS('3-班级学员信息表'!$I:$I,'12-经营数据表'!$B32,'3-班级学员信息表'!$AC:$AC,'12-经营数据表'!AC$25,'3-班级学员信息表'!$Q:$Q,"在读")</f>
        <v>0</v>
      </c>
      <c r="AD32" s="140">
        <f>COUNTIFS('3-班级学员信息表'!$I:$I,'12-经营数据表'!$B32,'3-班级学员信息表'!$AC:$AC,'12-经营数据表'!AD$25,'3-班级学员信息表'!$Q:$Q,"在读")</f>
        <v>0</v>
      </c>
      <c r="AE32" s="140">
        <f>COUNTIFS('3-班级学员信息表'!$I:$I,'12-经营数据表'!$B32,'3-班级学员信息表'!$AC:$AC,'12-经营数据表'!AE$25,'3-班级学员信息表'!$Q:$Q,"在读")</f>
        <v>0</v>
      </c>
      <c r="AF32" s="140">
        <f>COUNTIFS('3-班级学员信息表'!$I:$I,'12-经营数据表'!$B32,'3-班级学员信息表'!$AC:$AC,'12-经营数据表'!AF$25,'3-班级学员信息表'!$Q:$Q,"在读")</f>
        <v>0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0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22</v>
      </c>
      <c r="C33" s="139">
        <f t="shared" si="1"/>
        <v>1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0</v>
      </c>
      <c r="G33" s="141"/>
      <c r="H33" s="139">
        <f t="shared" si="0"/>
        <v>1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0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0</v>
      </c>
      <c r="AJ33" s="140">
        <f>COUNTIFS('3-班级学员信息表'!$I:$I,'12-经营数据表'!$B33,'3-班级学员信息表'!$AC:$AC,'12-经营数据表'!AJ$25,'3-班级学员信息表'!$Q:$Q,"在读")</f>
        <v>1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21</v>
      </c>
      <c r="C34" s="139">
        <f t="shared" si="1"/>
        <v>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0</v>
      </c>
      <c r="G34" s="141"/>
      <c r="H34" s="139">
        <f t="shared" si="0"/>
        <v>0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0</v>
      </c>
      <c r="AJ34" s="140">
        <f>COUNTIFS('3-班级学员信息表'!$I:$I,'12-经营数据表'!$B34,'3-班级学员信息表'!$AC:$AC,'12-经营数据表'!AJ$25,'3-班级学员信息表'!$Q:$Q,"在读")</f>
        <v>0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77</v>
      </c>
      <c r="C35" s="139">
        <f t="shared" si="1"/>
        <v>1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141"/>
      <c r="H35" s="139">
        <f t="shared" si="0"/>
        <v>0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78</v>
      </c>
      <c r="C36" s="139">
        <f t="shared" ref="C36:AF36" si="2">SUM(C26:C35)</f>
        <v>365</v>
      </c>
      <c r="D36" s="139">
        <f t="shared" si="2"/>
        <v>92</v>
      </c>
      <c r="E36" s="139">
        <f t="shared" si="2"/>
        <v>0</v>
      </c>
      <c r="F36" s="139">
        <f t="shared" si="2"/>
        <v>41</v>
      </c>
      <c r="G36" s="139">
        <f t="shared" si="2"/>
        <v>0</v>
      </c>
      <c r="H36" s="139">
        <f t="shared" si="2"/>
        <v>232</v>
      </c>
      <c r="I36" s="139">
        <f t="shared" si="2"/>
        <v>0</v>
      </c>
      <c r="J36" s="139">
        <f>SUM(J26:J35)</f>
        <v>16</v>
      </c>
      <c r="K36" s="139">
        <f t="shared" si="2"/>
        <v>6</v>
      </c>
      <c r="L36" s="139">
        <f t="shared" si="2"/>
        <v>0</v>
      </c>
      <c r="M36" s="139">
        <f t="shared" si="2"/>
        <v>27</v>
      </c>
      <c r="N36" s="139">
        <f t="shared" si="2"/>
        <v>0</v>
      </c>
      <c r="O36" s="139">
        <f t="shared" si="2"/>
        <v>12</v>
      </c>
      <c r="P36" s="139">
        <f t="shared" si="2"/>
        <v>33</v>
      </c>
      <c r="Q36" s="139">
        <f t="shared" si="2"/>
        <v>0</v>
      </c>
      <c r="R36" s="139">
        <f t="shared" si="2"/>
        <v>15</v>
      </c>
      <c r="S36" s="139">
        <f t="shared" si="2"/>
        <v>19</v>
      </c>
      <c r="T36" s="139">
        <f t="shared" si="2"/>
        <v>8</v>
      </c>
      <c r="U36" s="139">
        <f t="shared" si="2"/>
        <v>0</v>
      </c>
      <c r="V36" s="139">
        <f t="shared" si="2"/>
        <v>15</v>
      </c>
      <c r="W36" s="139">
        <f t="shared" si="2"/>
        <v>7</v>
      </c>
      <c r="X36" s="139">
        <f t="shared" si="2"/>
        <v>29</v>
      </c>
      <c r="Y36" s="139">
        <f t="shared" si="2"/>
        <v>8</v>
      </c>
      <c r="Z36" s="139">
        <f t="shared" si="2"/>
        <v>6</v>
      </c>
      <c r="AA36" s="139">
        <f t="shared" si="2"/>
        <v>11</v>
      </c>
      <c r="AB36" s="139">
        <f t="shared" si="2"/>
        <v>6</v>
      </c>
      <c r="AC36" s="139">
        <f t="shared" si="2"/>
        <v>0</v>
      </c>
      <c r="AD36" s="139">
        <f t="shared" si="2"/>
        <v>0</v>
      </c>
      <c r="AE36" s="139">
        <f t="shared" si="2"/>
        <v>5</v>
      </c>
      <c r="AF36" s="139">
        <f t="shared" si="2"/>
        <v>0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0</v>
      </c>
      <c r="AJ36" s="139">
        <f t="shared" si="3"/>
        <v>9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51" t="s">
        <v>1697</v>
      </c>
      <c r="C38" s="251"/>
      <c r="D38" s="144" t="s">
        <v>1698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52" t="s">
        <v>1699</v>
      </c>
      <c r="C39" s="252"/>
      <c r="D39" s="141">
        <v>375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44" t="s">
        <v>1700</v>
      </c>
      <c r="C40" s="244"/>
      <c r="D40" s="140">
        <f>COUNTIFS('10-新增明细'!$D$2:$D$425,"新生",'10-新增明细'!$E$2:$E$425,"&lt;&gt;")</f>
        <v>4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42" t="s">
        <v>1701</v>
      </c>
      <c r="C41" s="242"/>
      <c r="D41" s="140">
        <f>COUNTIFS('10-新增明细'!$D$2:$D$425,"转入",'10-新增明细'!$E$2:$E$425,"&lt;&gt;")</f>
        <v>2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42" t="s">
        <v>1702</v>
      </c>
      <c r="C42" s="242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43" t="s">
        <v>1703</v>
      </c>
      <c r="C43" s="243"/>
      <c r="D43" s="140">
        <f>COUNTIFS('11-减少明细'!$D$2:$D$120,"流失",'11-减少明细'!$E$2:$E$120,"&lt;&gt;")</f>
        <v>6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42" t="s">
        <v>1704</v>
      </c>
      <c r="C44" s="242"/>
      <c r="D44" s="140">
        <f>COUNTIFS('11-减少明细'!$D$2:$D$120,"退费",'11-减少明细'!$E$2:$E$120,"&lt;&gt;")</f>
        <v>1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44" t="s">
        <v>1705</v>
      </c>
      <c r="C45" s="244"/>
      <c r="D45" s="140">
        <f>COUNTIFS('11-减少明细'!$D$2:$D$120,"转出",'11-减少明细'!$E$2:$E$120,"&lt;&gt;")</f>
        <v>9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43" t="s">
        <v>1706</v>
      </c>
      <c r="C46" s="243"/>
      <c r="D46" s="139">
        <f>D39+D40+D41+D42-D43-D44-D45</f>
        <v>365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108</v>
      </c>
      <c r="B49" s="131" t="s">
        <v>109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45" t="s">
        <v>1707</v>
      </c>
      <c r="C50" s="247" t="s">
        <v>1708</v>
      </c>
      <c r="D50" s="248"/>
      <c r="E50" s="249"/>
      <c r="F50" s="247" t="s">
        <v>110</v>
      </c>
      <c r="G50" s="248"/>
      <c r="H50" s="248"/>
      <c r="I50" s="248"/>
      <c r="J50" s="249"/>
      <c r="K50" s="247" t="s">
        <v>111</v>
      </c>
      <c r="L50" s="248"/>
      <c r="M50" s="249"/>
      <c r="N50" s="241" t="s">
        <v>1709</v>
      </c>
      <c r="O50" s="241"/>
      <c r="P50" s="241"/>
      <c r="Q50" s="241"/>
      <c r="R50" s="239" t="s">
        <v>852</v>
      </c>
      <c r="S50" s="254" t="s">
        <v>112</v>
      </c>
      <c r="T50" s="254" t="s">
        <v>113</v>
      </c>
      <c r="U50" s="247" t="s">
        <v>114</v>
      </c>
      <c r="V50" s="249"/>
      <c r="W50" s="254" t="s">
        <v>121</v>
      </c>
      <c r="X50" s="253" t="s">
        <v>1710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46"/>
      <c r="C51" s="136" t="s">
        <v>1711</v>
      </c>
      <c r="D51" s="136" t="s">
        <v>115</v>
      </c>
      <c r="E51" s="135" t="s">
        <v>116</v>
      </c>
      <c r="F51" s="136" t="s">
        <v>117</v>
      </c>
      <c r="G51" s="136" t="s">
        <v>60</v>
      </c>
      <c r="H51" s="136" t="s">
        <v>118</v>
      </c>
      <c r="I51" s="136" t="s">
        <v>107</v>
      </c>
      <c r="J51" s="135" t="s">
        <v>116</v>
      </c>
      <c r="K51" s="135" t="s">
        <v>82</v>
      </c>
      <c r="L51" s="135" t="s">
        <v>119</v>
      </c>
      <c r="M51" s="135" t="s">
        <v>116</v>
      </c>
      <c r="N51" s="136" t="s">
        <v>1712</v>
      </c>
      <c r="O51" s="136" t="s">
        <v>1713</v>
      </c>
      <c r="P51" s="136" t="s">
        <v>869</v>
      </c>
      <c r="Q51" s="136" t="s">
        <v>851</v>
      </c>
      <c r="R51" s="240"/>
      <c r="S51" s="255"/>
      <c r="T51" s="255"/>
      <c r="U51" s="136" t="s">
        <v>82</v>
      </c>
      <c r="V51" s="136" t="s">
        <v>120</v>
      </c>
      <c r="W51" s="255"/>
      <c r="X51" s="253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>
      <c r="A52" s="133"/>
      <c r="B52" s="149" t="s">
        <v>1714</v>
      </c>
      <c r="C52" s="150">
        <f>COUNTIFS('2-班级信息'!AK:AK,'12-经营数据表'!B52,'2-班级信息'!V:V,"未结业")</f>
        <v>7</v>
      </c>
      <c r="D52" s="151">
        <f>SUMIFS('2-班级信息'!P:P,'2-班级信息'!AK:AK,'12-经营数据表'!B52,'2-班级信息'!V:V,"未结业")</f>
        <v>51</v>
      </c>
      <c r="E52" s="152">
        <f>IF(ISERROR(D52/C52),,D52/C52)</f>
        <v>7.2857142857142856</v>
      </c>
      <c r="F52" s="153"/>
      <c r="G52" s="154"/>
      <c r="H52" s="155"/>
      <c r="I52" s="155"/>
      <c r="J52" s="152">
        <f>IF(ISERROR(I52/H52),,I52/H52)</f>
        <v>0</v>
      </c>
      <c r="K52" s="156">
        <f t="shared" ref="K52:L56" si="4">C52-H52</f>
        <v>7</v>
      </c>
      <c r="L52" s="156">
        <f t="shared" si="4"/>
        <v>51</v>
      </c>
      <c r="M52" s="152">
        <f>IF(ISERROR(L52/K52),,L52/K52)</f>
        <v>7.2857142857142856</v>
      </c>
      <c r="N52" s="155"/>
      <c r="O52" s="155"/>
      <c r="P52" s="155"/>
      <c r="Q52" s="155"/>
      <c r="R52" s="157">
        <f t="shared" ref="R52:R57" si="5">+IF(ISERROR(Q52/P52),,Q52/P52)</f>
        <v>0</v>
      </c>
      <c r="S52" s="158"/>
      <c r="T52" s="155"/>
      <c r="U52" s="136"/>
      <c r="V52" s="136"/>
      <c r="W52" s="155"/>
      <c r="X52" s="155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9"/>
      <c r="B53" s="149" t="s">
        <v>1715</v>
      </c>
      <c r="C53" s="160">
        <f>COUNTIFS('2-班级信息'!AK:AK,'12-经营数据表'!B53,'2-班级信息'!V:V,"未结业")</f>
        <v>9</v>
      </c>
      <c r="D53" s="151">
        <f>SUMIFS('2-班级信息'!P:P,'2-班级信息'!AK:AK,'12-经营数据表'!B53,'2-班级信息'!V:V,"未结业")</f>
        <v>87</v>
      </c>
      <c r="E53" s="152">
        <f>IF(ISERROR(D53/C53),,D53/C53)</f>
        <v>9.6666666666666661</v>
      </c>
      <c r="F53" s="161"/>
      <c r="G53" s="154"/>
      <c r="H53" s="155"/>
      <c r="I53" s="155"/>
      <c r="J53" s="152">
        <f>IF(ISERROR(I53/H53),,I53/H53)</f>
        <v>0</v>
      </c>
      <c r="K53" s="156">
        <f t="shared" si="4"/>
        <v>9</v>
      </c>
      <c r="L53" s="156">
        <f t="shared" si="4"/>
        <v>87</v>
      </c>
      <c r="M53" s="152">
        <f>IF(ISERROR(L53/K53),,L53/K53)</f>
        <v>9.6666666666666661</v>
      </c>
      <c r="N53" s="155"/>
      <c r="O53" s="155"/>
      <c r="P53" s="155"/>
      <c r="Q53" s="155"/>
      <c r="R53" s="157">
        <f t="shared" si="5"/>
        <v>0</v>
      </c>
      <c r="S53" s="162"/>
      <c r="T53" s="155"/>
      <c r="U53" s="163"/>
      <c r="V53" s="163"/>
      <c r="W53" s="155"/>
      <c r="X53" s="155"/>
      <c r="Y53" s="159"/>
      <c r="Z53" s="159"/>
      <c r="AA53" s="159"/>
      <c r="AB53" s="159"/>
      <c r="AC53" s="159"/>
      <c r="AD53" s="159"/>
      <c r="AE53" s="159"/>
      <c r="AF53" s="2"/>
      <c r="AG53" s="2"/>
      <c r="AH53" s="2"/>
      <c r="AI53" s="2"/>
      <c r="AJ53" s="2"/>
      <c r="AK53" s="2"/>
      <c r="AL53" s="2"/>
      <c r="AM53" s="2"/>
    </row>
    <row r="54" spans="1:39">
      <c r="A54" s="159"/>
      <c r="B54" s="149" t="s">
        <v>28</v>
      </c>
      <c r="C54" s="160">
        <f>COUNTIFS('2-班级信息'!AK:AK,'12-经营数据表'!B54,'2-班级信息'!V:V,"未结业")</f>
        <v>7</v>
      </c>
      <c r="D54" s="151">
        <f>SUMIFS('2-班级信息'!P:P,'2-班级信息'!AK:AK,'12-经营数据表'!B54,'2-班级信息'!V:V,"未结业")</f>
        <v>59</v>
      </c>
      <c r="E54" s="152">
        <f>IF(ISERROR(D54/C54),,D54/C54)</f>
        <v>8.4285714285714288</v>
      </c>
      <c r="F54" s="153"/>
      <c r="G54" s="154"/>
      <c r="H54" s="155"/>
      <c r="I54" s="155"/>
      <c r="J54" s="152">
        <f>IF(ISERROR(I54/H54),,I54/H54)</f>
        <v>0</v>
      </c>
      <c r="K54" s="156">
        <f t="shared" si="4"/>
        <v>7</v>
      </c>
      <c r="L54" s="156">
        <f t="shared" si="4"/>
        <v>59</v>
      </c>
      <c r="M54" s="152">
        <f>IF(ISERROR(L54/K54),,L54/K54)</f>
        <v>8.4285714285714288</v>
      </c>
      <c r="N54" s="155"/>
      <c r="O54" s="155"/>
      <c r="P54" s="155"/>
      <c r="Q54" s="155"/>
      <c r="R54" s="157">
        <f t="shared" si="5"/>
        <v>0</v>
      </c>
      <c r="S54" s="164"/>
      <c r="T54" s="155"/>
      <c r="U54" s="163"/>
      <c r="V54" s="163"/>
      <c r="W54" s="155"/>
      <c r="X54" s="155"/>
      <c r="Y54" s="159"/>
      <c r="Z54" s="159"/>
      <c r="AA54" s="159"/>
      <c r="AB54" s="159"/>
      <c r="AC54" s="159"/>
      <c r="AD54" s="159"/>
      <c r="AE54" s="159"/>
      <c r="AF54" s="2"/>
      <c r="AG54" s="2"/>
      <c r="AH54" s="2"/>
      <c r="AI54" s="2"/>
      <c r="AJ54" s="2"/>
      <c r="AK54" s="2"/>
      <c r="AL54" s="2"/>
      <c r="AM54" s="2"/>
    </row>
    <row r="55" spans="1:39">
      <c r="A55" s="159"/>
      <c r="B55" s="149" t="s">
        <v>29</v>
      </c>
      <c r="C55" s="160">
        <f>COUNTIFS('2-班级信息'!AK:AK,'12-经营数据表'!B55,'2-班级信息'!V:V,"未结业")</f>
        <v>6</v>
      </c>
      <c r="D55" s="151">
        <f>SUMIFS('2-班级信息'!P:P,'2-班级信息'!AK:AK,'12-经营数据表'!B55,'2-班级信息'!V:V,"未结业")</f>
        <v>31</v>
      </c>
      <c r="E55" s="152">
        <f>IF(ISERROR(D55/C55),,D55/C55)</f>
        <v>5.166666666666667</v>
      </c>
      <c r="F55" s="153"/>
      <c r="G55" s="154"/>
      <c r="H55" s="155"/>
      <c r="I55" s="155"/>
      <c r="J55" s="152">
        <f>IF(ISERROR(I55/H55),,I55/H55)</f>
        <v>0</v>
      </c>
      <c r="K55" s="156">
        <f t="shared" si="4"/>
        <v>6</v>
      </c>
      <c r="L55" s="156">
        <f t="shared" si="4"/>
        <v>31</v>
      </c>
      <c r="M55" s="152">
        <f>IF(ISERROR(L55/K55),,L55/K55)</f>
        <v>5.166666666666667</v>
      </c>
      <c r="N55" s="155"/>
      <c r="O55" s="155"/>
      <c r="P55" s="155"/>
      <c r="Q55" s="155"/>
      <c r="R55" s="157">
        <f t="shared" si="5"/>
        <v>0</v>
      </c>
      <c r="S55" s="164"/>
      <c r="T55" s="155"/>
      <c r="U55" s="163"/>
      <c r="V55" s="163"/>
      <c r="W55" s="155"/>
      <c r="X55" s="155"/>
      <c r="Y55" s="159"/>
      <c r="Z55" s="159"/>
      <c r="AA55" s="159"/>
      <c r="AB55" s="159"/>
      <c r="AC55" s="159"/>
      <c r="AD55" s="159"/>
      <c r="AE55" s="159"/>
      <c r="AF55" s="2"/>
      <c r="AG55" s="2"/>
      <c r="AH55" s="2"/>
      <c r="AI55" s="2"/>
      <c r="AJ55" s="2"/>
      <c r="AK55" s="2"/>
      <c r="AL55" s="2"/>
      <c r="AM55" s="2"/>
    </row>
    <row r="56" spans="1:39">
      <c r="A56" s="159"/>
      <c r="B56" s="149" t="s">
        <v>1716</v>
      </c>
      <c r="C56" s="160">
        <f>COUNTIFS('2-班级信息'!AK:AK,'12-经营数据表'!B56,'2-班级信息'!V:V,"未结业")</f>
        <v>4</v>
      </c>
      <c r="D56" s="151">
        <f>SUMIFS('2-班级信息'!P:P,'2-班级信息'!AK:AK,'12-经营数据表'!B56,'2-班级信息'!V:V,"未结业")</f>
        <v>4</v>
      </c>
      <c r="E56" s="152">
        <f>IF(ISERROR(D56/C56),,D56/C56)</f>
        <v>1</v>
      </c>
      <c r="F56" s="153"/>
      <c r="G56" s="154"/>
      <c r="H56" s="155"/>
      <c r="I56" s="155"/>
      <c r="J56" s="152">
        <f>IF(ISERROR(I56/H56),,I56/H56)</f>
        <v>0</v>
      </c>
      <c r="K56" s="156">
        <f t="shared" si="4"/>
        <v>4</v>
      </c>
      <c r="L56" s="156">
        <f t="shared" si="4"/>
        <v>4</v>
      </c>
      <c r="M56" s="152">
        <f>IF(ISERROR(L56/K56),,L56/K56)</f>
        <v>1</v>
      </c>
      <c r="N56" s="155"/>
      <c r="O56" s="155"/>
      <c r="P56" s="155"/>
      <c r="Q56" s="155"/>
      <c r="R56" s="157">
        <f t="shared" si="5"/>
        <v>0</v>
      </c>
      <c r="S56" s="164"/>
      <c r="T56" s="155"/>
      <c r="U56" s="163"/>
      <c r="V56" s="163"/>
      <c r="W56" s="155"/>
      <c r="X56" s="155"/>
      <c r="Y56" s="159"/>
      <c r="Z56" s="159"/>
      <c r="AA56" s="159"/>
      <c r="AB56" s="159"/>
      <c r="AC56" s="159"/>
      <c r="AD56" s="159"/>
      <c r="AE56" s="159"/>
      <c r="AF56" s="2"/>
      <c r="AG56" s="2"/>
      <c r="AH56" s="2"/>
      <c r="AI56" s="2"/>
      <c r="AJ56" s="2"/>
      <c r="AK56" s="2"/>
      <c r="AL56" s="2"/>
      <c r="AM56" s="2"/>
    </row>
    <row r="57" spans="1:39">
      <c r="A57" s="159"/>
      <c r="B57" s="149" t="s">
        <v>83</v>
      </c>
      <c r="C57" s="156">
        <f>SUM(C52:C56)</f>
        <v>33</v>
      </c>
      <c r="D57" s="156">
        <f>SUM(D52:D56)</f>
        <v>232</v>
      </c>
      <c r="E57" s="152">
        <f>IF(ISERROR((D57-D56)/(C57-C56)),,(D57-D56)/(C57-C56))</f>
        <v>7.8620689655172411</v>
      </c>
      <c r="F57" s="165"/>
      <c r="G57" s="165"/>
      <c r="H57" s="156">
        <f>SUM(H52:H56)</f>
        <v>0</v>
      </c>
      <c r="I57" s="156">
        <f>SUM(I52:I56)</f>
        <v>0</v>
      </c>
      <c r="J57" s="152">
        <f>IF(ISERROR((I57-I56)/(H57-H56)),,(I57-I56)/(H57-H56))</f>
        <v>0</v>
      </c>
      <c r="K57" s="156">
        <f>SUM(K52:K56)</f>
        <v>33</v>
      </c>
      <c r="L57" s="156">
        <f>SUM(L52:L56)</f>
        <v>232</v>
      </c>
      <c r="M57" s="152">
        <f>IF(ISERROR((L57-L56)/(K57-K56)),,(L57-L56)/(K57-K56))</f>
        <v>7.8620689655172411</v>
      </c>
      <c r="N57" s="156">
        <f>SUM(N52:N56)</f>
        <v>0</v>
      </c>
      <c r="O57" s="156">
        <f>SUM(O52:O56)</f>
        <v>0</v>
      </c>
      <c r="P57" s="156">
        <f>SUM(P52:P56)</f>
        <v>0</v>
      </c>
      <c r="Q57" s="156">
        <f>SUM(Q52:Q56)</f>
        <v>0</v>
      </c>
      <c r="R57" s="157">
        <f t="shared" si="5"/>
        <v>0</v>
      </c>
      <c r="S57" s="166">
        <f t="shared" ref="S57:X57" si="6">SUM(S52:S56)</f>
        <v>0</v>
      </c>
      <c r="T57" s="156">
        <f t="shared" si="6"/>
        <v>0</v>
      </c>
      <c r="U57" s="166">
        <f t="shared" si="6"/>
        <v>0</v>
      </c>
      <c r="V57" s="166">
        <f t="shared" si="6"/>
        <v>0</v>
      </c>
      <c r="W57" s="156">
        <f t="shared" si="6"/>
        <v>0</v>
      </c>
      <c r="X57" s="156">
        <f t="shared" si="6"/>
        <v>0</v>
      </c>
      <c r="Y57" s="159"/>
      <c r="Z57" s="159"/>
      <c r="AA57" s="159"/>
      <c r="AB57" s="159"/>
      <c r="AC57" s="159"/>
      <c r="AD57" s="159"/>
      <c r="AE57" s="159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7"/>
      <c r="C58" s="168">
        <f>C57-C21</f>
        <v>0</v>
      </c>
      <c r="D58" s="168">
        <f>D57-H36</f>
        <v>0</v>
      </c>
      <c r="E58" s="169"/>
      <c r="F58" s="169"/>
      <c r="G58" s="169"/>
      <c r="H58" s="169"/>
      <c r="I58" s="169"/>
      <c r="J58" s="169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38"/>
      <c r="G59" s="238"/>
      <c r="H59" s="238"/>
      <c r="I59" s="238"/>
      <c r="J59" s="238"/>
      <c r="K59" s="238"/>
      <c r="L59" s="238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1"/>
      <c r="B60" s="172" t="s">
        <v>123</v>
      </c>
      <c r="C60" s="173" t="s">
        <v>1717</v>
      </c>
      <c r="D60" s="173" t="s">
        <v>1718</v>
      </c>
      <c r="E60" s="173" t="s">
        <v>1719</v>
      </c>
      <c r="F60" s="174" t="s">
        <v>1720</v>
      </c>
      <c r="G60" s="174" t="s">
        <v>1721</v>
      </c>
      <c r="H60" s="174" t="s">
        <v>1722</v>
      </c>
      <c r="I60" s="174" t="s">
        <v>928</v>
      </c>
      <c r="J60" s="174" t="s">
        <v>1723</v>
      </c>
      <c r="K60" s="174" t="s">
        <v>1724</v>
      </c>
      <c r="L60" s="174" t="s">
        <v>1725</v>
      </c>
      <c r="M60" s="173" t="s">
        <v>1726</v>
      </c>
      <c r="N60" s="175" t="s">
        <v>4855</v>
      </c>
      <c r="O60" s="175"/>
      <c r="P60" s="176"/>
      <c r="Q60" s="136" t="s">
        <v>78</v>
      </c>
      <c r="R60" s="136" t="s">
        <v>1727</v>
      </c>
      <c r="S60" s="177"/>
      <c r="T60" s="177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2"/>
      <c r="AL60" s="2"/>
      <c r="AM60" s="2"/>
    </row>
    <row r="61" spans="1:39">
      <c r="A61" s="116"/>
      <c r="B61" s="149" t="s">
        <v>871</v>
      </c>
      <c r="C61" s="178">
        <f>COUNTIFS('3-班级学员信息表'!$AG:$AG,'12-经营数据表'!C$60,'3-班级学员信息表'!$R:$R,'12-经营数据表'!$B61,'3-班级学员信息表'!$Q:$Q,"在读")</f>
        <v>48</v>
      </c>
      <c r="D61" s="178">
        <f>COUNTIFS('3-班级学员信息表'!$AG:$AG,'12-经营数据表'!D$60,'3-班级学员信息表'!$R:$R,'12-经营数据表'!$B61,'3-班级学员信息表'!$Q:$Q,"在读")</f>
        <v>0</v>
      </c>
      <c r="E61" s="178">
        <f>COUNTIFS('3-班级学员信息表'!$AG:$AG,'12-经营数据表'!E$60,'3-班级学员信息表'!$R:$R,'12-经营数据表'!$B61,'3-班级学员信息表'!$Q:$Q,"在读")</f>
        <v>0</v>
      </c>
      <c r="F61" s="178">
        <f>COUNTIFS('3-班级学员信息表'!$AG:$AG,'12-经营数据表'!F$60,'3-班级学员信息表'!$R:$R,'12-经营数据表'!$B61,'3-班级学员信息表'!$Q:$Q,"在读")</f>
        <v>0</v>
      </c>
      <c r="G61" s="178">
        <f>COUNTIFS('3-班级学员信息表'!$AG:$AG,'12-经营数据表'!G$60,'3-班级学员信息表'!$R:$R,'12-经营数据表'!$B61,'3-班级学员信息表'!$Q:$Q,"在读")</f>
        <v>0</v>
      </c>
      <c r="H61" s="178">
        <f>COUNTIFS('3-班级学员信息表'!$AG:$AG,'12-经营数据表'!H$60,'3-班级学员信息表'!$R:$R,'12-经营数据表'!$B61,'3-班级学员信息表'!$Q:$Q,"在读")</f>
        <v>0</v>
      </c>
      <c r="I61" s="178">
        <f>COUNTIFS('3-班级学员信息表'!$AG:$AG,'12-经营数据表'!I$60,'3-班级学员信息表'!$R:$R,'12-经营数据表'!$B61,'3-班级学员信息表'!$Q:$Q,"在读")</f>
        <v>0</v>
      </c>
      <c r="J61" s="178">
        <f>COUNTIFS('3-班级学员信息表'!$AG:$AG,'12-经营数据表'!J$60,'3-班级学员信息表'!$R:$R,'12-经营数据表'!$B61,'3-班级学员信息表'!$Q:$Q,"在读")</f>
        <v>0</v>
      </c>
      <c r="K61" s="178">
        <f>COUNTIFS('3-班级学员信息表'!$AG:$AG,'12-经营数据表'!K$60,'3-班级学员信息表'!$R:$R,'12-经营数据表'!$B61,'3-班级学员信息表'!$Q:$Q,"在读")</f>
        <v>0</v>
      </c>
      <c r="L61" s="178">
        <f>COUNTIFS('3-班级学员信息表'!$AG:$AG,'12-经营数据表'!L$60,'3-班级学员信息表'!$R:$R,'12-经营数据表'!$B61,'3-班级学员信息表'!$Q:$Q,"在读")</f>
        <v>0</v>
      </c>
      <c r="M61" s="178">
        <f>COUNTIFS('3-班级学员信息表'!$AG:$AG,'12-经营数据表'!M$60,'3-班级学员信息表'!$R:$R,'12-经营数据表'!$B61,'3-班级学员信息表'!$Q:$Q,"在读")</f>
        <v>0</v>
      </c>
      <c r="N61" s="178">
        <f>COUNTIFS('3-班级学员信息表'!$AG:$AG,'12-经营数据表'!N$60,'3-班级学员信息表'!$R:$R,'12-经营数据表'!$B61,'3-班级学员信息表'!$Q:$Q,"在读")</f>
        <v>1</v>
      </c>
      <c r="O61" s="178">
        <f>COUNTIFS('3-班级学员信息表'!$AG:$AG,'12-经营数据表'!O$60,'3-班级学员信息表'!$R:$R,'12-经营数据表'!$B61,'3-班级学员信息表'!$Q:$Q,"在读")</f>
        <v>0</v>
      </c>
      <c r="P61" s="178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49</v>
      </c>
      <c r="R61" s="179">
        <f>H52</f>
        <v>0</v>
      </c>
      <c r="S61" s="180"/>
      <c r="T61" s="180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872</v>
      </c>
      <c r="C62" s="178">
        <f>COUNTIFS('3-班级学员信息表'!$AG:$AG,'12-经营数据表'!C$60,'3-班级学员信息表'!$R:$R,'12-经营数据表'!$B62,'3-班级学员信息表'!$Q:$Q,"在读")</f>
        <v>3</v>
      </c>
      <c r="D62" s="178">
        <f>COUNTIFS('3-班级学员信息表'!$AG:$AG,'12-经营数据表'!D$60,'3-班级学员信息表'!$R:$R,'12-经营数据表'!$B62,'3-班级学员信息表'!$Q:$Q,"在读")</f>
        <v>38</v>
      </c>
      <c r="E62" s="178">
        <f>COUNTIFS('3-班级学员信息表'!$AG:$AG,'12-经营数据表'!E$60,'3-班级学员信息表'!$R:$R,'12-经营数据表'!$B62,'3-班级学员信息表'!$Q:$Q,"在读")</f>
        <v>0</v>
      </c>
      <c r="F62" s="178">
        <f>COUNTIFS('3-班级学员信息表'!$AG:$AG,'12-经营数据表'!F$60,'3-班级学员信息表'!$R:$R,'12-经营数据表'!$B62,'3-班级学员信息表'!$Q:$Q,"在读")</f>
        <v>0</v>
      </c>
      <c r="G62" s="178">
        <f>COUNTIFS('3-班级学员信息表'!$AG:$AG,'12-经营数据表'!G$60,'3-班级学员信息表'!$R:$R,'12-经营数据表'!$B62,'3-班级学员信息表'!$Q:$Q,"在读")</f>
        <v>0</v>
      </c>
      <c r="H62" s="178">
        <f>COUNTIFS('3-班级学员信息表'!$AG:$AG,'12-经营数据表'!H$60,'3-班级学员信息表'!$R:$R,'12-经营数据表'!$B62,'3-班级学员信息表'!$Q:$Q,"在读")</f>
        <v>0</v>
      </c>
      <c r="I62" s="178">
        <f>COUNTIFS('3-班级学员信息表'!$AG:$AG,'12-经营数据表'!I$60,'3-班级学员信息表'!$R:$R,'12-经营数据表'!$B62,'3-班级学员信息表'!$Q:$Q,"在读")</f>
        <v>0</v>
      </c>
      <c r="J62" s="178">
        <f>COUNTIFS('3-班级学员信息表'!$AG:$AG,'12-经营数据表'!J$60,'3-班级学员信息表'!$R:$R,'12-经营数据表'!$B62,'3-班级学员信息表'!$Q:$Q,"在读")</f>
        <v>0</v>
      </c>
      <c r="K62" s="178">
        <f>COUNTIFS('3-班级学员信息表'!$AG:$AG,'12-经营数据表'!K$60,'3-班级学员信息表'!$R:$R,'12-经营数据表'!$B62,'3-班级学员信息表'!$Q:$Q,"在读")</f>
        <v>0</v>
      </c>
      <c r="L62" s="178">
        <f>COUNTIFS('3-班级学员信息表'!$AG:$AG,'12-经营数据表'!L$60,'3-班级学员信息表'!$R:$R,'12-经营数据表'!$B62,'3-班级学员信息表'!$Q:$Q,"在读")</f>
        <v>0</v>
      </c>
      <c r="M62" s="178">
        <f>COUNTIFS('3-班级学员信息表'!$AG:$AG,'12-经营数据表'!M$60,'3-班级学员信息表'!$R:$R,'12-经营数据表'!$B62,'3-班级学员信息表'!$Q:$Q,"在读")</f>
        <v>0</v>
      </c>
      <c r="N62" s="178">
        <f>COUNTIFS('3-班级学员信息表'!$AG:$AG,'12-经营数据表'!N$60,'3-班级学员信息表'!$R:$R,'12-经营数据表'!$B62,'3-班级学员信息表'!$Q:$Q,"在读")</f>
        <v>46</v>
      </c>
      <c r="O62" s="178">
        <f>COUNTIFS('3-班级学员信息表'!$AG:$AG,'12-经营数据表'!O$60,'3-班级学员信息表'!$R:$R,'12-经营数据表'!$B62,'3-班级学员信息表'!$Q:$Q,"在读")</f>
        <v>0</v>
      </c>
      <c r="P62" s="178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87</v>
      </c>
      <c r="R62" s="179">
        <f>H53</f>
        <v>0</v>
      </c>
      <c r="S62" s="180"/>
      <c r="T62" s="180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28</v>
      </c>
      <c r="C63" s="178">
        <f>COUNTIFS('3-班级学员信息表'!$AG:$AG,'12-经营数据表'!C$60,'3-班级学员信息表'!$R:$R,'12-经营数据表'!$B63,'3-班级学员信息表'!$Q:$Q,"在读")</f>
        <v>0</v>
      </c>
      <c r="D63" s="178">
        <f>COUNTIFS('3-班级学员信息表'!$AG:$AG,'12-经营数据表'!D$60,'3-班级学员信息表'!$R:$R,'12-经营数据表'!$B63,'3-班级学员信息表'!$Q:$Q,"在读")</f>
        <v>45</v>
      </c>
      <c r="E63" s="178">
        <f>COUNTIFS('3-班级学员信息表'!$AG:$AG,'12-经营数据表'!E$60,'3-班级学员信息表'!$R:$R,'12-经营数据表'!$B63,'3-班级学员信息表'!$Q:$Q,"在读")</f>
        <v>0</v>
      </c>
      <c r="F63" s="178">
        <f>COUNTIFS('3-班级学员信息表'!$AG:$AG,'12-经营数据表'!F$60,'3-班级学员信息表'!$R:$R,'12-经营数据表'!$B63,'3-班级学员信息表'!$Q:$Q,"在读")</f>
        <v>0</v>
      </c>
      <c r="G63" s="178">
        <f>COUNTIFS('3-班级学员信息表'!$AG:$AG,'12-经营数据表'!G$60,'3-班级学员信息表'!$R:$R,'12-经营数据表'!$B63,'3-班级学员信息表'!$Q:$Q,"在读")</f>
        <v>0</v>
      </c>
      <c r="H63" s="178">
        <f>COUNTIFS('3-班级学员信息表'!$AG:$AG,'12-经营数据表'!H$60,'3-班级学员信息表'!$R:$R,'12-经营数据表'!$B63,'3-班级学员信息表'!$Q:$Q,"在读")</f>
        <v>0</v>
      </c>
      <c r="I63" s="178">
        <f>COUNTIFS('3-班级学员信息表'!$AG:$AG,'12-经营数据表'!I$60,'3-班级学员信息表'!$R:$R,'12-经营数据表'!$B63,'3-班级学员信息表'!$Q:$Q,"在读")</f>
        <v>0</v>
      </c>
      <c r="J63" s="178">
        <f>COUNTIFS('3-班级学员信息表'!$AG:$AG,'12-经营数据表'!J$60,'3-班级学员信息表'!$R:$R,'12-经营数据表'!$B63,'3-班级学员信息表'!$Q:$Q,"在读")</f>
        <v>0</v>
      </c>
      <c r="K63" s="178">
        <f>COUNTIFS('3-班级学员信息表'!$AG:$AG,'12-经营数据表'!K$60,'3-班级学员信息表'!$R:$R,'12-经营数据表'!$B63,'3-班级学员信息表'!$Q:$Q,"在读")</f>
        <v>0</v>
      </c>
      <c r="L63" s="178">
        <f>COUNTIFS('3-班级学员信息表'!$AG:$AG,'12-经营数据表'!L$60,'3-班级学员信息表'!$R:$R,'12-经营数据表'!$B63,'3-班级学员信息表'!$Q:$Q,"在读")</f>
        <v>0</v>
      </c>
      <c r="M63" s="178">
        <f>COUNTIFS('3-班级学员信息表'!$AG:$AG,'12-经营数据表'!M$60,'3-班级学员信息表'!$R:$R,'12-经营数据表'!$B63,'3-班级学员信息表'!$Q:$Q,"在读")</f>
        <v>0</v>
      </c>
      <c r="N63" s="178">
        <f>COUNTIFS('3-班级学员信息表'!$AG:$AG,'12-经营数据表'!N$60,'3-班级学员信息表'!$R:$R,'12-经营数据表'!$B63,'3-班级学员信息表'!$Q:$Q,"在读")</f>
        <v>14</v>
      </c>
      <c r="O63" s="178">
        <f>COUNTIFS('3-班级学员信息表'!$AG:$AG,'12-经营数据表'!O$60,'3-班级学员信息表'!$R:$R,'12-经营数据表'!$B63,'3-班级学员信息表'!$Q:$Q,"在读")</f>
        <v>0</v>
      </c>
      <c r="P63" s="178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59</v>
      </c>
      <c r="R63" s="179">
        <f>H54</f>
        <v>0</v>
      </c>
      <c r="S63" s="180"/>
      <c r="T63" s="180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29</v>
      </c>
      <c r="C64" s="178">
        <f>COUNTIFS('3-班级学员信息表'!$AG:$AG,'12-经营数据表'!C$60,'3-班级学员信息表'!$R:$R,'12-经营数据表'!$B64,'3-班级学员信息表'!$Q:$Q,"在读")</f>
        <v>0</v>
      </c>
      <c r="D64" s="178">
        <f>COUNTIFS('3-班级学员信息表'!$AG:$AG,'12-经营数据表'!D$60,'3-班级学员信息表'!$R:$R,'12-经营数据表'!$B64,'3-班级学员信息表'!$Q:$Q,"在读")</f>
        <v>17</v>
      </c>
      <c r="E64" s="178">
        <f>COUNTIFS('3-班级学员信息表'!$AG:$AG,'12-经营数据表'!E$60,'3-班级学员信息表'!$R:$R,'12-经营数据表'!$B64,'3-班级学员信息表'!$Q:$Q,"在读")</f>
        <v>0</v>
      </c>
      <c r="F64" s="178">
        <f>COUNTIFS('3-班级学员信息表'!$AG:$AG,'12-经营数据表'!F$60,'3-班级学员信息表'!$R:$R,'12-经营数据表'!$B64,'3-班级学员信息表'!$Q:$Q,"在读")</f>
        <v>0</v>
      </c>
      <c r="G64" s="178">
        <f>COUNTIFS('3-班级学员信息表'!$AG:$AG,'12-经营数据表'!G$60,'3-班级学员信息表'!$R:$R,'12-经营数据表'!$B64,'3-班级学员信息表'!$Q:$Q,"在读")</f>
        <v>0</v>
      </c>
      <c r="H64" s="178">
        <f>COUNTIFS('3-班级学员信息表'!$AG:$AG,'12-经营数据表'!H$60,'3-班级学员信息表'!$R:$R,'12-经营数据表'!$B64,'3-班级学员信息表'!$Q:$Q,"在读")</f>
        <v>0</v>
      </c>
      <c r="I64" s="178">
        <f>COUNTIFS('3-班级学员信息表'!$AG:$AG,'12-经营数据表'!I$60,'3-班级学员信息表'!$R:$R,'12-经营数据表'!$B64,'3-班级学员信息表'!$Q:$Q,"在读")</f>
        <v>0</v>
      </c>
      <c r="J64" s="178">
        <f>COUNTIFS('3-班级学员信息表'!$AG:$AG,'12-经营数据表'!J$60,'3-班级学员信息表'!$R:$R,'12-经营数据表'!$B64,'3-班级学员信息表'!$Q:$Q,"在读")</f>
        <v>7</v>
      </c>
      <c r="K64" s="178">
        <f>COUNTIFS('3-班级学员信息表'!$AG:$AG,'12-经营数据表'!K$60,'3-班级学员信息表'!$R:$R,'12-经营数据表'!$B64,'3-班级学员信息表'!$Q:$Q,"在读")</f>
        <v>0</v>
      </c>
      <c r="L64" s="178">
        <f>COUNTIFS('3-班级学员信息表'!$AG:$AG,'12-经营数据表'!L$60,'3-班级学员信息表'!$R:$R,'12-经营数据表'!$B64,'3-班级学员信息表'!$Q:$Q,"在读")</f>
        <v>0</v>
      </c>
      <c r="M64" s="178">
        <f>COUNTIFS('3-班级学员信息表'!$AG:$AG,'12-经营数据表'!M$60,'3-班级学员信息表'!$R:$R,'12-经营数据表'!$B64,'3-班级学员信息表'!$Q:$Q,"在读")</f>
        <v>0</v>
      </c>
      <c r="N64" s="178">
        <f>COUNTIFS('3-班级学员信息表'!$AG:$AG,'12-经营数据表'!N$60,'3-班级学员信息表'!$R:$R,'12-经营数据表'!$B64,'3-班级学员信息表'!$Q:$Q,"在读")</f>
        <v>4</v>
      </c>
      <c r="O64" s="178">
        <f>COUNTIFS('3-班级学员信息表'!$AG:$AG,'12-经营数据表'!O$60,'3-班级学员信息表'!$R:$R,'12-经营数据表'!$B64,'3-班级学员信息表'!$Q:$Q,"在读")</f>
        <v>0</v>
      </c>
      <c r="P64" s="178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28</v>
      </c>
      <c r="R64" s="179">
        <f>H55</f>
        <v>0</v>
      </c>
      <c r="S64" s="180"/>
      <c r="T64" s="180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122</v>
      </c>
      <c r="C65" s="178">
        <f>COUNTIFS('3-班级学员信息表'!$AG:$AG,'12-经营数据表'!C$60,'3-班级学员信息表'!$R:$R,'12-经营数据表'!$B65,'3-班级学员信息表'!$Q:$Q,"在读")</f>
        <v>0</v>
      </c>
      <c r="D65" s="178">
        <f>COUNTIFS('3-班级学员信息表'!$AG:$AG,'12-经营数据表'!D$60,'3-班级学员信息表'!$R:$R,'12-经营数据表'!$B65,'3-班级学员信息表'!$Q:$Q,"在读")</f>
        <v>0</v>
      </c>
      <c r="E65" s="178">
        <f>COUNTIFS('3-班级学员信息表'!$AG:$AG,'12-经营数据表'!E$60,'3-班级学员信息表'!$R:$R,'12-经营数据表'!$B65,'3-班级学员信息表'!$Q:$Q,"在读")</f>
        <v>0</v>
      </c>
      <c r="F65" s="178">
        <f>COUNTIFS('3-班级学员信息表'!$AG:$AG,'12-经营数据表'!F$60,'3-班级学员信息表'!$R:$R,'12-经营数据表'!$B65,'3-班级学员信息表'!$Q:$Q,"在读")</f>
        <v>0</v>
      </c>
      <c r="G65" s="178">
        <f>COUNTIFS('3-班级学员信息表'!$AG:$AG,'12-经营数据表'!G$60,'3-班级学员信息表'!$R:$R,'12-经营数据表'!$B65,'3-班级学员信息表'!$Q:$Q,"在读")</f>
        <v>0</v>
      </c>
      <c r="H65" s="178">
        <f>COUNTIFS('3-班级学员信息表'!$AG:$AG,'12-经营数据表'!H$60,'3-班级学员信息表'!$R:$R,'12-经营数据表'!$B65,'3-班级学员信息表'!$Q:$Q,"在读")</f>
        <v>0</v>
      </c>
      <c r="I65" s="178">
        <f>COUNTIFS('3-班级学员信息表'!$AG:$AG,'12-经营数据表'!I$60,'3-班级学员信息表'!$R:$R,'12-经营数据表'!$B65,'3-班级学员信息表'!$Q:$Q,"在读")</f>
        <v>0</v>
      </c>
      <c r="J65" s="178">
        <f>COUNTIFS('3-班级学员信息表'!$AG:$AG,'12-经营数据表'!J$60,'3-班级学员信息表'!$R:$R,'12-经营数据表'!$B65,'3-班级学员信息表'!$Q:$Q,"在读")</f>
        <v>0</v>
      </c>
      <c r="K65" s="178">
        <f>COUNTIFS('3-班级学员信息表'!$AG:$AG,'12-经营数据表'!K$60,'3-班级学员信息表'!$R:$R,'12-经营数据表'!$B65,'3-班级学员信息表'!$Q:$Q,"在读")</f>
        <v>0</v>
      </c>
      <c r="L65" s="178">
        <f>COUNTIFS('3-班级学员信息表'!$AG:$AG,'12-经营数据表'!L$60,'3-班级学员信息表'!$R:$R,'12-经营数据表'!$B65,'3-班级学员信息表'!$Q:$Q,"在读")</f>
        <v>0</v>
      </c>
      <c r="M65" s="178">
        <f>COUNTIFS('3-班级学员信息表'!$AG:$AG,'12-经营数据表'!M$60,'3-班级学员信息表'!$R:$R,'12-经营数据表'!$B65,'3-班级学员信息表'!$Q:$Q,"在读")</f>
        <v>9</v>
      </c>
      <c r="N65" s="178">
        <f>COUNTIFS('3-班级学员信息表'!$AG:$AG,'12-经营数据表'!N$60,'3-班级学员信息表'!$R:$R,'12-经营数据表'!$B65,'3-班级学员信息表'!$Q:$Q,"在读")</f>
        <v>0</v>
      </c>
      <c r="O65" s="178">
        <f>COUNTIFS('3-班级学员信息表'!$AG:$AG,'12-经营数据表'!O$60,'3-班级学员信息表'!$R:$R,'12-经营数据表'!$B65,'3-班级学员信息表'!$Q:$Q,"在读")</f>
        <v>0</v>
      </c>
      <c r="P65" s="178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9</v>
      </c>
      <c r="R65" s="179">
        <f>H56</f>
        <v>0</v>
      </c>
      <c r="S65" s="180"/>
      <c r="T65" s="180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81" t="s">
        <v>83</v>
      </c>
      <c r="C66" s="182">
        <f>SUM(C61:C65)</f>
        <v>51</v>
      </c>
      <c r="D66" s="182">
        <f t="shared" ref="D66:Q66" si="7">SUM(D61:D65)</f>
        <v>100</v>
      </c>
      <c r="E66" s="182">
        <f t="shared" si="7"/>
        <v>0</v>
      </c>
      <c r="F66" s="182">
        <f t="shared" si="7"/>
        <v>0</v>
      </c>
      <c r="G66" s="182">
        <f t="shared" si="7"/>
        <v>0</v>
      </c>
      <c r="H66" s="182">
        <f t="shared" si="7"/>
        <v>0</v>
      </c>
      <c r="I66" s="182">
        <f t="shared" si="7"/>
        <v>0</v>
      </c>
      <c r="J66" s="182">
        <f t="shared" si="7"/>
        <v>7</v>
      </c>
      <c r="K66" s="182">
        <f t="shared" si="7"/>
        <v>0</v>
      </c>
      <c r="L66" s="182">
        <f t="shared" si="7"/>
        <v>0</v>
      </c>
      <c r="M66" s="182">
        <f t="shared" si="7"/>
        <v>9</v>
      </c>
      <c r="N66" s="182">
        <f t="shared" si="7"/>
        <v>65</v>
      </c>
      <c r="O66" s="182">
        <f t="shared" si="7"/>
        <v>0</v>
      </c>
      <c r="P66" s="182">
        <f t="shared" si="7"/>
        <v>0</v>
      </c>
      <c r="Q66" s="182">
        <f t="shared" si="7"/>
        <v>232</v>
      </c>
      <c r="R66" s="156">
        <f>SUM(R61:R65)</f>
        <v>0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password="CC99" sheet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X50:X51"/>
    <mergeCell ref="S50:S51"/>
    <mergeCell ref="W50:W51"/>
    <mergeCell ref="T50:T51"/>
    <mergeCell ref="U50:V50"/>
    <mergeCell ref="A1:R1"/>
    <mergeCell ref="B38:C38"/>
    <mergeCell ref="B39:C39"/>
    <mergeCell ref="B40:C40"/>
    <mergeCell ref="B41:C41"/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D4" sqref="D4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56" t="s">
        <v>1728</v>
      </c>
      <c r="B1" s="262" t="s">
        <v>1729</v>
      </c>
      <c r="C1" s="256" t="s">
        <v>1</v>
      </c>
      <c r="D1" s="262" t="s">
        <v>1730</v>
      </c>
      <c r="E1" s="262" t="s">
        <v>1731</v>
      </c>
      <c r="F1" s="256" t="s">
        <v>32</v>
      </c>
      <c r="G1" s="256" t="s">
        <v>33</v>
      </c>
      <c r="H1" s="262" t="s">
        <v>1732</v>
      </c>
      <c r="I1" s="264" t="s">
        <v>3</v>
      </c>
      <c r="J1" s="262" t="s">
        <v>35</v>
      </c>
      <c r="K1" s="262" t="s">
        <v>36</v>
      </c>
      <c r="L1" s="261" t="s">
        <v>1733</v>
      </c>
      <c r="M1" s="261" t="s">
        <v>1734</v>
      </c>
      <c r="N1" s="261" t="s">
        <v>37</v>
      </c>
      <c r="O1" s="262" t="s">
        <v>38</v>
      </c>
      <c r="P1" s="262" t="s">
        <v>39</v>
      </c>
      <c r="Q1" s="260" t="s">
        <v>40</v>
      </c>
      <c r="R1" s="260" t="s">
        <v>41</v>
      </c>
      <c r="S1" s="260" t="s">
        <v>31</v>
      </c>
      <c r="T1" s="256" t="s">
        <v>2</v>
      </c>
      <c r="U1" s="256" t="s">
        <v>42</v>
      </c>
      <c r="V1" s="256" t="s">
        <v>43</v>
      </c>
      <c r="W1" s="256" t="s">
        <v>44</v>
      </c>
      <c r="X1" s="256" t="s">
        <v>45</v>
      </c>
      <c r="Y1" s="256" t="s">
        <v>46</v>
      </c>
      <c r="Z1" s="256" t="s">
        <v>47</v>
      </c>
      <c r="AA1" s="257" t="s">
        <v>4</v>
      </c>
      <c r="AB1" s="258"/>
      <c r="AC1" s="259"/>
      <c r="AD1" s="257" t="s">
        <v>5</v>
      </c>
      <c r="AE1" s="258"/>
      <c r="AF1" s="259"/>
      <c r="AG1" s="257" t="s">
        <v>1735</v>
      </c>
      <c r="AH1" s="258"/>
      <c r="AI1" s="259"/>
      <c r="AJ1" s="257" t="s">
        <v>48</v>
      </c>
      <c r="AK1" s="258"/>
      <c r="AL1" s="259"/>
      <c r="AM1" s="257" t="s">
        <v>49</v>
      </c>
      <c r="AN1" s="258"/>
      <c r="AO1" s="259"/>
      <c r="AP1" s="256" t="s">
        <v>50</v>
      </c>
      <c r="AQ1" s="256"/>
      <c r="AR1" s="257" t="s">
        <v>51</v>
      </c>
      <c r="AS1" s="258"/>
      <c r="AT1" s="258"/>
      <c r="AU1" s="259"/>
      <c r="AV1" s="257" t="s">
        <v>52</v>
      </c>
      <c r="AW1" s="258"/>
      <c r="AX1" s="259"/>
      <c r="AY1" s="257" t="s">
        <v>1736</v>
      </c>
      <c r="AZ1" s="258"/>
      <c r="BA1" s="259"/>
      <c r="BB1" s="266" t="s">
        <v>813</v>
      </c>
      <c r="BE1" s="19" t="s">
        <v>54</v>
      </c>
      <c r="BG1" s="207" t="s">
        <v>1019</v>
      </c>
      <c r="BH1" s="207" t="s">
        <v>1020</v>
      </c>
      <c r="BI1" s="207" t="s">
        <v>1021</v>
      </c>
      <c r="BL1" s="19" t="s">
        <v>814</v>
      </c>
      <c r="BM1" s="19" t="s">
        <v>1</v>
      </c>
      <c r="BN1" s="19" t="s">
        <v>32</v>
      </c>
      <c r="BO1" s="19" t="s">
        <v>33</v>
      </c>
      <c r="BP1" s="19" t="s">
        <v>815</v>
      </c>
      <c r="BQ1" s="19" t="s">
        <v>34</v>
      </c>
      <c r="BR1" s="19" t="s">
        <v>35</v>
      </c>
      <c r="BS1" s="19" t="s">
        <v>1499</v>
      </c>
      <c r="BT1" s="19" t="s">
        <v>816</v>
      </c>
      <c r="BU1" s="19" t="s">
        <v>817</v>
      </c>
      <c r="BV1" s="19" t="s">
        <v>818</v>
      </c>
      <c r="BW1" s="19" t="s">
        <v>819</v>
      </c>
      <c r="BX1" s="19" t="s">
        <v>820</v>
      </c>
      <c r="BY1" s="19" t="s">
        <v>818</v>
      </c>
      <c r="CA1" s="19" t="s">
        <v>819</v>
      </c>
      <c r="CC1" s="19" t="s">
        <v>820</v>
      </c>
      <c r="CE1" s="19" t="s">
        <v>821</v>
      </c>
      <c r="CG1" s="19" t="s">
        <v>822</v>
      </c>
      <c r="CL1" s="19" t="s">
        <v>823</v>
      </c>
      <c r="CM1" s="19" t="s">
        <v>824</v>
      </c>
      <c r="CN1" s="19" t="s">
        <v>823</v>
      </c>
      <c r="CO1" s="19" t="s">
        <v>824</v>
      </c>
    </row>
    <row r="2" spans="1:98" ht="26.25" customHeight="1">
      <c r="A2" s="256"/>
      <c r="B2" s="263"/>
      <c r="C2" s="256"/>
      <c r="D2" s="263"/>
      <c r="E2" s="263"/>
      <c r="F2" s="256"/>
      <c r="G2" s="256"/>
      <c r="H2" s="263"/>
      <c r="I2" s="265"/>
      <c r="J2" s="263"/>
      <c r="K2" s="263"/>
      <c r="L2" s="261"/>
      <c r="M2" s="261"/>
      <c r="N2" s="261"/>
      <c r="O2" s="263"/>
      <c r="P2" s="263"/>
      <c r="Q2" s="260"/>
      <c r="R2" s="260"/>
      <c r="S2" s="260"/>
      <c r="T2" s="256"/>
      <c r="U2" s="256"/>
      <c r="V2" s="256"/>
      <c r="W2" s="256"/>
      <c r="X2" s="256"/>
      <c r="Y2" s="256"/>
      <c r="Z2" s="256"/>
      <c r="AA2" s="184" t="s">
        <v>6</v>
      </c>
      <c r="AB2" s="184" t="s">
        <v>53</v>
      </c>
      <c r="AC2" s="184" t="s">
        <v>1737</v>
      </c>
      <c r="AD2" s="184" t="s">
        <v>6</v>
      </c>
      <c r="AE2" s="184" t="s">
        <v>53</v>
      </c>
      <c r="AF2" s="184" t="s">
        <v>1737</v>
      </c>
      <c r="AG2" s="184" t="s">
        <v>6</v>
      </c>
      <c r="AH2" s="184" t="s">
        <v>53</v>
      </c>
      <c r="AI2" s="184" t="s">
        <v>1737</v>
      </c>
      <c r="AJ2" s="184" t="s">
        <v>6</v>
      </c>
      <c r="AK2" s="184" t="s">
        <v>53</v>
      </c>
      <c r="AL2" s="184" t="s">
        <v>1737</v>
      </c>
      <c r="AM2" s="184" t="s">
        <v>6</v>
      </c>
      <c r="AN2" s="184" t="s">
        <v>53</v>
      </c>
      <c r="AO2" s="184" t="s">
        <v>1737</v>
      </c>
      <c r="AP2" s="184" t="s">
        <v>6</v>
      </c>
      <c r="AQ2" s="184" t="s">
        <v>53</v>
      </c>
      <c r="AR2" s="184" t="s">
        <v>6</v>
      </c>
      <c r="AS2" s="184" t="s">
        <v>30</v>
      </c>
      <c r="AT2" s="184" t="s">
        <v>53</v>
      </c>
      <c r="AU2" s="184" t="s">
        <v>1737</v>
      </c>
      <c r="AV2" s="184" t="s">
        <v>6</v>
      </c>
      <c r="AW2" s="184" t="s">
        <v>53</v>
      </c>
      <c r="AX2" s="184" t="s">
        <v>1737</v>
      </c>
      <c r="AY2" s="183" t="s">
        <v>6</v>
      </c>
      <c r="AZ2" s="185" t="s">
        <v>53</v>
      </c>
      <c r="BA2" s="184" t="s">
        <v>1737</v>
      </c>
      <c r="BB2" s="267" t="s">
        <v>6</v>
      </c>
      <c r="BC2" s="185" t="s">
        <v>53</v>
      </c>
      <c r="BD2" s="184" t="s">
        <v>1739</v>
      </c>
      <c r="BE2" s="185"/>
      <c r="BG2" s="207"/>
      <c r="BH2" s="207"/>
      <c r="BI2" s="207"/>
      <c r="BY2" s="19" t="s">
        <v>825</v>
      </c>
      <c r="BZ2" s="19" t="s">
        <v>826</v>
      </c>
      <c r="CA2" s="19" t="s">
        <v>825</v>
      </c>
      <c r="CB2" s="19" t="s">
        <v>826</v>
      </c>
      <c r="CC2" s="19" t="s">
        <v>825</v>
      </c>
      <c r="CD2" s="19" t="s">
        <v>826</v>
      </c>
      <c r="CE2" s="19" t="s">
        <v>825</v>
      </c>
      <c r="CF2" s="19" t="s">
        <v>826</v>
      </c>
      <c r="CG2" s="19" t="s">
        <v>825</v>
      </c>
      <c r="CH2" s="19" t="s">
        <v>826</v>
      </c>
    </row>
    <row r="3" spans="1:98" ht="18" customHeight="1">
      <c r="A3" s="13">
        <v>1</v>
      </c>
      <c r="B3" s="186" t="str">
        <f>MONTH(N3)&amp;"月"</f>
        <v>6月</v>
      </c>
      <c r="C3" s="11" t="str">
        <f>+'5-课消明细表'!$G$2</f>
        <v>天河华景中心</v>
      </c>
      <c r="D3" s="187" t="s">
        <v>4874</v>
      </c>
      <c r="E3" s="112" t="s">
        <v>2021</v>
      </c>
      <c r="F3" s="12" t="str">
        <f>IF(E3="","",IFERROR(VLOOKUP(E3,'1-学员信息表'!A:AG,2,0),"错误"))</f>
        <v>陈炫宇1319</v>
      </c>
      <c r="G3" s="187" t="s">
        <v>4875</v>
      </c>
      <c r="H3" s="188" t="s">
        <v>867</v>
      </c>
      <c r="I3" s="112" t="s">
        <v>2196</v>
      </c>
      <c r="J3" s="189"/>
      <c r="K3" s="190"/>
      <c r="L3" s="191" t="str">
        <f>IF(E3="","",IFERROR(VLOOKUP(E3,'1-学员信息表'!A:AG,20,0),"错误"))</f>
        <v>天河区华景小学</v>
      </c>
      <c r="M3" s="192">
        <v>42778</v>
      </c>
      <c r="N3" s="193">
        <v>42903</v>
      </c>
      <c r="O3" s="194">
        <v>91</v>
      </c>
      <c r="P3" s="194">
        <v>0</v>
      </c>
      <c r="Q3" s="194">
        <v>13580</v>
      </c>
      <c r="R3" s="194">
        <v>280</v>
      </c>
      <c r="S3" s="195">
        <f>SUM(P3:R3)</f>
        <v>13860</v>
      </c>
      <c r="T3" s="196" t="s">
        <v>4877</v>
      </c>
      <c r="U3" s="197" t="s">
        <v>4876</v>
      </c>
      <c r="V3" s="198" t="str">
        <f>IF(E3="","",IFERROR(VLOOKUP(E3,'1-学员信息表'!A:AG,8,0),"错误"))</f>
        <v>13751851319</v>
      </c>
      <c r="W3" s="199" t="s">
        <v>4878</v>
      </c>
      <c r="X3" s="199" t="s">
        <v>4879</v>
      </c>
      <c r="Y3" s="113" t="s">
        <v>4880</v>
      </c>
      <c r="Z3" s="199"/>
      <c r="AA3" s="200" t="str">
        <f>IF(I3="","",IFERROR(VLOOKUP(I3,'2-班级信息'!A:AM,23,0),"错误"))</f>
        <v>错误</v>
      </c>
      <c r="AB3" s="201">
        <f>IF(AA3="",0,IF(G3="4次课前",VLOOKUP(C3,BM:CH,18,0),IF(G3="4次课后",VLOOKUP(C3,BM:CH,19,0),0)))</f>
        <v>150</v>
      </c>
      <c r="AC3" s="201"/>
      <c r="AD3" s="198" t="str">
        <f>IF(I3="","",IFERROR(VLOOKUP(I3,'2-班级信息'!A:AM,24,0),"错误"))</f>
        <v>错误</v>
      </c>
      <c r="AE3" s="201">
        <f>IF(AD3="",0,IF(G3="4次课前",VLOOKUP(C3,BM:CH,20,0),IF(G3="4次课后",VLOOKUP(C3,BM:CH,21,0),0)))</f>
        <v>90</v>
      </c>
      <c r="AF3" s="201"/>
      <c r="AG3" s="202" t="str">
        <f>IF(ISERROR(VLOOKUP(AA3,BG:BI,2,0)),"",VLOOKUP(AA3,BG:BI,2,0))</f>
        <v/>
      </c>
      <c r="AH3" s="201"/>
      <c r="AI3" s="201"/>
      <c r="AJ3" s="200" t="str">
        <f>IF(ISERROR(VLOOKUP(AG3,BH:BI,2,0)),"",VLOOKUP(AG3,BH:BI,2,0))</f>
        <v/>
      </c>
      <c r="AK3" s="201">
        <f>IF(AJ3="",0,IF(G3="4次课前",VLOOKUP(C3,BM:CH,14,0),IF(G3="4次课后",VLOOKUP(C3,BM:CH,15,0),0)))</f>
        <v>0</v>
      </c>
      <c r="AL3" s="201"/>
      <c r="AM3" s="202" t="str">
        <f>IF(ISERROR(VLOOKUP(C3,BM:CH,9,0)),"",VLOOKUP(C3,BM:CH,9,0))</f>
        <v>陈健霞</v>
      </c>
      <c r="AN3" s="201">
        <f>IF(AM3="无",0,IF(AM3="",0,IF(G3="4次课前",VLOOKUP(C3,BM:CH,12,0),IF(G3="4次课后",VLOOKUP(C3,BM:CH,13,0),0))))</f>
        <v>200</v>
      </c>
      <c r="AO3" s="201"/>
      <c r="AP3" s="202"/>
      <c r="AQ3" s="201"/>
      <c r="AR3" s="203" t="s">
        <v>4881</v>
      </c>
      <c r="AS3" s="188" t="s">
        <v>52</v>
      </c>
      <c r="AT3" s="201">
        <f>IF(OR(D3="退差额",L3="初三",L3="高一",L3="高二",L3="高三"),0,IF(H3="非学习卡",IF(OR(AS3="招生主任",AS3="招生副校长"),(P3+Q3)*5%,(P3+Q3)*4%),VLOOKUP(H3,CS:CT,2,0)*(P3+Q3)))</f>
        <v>1629.6</v>
      </c>
      <c r="AU3" s="201"/>
      <c r="AV3" s="204" t="str">
        <f>IF(ISERROR(VLOOKUP(C3,BM:CJ,8,0)),"",VLOOKUP(C3,BM:CJ,8,0))</f>
        <v>韦江娜</v>
      </c>
      <c r="AW3" s="201">
        <f>IF(OR(D3="退差额",L3="初三",L3="高一",L3="高二",L3="高三"),0,(P3+Q3)*1%)</f>
        <v>135.80000000000001</v>
      </c>
      <c r="AX3" s="201"/>
      <c r="AY3" s="204" t="str">
        <f>IF(ISERROR(VLOOKUP(C3,BM:CJ,7,0)),"",VLOOKUP(C3,BM:CJ,7,0))</f>
        <v>韦江娜</v>
      </c>
      <c r="AZ3" s="195">
        <f>Q3*2.5%</f>
        <v>339.5</v>
      </c>
      <c r="BA3" s="195"/>
      <c r="BB3" s="195"/>
      <c r="BC3" s="195">
        <f>AZ3</f>
        <v>339.5</v>
      </c>
      <c r="BD3" s="195"/>
      <c r="BE3" s="195">
        <f>AB3+AE3+AH3+AK3+AN3+AT3+AW3+AZ3+AQ3+BC3</f>
        <v>2884.4</v>
      </c>
      <c r="BG3" s="218" t="s">
        <v>4882</v>
      </c>
      <c r="BH3" s="218" t="s">
        <v>4883</v>
      </c>
      <c r="BI3" s="218" t="s">
        <v>4882</v>
      </c>
      <c r="BL3" s="19" t="s">
        <v>828</v>
      </c>
      <c r="BM3" s="19" t="s">
        <v>1500</v>
      </c>
      <c r="BO3" s="19" t="s">
        <v>829</v>
      </c>
      <c r="BP3" s="19" t="s">
        <v>830</v>
      </c>
      <c r="BQ3" s="19" t="s">
        <v>831</v>
      </c>
      <c r="BS3" s="19" t="s">
        <v>832</v>
      </c>
      <c r="BT3" s="19" t="s">
        <v>832</v>
      </c>
      <c r="BU3" s="19" t="s">
        <v>833</v>
      </c>
      <c r="BV3" s="19" t="s">
        <v>834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55</v>
      </c>
      <c r="CK3" s="19" t="s">
        <v>831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823</v>
      </c>
      <c r="CS3" s="19" t="s">
        <v>881</v>
      </c>
      <c r="CT3" s="19">
        <v>0.09</v>
      </c>
    </row>
    <row r="4" spans="1:98" ht="18" customHeight="1">
      <c r="A4" s="8">
        <v>2</v>
      </c>
      <c r="B4" s="186" t="str">
        <f>MONTH(N4)&amp;"月"</f>
        <v>1月</v>
      </c>
      <c r="C4" s="11" t="str">
        <f>+'5-课消明细表'!$G$2</f>
        <v>天河华景中心</v>
      </c>
      <c r="D4" s="187"/>
      <c r="E4" s="112"/>
      <c r="F4" s="12" t="str">
        <f>IF(E4="","",IFERROR(VLOOKUP(E4,'1-学员信息表'!A:AG,2,0),"错误"))</f>
        <v/>
      </c>
      <c r="G4" s="187"/>
      <c r="H4" s="188"/>
      <c r="I4" s="112"/>
      <c r="J4" s="189"/>
      <c r="K4" s="190"/>
      <c r="L4" s="191" t="str">
        <f>IF(E4="","",IFERROR(VLOOKUP(E4,'1-学员信息表'!A:AG,20,0),"错误"))</f>
        <v/>
      </c>
      <c r="M4" s="192"/>
      <c r="N4" s="193"/>
      <c r="O4" s="194"/>
      <c r="P4" s="194"/>
      <c r="Q4" s="194"/>
      <c r="R4" s="194"/>
      <c r="S4" s="195">
        <f>SUM(P4:R4)</f>
        <v>0</v>
      </c>
      <c r="T4" s="196"/>
      <c r="U4" s="197"/>
      <c r="V4" s="198" t="str">
        <f>IF(E4="","",IFERROR(VLOOKUP(E4,'1-学员信息表'!A:AG,8,0),"错误"))</f>
        <v/>
      </c>
      <c r="W4" s="199"/>
      <c r="X4" s="199"/>
      <c r="Y4" s="113"/>
      <c r="Z4" s="199"/>
      <c r="AA4" s="200" t="str">
        <f>IF(I4="","",IFERROR(VLOOKUP(I4,'2-班级信息'!A:AM,23,0),"错误"))</f>
        <v/>
      </c>
      <c r="AB4" s="201">
        <f>IF(AA4="",0,IF(G4="4次课前",VLOOKUP(C4,BM:CH,18,0),IF(G4="4次课后",VLOOKUP(C4,BM:CH,19,0),0)))</f>
        <v>0</v>
      </c>
      <c r="AC4" s="201"/>
      <c r="AD4" s="198" t="str">
        <f>IF(I4="","",IFERROR(VLOOKUP(I4,'2-班级信息'!A:AM,24,0),"错误"))</f>
        <v/>
      </c>
      <c r="AE4" s="201">
        <f>IF(AD4="",0,IF(G4="4次课前",VLOOKUP(C4,BM:CH,20,0),IF(G4="4次课后",VLOOKUP(C4,BM:CH,21,0),0)))</f>
        <v>0</v>
      </c>
      <c r="AF4" s="201"/>
      <c r="AG4" s="202" t="str">
        <f>IF(ISERROR(VLOOKUP(AA4,BG:BI,2,0)),"",VLOOKUP(AA4,BG:BI,2,0))</f>
        <v/>
      </c>
      <c r="AH4" s="201"/>
      <c r="AI4" s="201"/>
      <c r="AJ4" s="200" t="str">
        <f>IF(ISERROR(VLOOKUP(AG4,BH:BI,2,0)),"",VLOOKUP(AG4,BH:BI,2,0))</f>
        <v/>
      </c>
      <c r="AK4" s="201">
        <f>IF(AJ4="",0,IF(G4="4次课前",VLOOKUP(C4,BM:CH,14,0),IF(G4="4次课后",VLOOKUP(C4,BM:CH,15,0),0)))</f>
        <v>0</v>
      </c>
      <c r="AL4" s="201"/>
      <c r="AM4" s="202" t="str">
        <f>IF(ISERROR(VLOOKUP(C4,BM:CH,9,0)),"",VLOOKUP(C4,BM:CH,9,0))</f>
        <v>陈健霞</v>
      </c>
      <c r="AN4" s="201">
        <f>IF(AM4="无",0,IF(AM4="",0,IF(G4="4次课前",VLOOKUP(C4,BM:CH,12,0),IF(G4="4次课后",VLOOKUP(C4,BM:CH,13,0),0))))</f>
        <v>0</v>
      </c>
      <c r="AO4" s="201"/>
      <c r="AP4" s="202"/>
      <c r="AQ4" s="201"/>
      <c r="AR4" s="203" t="s">
        <v>1738</v>
      </c>
      <c r="AS4" s="188"/>
      <c r="AT4" s="201">
        <f>IF(OR(D4="退差额",L4="初三",L4="高一",L4="高二",L4="高三"),0,IF(AS4="招生顾问",(P4+Q4)*4%,(P4+Q4)*5%))</f>
        <v>0</v>
      </c>
      <c r="AU4" s="201"/>
      <c r="AV4" s="204" t="str">
        <f>IF(ISERROR(VLOOKUP(C4,BM:CJ,8,0)),"",VLOOKUP(C4,BM:CJ,8,0))</f>
        <v>韦江娜</v>
      </c>
      <c r="AW4" s="201">
        <f>IF(OR(D4="退差额",L4="初三",L4="高一",L4="高二",L4="高三"),0,(P4+Q4)*1%)</f>
        <v>0</v>
      </c>
      <c r="AX4" s="201"/>
      <c r="AY4" s="204" t="str">
        <f>IF(ISERROR(VLOOKUP(C4,BM:CJ,7,0)),"",VLOOKUP(C4,BM:CJ,7,0))</f>
        <v>韦江娜</v>
      </c>
      <c r="AZ4" s="195">
        <f>Q4*2.5%</f>
        <v>0</v>
      </c>
      <c r="BA4" s="195"/>
      <c r="BB4" s="195"/>
      <c r="BC4" s="195">
        <f t="shared" ref="BC4:BC46" si="0">AZ4</f>
        <v>0</v>
      </c>
      <c r="BD4" s="195"/>
      <c r="BE4" s="195">
        <f t="shared" ref="BE4:BE46" si="1">AB4+AE4+AH4+AK4+AN4+AT4+AW4+AZ4+AQ4+BC4</f>
        <v>0</v>
      </c>
      <c r="BG4" s="218" t="s">
        <v>4884</v>
      </c>
      <c r="BH4" s="219" t="s">
        <v>4883</v>
      </c>
      <c r="BI4" s="219" t="s">
        <v>4882</v>
      </c>
      <c r="BL4" s="19" t="s">
        <v>873</v>
      </c>
      <c r="BM4" s="19" t="s">
        <v>1486</v>
      </c>
      <c r="BO4" s="19" t="s">
        <v>874</v>
      </c>
      <c r="BP4" s="19" t="s">
        <v>875</v>
      </c>
      <c r="BQ4" s="19" t="s">
        <v>876</v>
      </c>
      <c r="BS4" s="19" t="s">
        <v>877</v>
      </c>
      <c r="BT4" s="19" t="s">
        <v>877</v>
      </c>
      <c r="BU4" s="19" t="s">
        <v>878</v>
      </c>
      <c r="BV4" s="19" t="s">
        <v>879</v>
      </c>
      <c r="BX4" s="19" t="s">
        <v>835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56</v>
      </c>
      <c r="CK4" s="19" t="s">
        <v>876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880</v>
      </c>
      <c r="CS4" s="19" t="s">
        <v>882</v>
      </c>
      <c r="CT4" s="19">
        <v>0.1</v>
      </c>
    </row>
    <row r="5" spans="1:98" ht="18" customHeight="1">
      <c r="A5" s="8" t="str">
        <f>IF(E5="","",A4+1)</f>
        <v/>
      </c>
      <c r="B5" s="186"/>
      <c r="C5" s="11"/>
      <c r="D5" s="187"/>
      <c r="E5" s="113"/>
      <c r="F5" s="12"/>
      <c r="G5" s="187"/>
      <c r="H5" s="188"/>
      <c r="I5" s="112"/>
      <c r="J5" s="189"/>
      <c r="K5" s="190"/>
      <c r="L5" s="205"/>
      <c r="M5" s="192"/>
      <c r="N5" s="193"/>
      <c r="O5" s="203"/>
      <c r="P5" s="190"/>
      <c r="Q5" s="194"/>
      <c r="R5" s="194"/>
      <c r="S5" s="195">
        <f>SUM(P5:R5)</f>
        <v>0</v>
      </c>
      <c r="T5" s="196"/>
      <c r="U5" s="197"/>
      <c r="V5" s="198"/>
      <c r="W5" s="199"/>
      <c r="X5" s="199"/>
      <c r="Y5" s="113"/>
      <c r="Z5" s="199"/>
      <c r="AA5" s="200" t="str">
        <f>IF(I5="","",IFERROR(VLOOKUP(I5,'[2]2-班级信息'!A:AI,23,0),"错误"))</f>
        <v/>
      </c>
      <c r="AB5" s="201">
        <f>IF(AA5="",0,IF(G5="4次课前",VLOOKUP(C5,BM:CH,18,0),IF(G5="4次课后",VLOOKUP(C5,BM:CH,19,0),0)))</f>
        <v>0</v>
      </c>
      <c r="AC5" s="201"/>
      <c r="AD5" s="198" t="str">
        <f>IF(I5="","",IFERROR(VLOOKUP(I5,'[2]2-班级信息'!A:AI,24,0),"错误"))</f>
        <v/>
      </c>
      <c r="AE5" s="201">
        <f>IF(AD5="",0,IF(G5="4次课前",VLOOKUP(C5,BM:CH,20,0),IF(G5="4次课后",VLOOKUP(C5,BM:CH,21,0),0)))</f>
        <v>0</v>
      </c>
      <c r="AF5" s="201"/>
      <c r="AG5" s="202" t="str">
        <f>IF(ISERROR(VLOOKUP(AA5,BG:BI,2,0)),"",VLOOKUP(AA5,BG:BI,2,0))</f>
        <v/>
      </c>
      <c r="AH5" s="201"/>
      <c r="AI5" s="201"/>
      <c r="AJ5" s="198" t="str">
        <f>IF(ISERROR(VLOOKUP(AG5,BH:BI,2,0)),"",VLOOKUP(AG5,BH:BI,2,0))</f>
        <v/>
      </c>
      <c r="AK5" s="201">
        <f>IF(AJ5="",0,IF(G5="4次课前",VLOOKUP(C5,BM:CH,14,0),IF(G5="4次课后",VLOOKUP(C5,BM:CH,15,0),0)))</f>
        <v>0</v>
      </c>
      <c r="AL5" s="201"/>
      <c r="AM5" s="202" t="str">
        <f>IF(ISERROR(VLOOKUP(C5,BM:CH,9,0)),"",VLOOKUP(C5,BM:CH,9,0))</f>
        <v/>
      </c>
      <c r="AN5" s="201">
        <f>IF(AM5="无",0,IF(AM5="",0,IF(G5="4次课前",VLOOKUP(C5,BM:CH,12,0),IF(G5="4次课后",VLOOKUP(C5,BM:CH,13,0),0))))</f>
        <v>0</v>
      </c>
      <c r="AO5" s="201"/>
      <c r="AP5" s="202"/>
      <c r="AQ5" s="201"/>
      <c r="AR5" s="203"/>
      <c r="AS5" s="206"/>
      <c r="AT5" s="201">
        <f>IF(OR(D5="退差额",L5="初三",L5="高一",L5="高二",L5="高三"),0,IF(AS5="招生顾问",(P5+Q5)*4%,(P5+Q5)*5%))</f>
        <v>0</v>
      </c>
      <c r="AU5" s="201"/>
      <c r="AV5" s="202" t="str">
        <f>IF(ISERROR(VLOOKUP(C5,BM:CJ,8,0)),"",VLOOKUP(C5,BM:CJ,8,0))</f>
        <v/>
      </c>
      <c r="AW5" s="201">
        <f>IF(OR(D5="退差额",L5="初三",L5="高一",L5="高二",L5="高三"),0,(P5+Q5)*1%)</f>
        <v>0</v>
      </c>
      <c r="AX5" s="201"/>
      <c r="AY5" s="204" t="str">
        <f>IF(ISERROR(VLOOKUP(C5,BM:CJ,7,0)),"",VLOOKUP(C5,BM:CJ,7,0))</f>
        <v/>
      </c>
      <c r="AZ5" s="195">
        <f>Q5*2.5%</f>
        <v>0</v>
      </c>
      <c r="BA5" s="195"/>
      <c r="BB5" s="195"/>
      <c r="BC5" s="195">
        <f t="shared" si="0"/>
        <v>0</v>
      </c>
      <c r="BD5" s="195"/>
      <c r="BE5" s="195">
        <f t="shared" si="1"/>
        <v>0</v>
      </c>
      <c r="BG5" s="218" t="s">
        <v>4885</v>
      </c>
      <c r="BH5" s="219" t="s">
        <v>4883</v>
      </c>
      <c r="BI5" s="219" t="s">
        <v>4882</v>
      </c>
      <c r="BL5" s="19" t="s">
        <v>1023</v>
      </c>
      <c r="BM5" s="19" t="s">
        <v>1487</v>
      </c>
      <c r="BP5" s="19" t="s">
        <v>1024</v>
      </c>
      <c r="BS5" s="19" t="s">
        <v>1025</v>
      </c>
      <c r="BT5" s="19" t="s">
        <v>1025</v>
      </c>
      <c r="BU5" s="19" t="s">
        <v>1530</v>
      </c>
      <c r="BV5" s="19" t="s">
        <v>1026</v>
      </c>
      <c r="BX5" s="19" t="s">
        <v>1027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1028</v>
      </c>
      <c r="CK5" s="19" t="s">
        <v>1029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1030</v>
      </c>
      <c r="CT5" s="19">
        <v>0.12</v>
      </c>
    </row>
    <row r="6" spans="1:98" ht="18" customHeight="1">
      <c r="A6" s="8"/>
      <c r="B6" s="186" t="str">
        <f>IF(E6="","",MONTH(N6)&amp;"月")</f>
        <v/>
      </c>
      <c r="C6" s="11"/>
      <c r="D6" s="187"/>
      <c r="E6" s="113"/>
      <c r="F6" s="12"/>
      <c r="G6" s="187"/>
      <c r="H6" s="188"/>
      <c r="I6" s="112"/>
      <c r="J6" s="189"/>
      <c r="K6" s="190"/>
      <c r="L6" s="205"/>
      <c r="M6" s="192"/>
      <c r="N6" s="193"/>
      <c r="O6" s="203"/>
      <c r="P6" s="190"/>
      <c r="Q6" s="194"/>
      <c r="R6" s="194"/>
      <c r="S6" s="195">
        <f>SUM(P6:R6)</f>
        <v>0</v>
      </c>
      <c r="T6" s="196"/>
      <c r="U6" s="197"/>
      <c r="V6" s="198"/>
      <c r="W6" s="199"/>
      <c r="X6" s="199"/>
      <c r="Y6" s="113"/>
      <c r="Z6" s="199"/>
      <c r="AA6" s="200" t="str">
        <f>IF(I6="","",IFERROR(VLOOKUP(I6,'[2]2-班级信息'!A:AI,23,0),"错误"))</f>
        <v/>
      </c>
      <c r="AB6" s="201">
        <f>IF(AA6="",0,IF(G6="4次课前",VLOOKUP(C6,BM:CH,18,0),IF(G6="4次课后",VLOOKUP(C6,BM:CH,19,0),0)))</f>
        <v>0</v>
      </c>
      <c r="AC6" s="201"/>
      <c r="AD6" s="198" t="str">
        <f>IF(I6="","",IFERROR(VLOOKUP(I6,'[2]2-班级信息'!A:AI,24,0),"错误"))</f>
        <v/>
      </c>
      <c r="AE6" s="201">
        <f>IF(AD6="",0,IF(G6="4次课前",VLOOKUP(C6,BM:CH,20,0),IF(G6="4次课后",VLOOKUP(C6,BM:CH,21,0),0)))</f>
        <v>0</v>
      </c>
      <c r="AF6" s="201"/>
      <c r="AG6" s="202" t="str">
        <f>IF(ISERROR(VLOOKUP(AA6,BG:BI,2,0)),"",VLOOKUP(AA6,BG:BI,2,0))</f>
        <v/>
      </c>
      <c r="AH6" s="201"/>
      <c r="AI6" s="201"/>
      <c r="AJ6" s="198" t="str">
        <f>IF(ISERROR(VLOOKUP(AG6,BH:BI,2,0)),"",VLOOKUP(AG6,BH:BI,2,0))</f>
        <v/>
      </c>
      <c r="AK6" s="201">
        <f>IF(AJ6="",0,IF(G6="4次课前",VLOOKUP(C6,BM:CH,14,0),IF(G6="4次课后",VLOOKUP(C6,BM:CH,15,0),0)))</f>
        <v>0</v>
      </c>
      <c r="AL6" s="201"/>
      <c r="AM6" s="202" t="str">
        <f>IF(ISERROR(VLOOKUP(C6,BM:CH,9,0)),"",VLOOKUP(C6,BM:CH,9,0))</f>
        <v/>
      </c>
      <c r="AN6" s="201">
        <f>IF(AM6="无",0,IF(AM6="",0,IF(G6="4次课前",VLOOKUP(C6,BM:CH,12,0),IF(G6="4次课后",VLOOKUP(C6,BM:CH,13,0),0))))</f>
        <v>0</v>
      </c>
      <c r="AO6" s="201"/>
      <c r="AP6" s="202"/>
      <c r="AQ6" s="201"/>
      <c r="AR6" s="203"/>
      <c r="AS6" s="206"/>
      <c r="AT6" s="201">
        <f>IF(OR(D6="退差额",L6="初三",L6="高一",L6="高二",L6="高三"),0,IF(AS6="招生顾问",(P6+Q6)*4%,(P6+Q6)*5%))</f>
        <v>0</v>
      </c>
      <c r="AU6" s="201"/>
      <c r="AV6" s="202" t="str">
        <f>IF(ISERROR(VLOOKUP(C6,BM:CJ,8,0)),"",VLOOKUP(C6,BM:CJ,8,0))</f>
        <v/>
      </c>
      <c r="AW6" s="201">
        <f>IF(OR(D6="退差额",L6="初三",L6="高一",L6="高二",L6="高三"),0,(P6+Q6)*1%)</f>
        <v>0</v>
      </c>
      <c r="AX6" s="201"/>
      <c r="AY6" s="204" t="str">
        <f>IF(ISERROR(VLOOKUP(C6,BM:CJ,7,0)),"",VLOOKUP(C6,BM:CJ,7,0))</f>
        <v/>
      </c>
      <c r="AZ6" s="195">
        <f>Q6*2.5%</f>
        <v>0</v>
      </c>
      <c r="BA6" s="195"/>
      <c r="BB6" s="195"/>
      <c r="BC6" s="195">
        <f t="shared" si="0"/>
        <v>0</v>
      </c>
      <c r="BD6" s="195"/>
      <c r="BE6" s="195">
        <f t="shared" si="1"/>
        <v>0</v>
      </c>
      <c r="BG6" s="218" t="s">
        <v>4886</v>
      </c>
      <c r="BH6" s="219" t="s">
        <v>4883</v>
      </c>
      <c r="BI6" s="219" t="s">
        <v>4882</v>
      </c>
      <c r="BL6" s="19" t="s">
        <v>1031</v>
      </c>
      <c r="BM6" s="19" t="s">
        <v>1488</v>
      </c>
      <c r="BP6" s="19" t="s">
        <v>1032</v>
      </c>
      <c r="BS6" s="19" t="s">
        <v>1501</v>
      </c>
      <c r="BT6" s="19" t="s">
        <v>1033</v>
      </c>
      <c r="BU6" s="19" t="s">
        <v>1072</v>
      </c>
      <c r="BV6" s="19" t="s">
        <v>1026</v>
      </c>
      <c r="BW6" s="19" t="s">
        <v>1034</v>
      </c>
      <c r="BX6" s="19" t="s">
        <v>1022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1035</v>
      </c>
      <c r="CK6" s="19" t="s">
        <v>1029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866</v>
      </c>
      <c r="CT6" s="19">
        <v>0.08</v>
      </c>
    </row>
    <row r="7" spans="1:98" ht="18" customHeight="1">
      <c r="A7" s="8" t="str">
        <f t="shared" ref="A7:A46" si="2">IF(E7="","",A6+1)</f>
        <v/>
      </c>
      <c r="B7" s="186" t="str">
        <f t="shared" ref="B7:B46" si="3">IF(E7="","",MONTH(N7)&amp;"月")</f>
        <v/>
      </c>
      <c r="C7" s="11" t="str">
        <f>IF(E7="","",+'5-课消明细表'!$G$2)</f>
        <v/>
      </c>
      <c r="D7" s="187"/>
      <c r="E7" s="113"/>
      <c r="F7" s="12" t="str">
        <f>IF(E7="","",IFERROR(VLOOKUP(E7,'1-学员信息表'!A:AG,2,0),"错误"))</f>
        <v/>
      </c>
      <c r="G7" s="187"/>
      <c r="H7" s="188"/>
      <c r="I7" s="112"/>
      <c r="J7" s="189"/>
      <c r="K7" s="190"/>
      <c r="L7" s="205" t="str">
        <f>IF(E7="","",IFERROR(VLOOKUP(E7,'1-学员信息表'!A:AG,20,0),"错误"))</f>
        <v/>
      </c>
      <c r="M7" s="192"/>
      <c r="N7" s="193"/>
      <c r="O7" s="203"/>
      <c r="P7" s="190"/>
      <c r="Q7" s="194"/>
      <c r="R7" s="194"/>
      <c r="S7" s="195">
        <f>SUM(P7:R7)</f>
        <v>0</v>
      </c>
      <c r="T7" s="196"/>
      <c r="U7" s="197"/>
      <c r="V7" s="198" t="str">
        <f>IF(E7="","",IFERROR(VLOOKUP(E7,'1-学员信息表'!A:AG,8,0),"错误"))</f>
        <v/>
      </c>
      <c r="W7" s="199"/>
      <c r="X7" s="199"/>
      <c r="Y7" s="113"/>
      <c r="Z7" s="199"/>
      <c r="AA7" s="200" t="str">
        <f>IF(I7="","",IFERROR(VLOOKUP(I7,'2-班级信息'!A:AM,23,0),"错误"))</f>
        <v/>
      </c>
      <c r="AB7" s="201">
        <f t="shared" ref="AB7:AB46" si="4">IF(AA7="",0,IF(G7="4次课前",VLOOKUP(C7,BM:CH,18,0),IF(G7="4次课后",VLOOKUP(C7,BM:CH,19,0),0)))</f>
        <v>0</v>
      </c>
      <c r="AC7" s="201"/>
      <c r="AD7" s="198" t="str">
        <f>IF(I7="","",IFERROR(VLOOKUP(I7,'2-班级信息'!A:AM,24,0),"错误"))</f>
        <v/>
      </c>
      <c r="AE7" s="201">
        <f t="shared" ref="AE7:AE46" si="5">IF(AD7="",0,IF(G7="4次课前",VLOOKUP(C7,BM:CH,20,0),IF(G7="4次课后",VLOOKUP(C7,BM:CH,21,0),0)))</f>
        <v>0</v>
      </c>
      <c r="AF7" s="201"/>
      <c r="AG7" s="202" t="str">
        <f t="shared" ref="AG7:AG46" si="6">IF(ISERROR(VLOOKUP(AA7,BG:BI,2,0)),"",VLOOKUP(AA7,BG:BI,2,0))</f>
        <v/>
      </c>
      <c r="AH7" s="201"/>
      <c r="AI7" s="201"/>
      <c r="AJ7" s="198" t="str">
        <f t="shared" ref="AJ7:AJ46" si="7">IF(ISERROR(VLOOKUP(AG7,BH:BI,2,0)),"",VLOOKUP(AG7,BH:BI,2,0))</f>
        <v/>
      </c>
      <c r="AK7" s="201">
        <f t="shared" ref="AK7:AK46" si="8">IF(AJ7="",0,IF(G7="4次课前",VLOOKUP(C7,BM:CH,14,0),IF(G7="4次课后",VLOOKUP(C7,BM:CH,15,0),0)))</f>
        <v>0</v>
      </c>
      <c r="AL7" s="201"/>
      <c r="AM7" s="202" t="str">
        <f t="shared" ref="AM7:AM46" si="9">IF(ISERROR(VLOOKUP(C7,BM:CH,9,0)),"",VLOOKUP(C7,BM:CH,9,0))</f>
        <v/>
      </c>
      <c r="AN7" s="201">
        <f t="shared" ref="AN7:AN46" si="10">IF(AM7="无",0,IF(AM7="",0,IF(G7="4次课前",VLOOKUP(C7,BM:CH,12,0),IF(G7="4次课后",VLOOKUP(C7,BM:CH,13,0),0))))</f>
        <v>0</v>
      </c>
      <c r="AO7" s="201"/>
      <c r="AP7" s="202"/>
      <c r="AQ7" s="201"/>
      <c r="AR7" s="203"/>
      <c r="AS7" s="206"/>
      <c r="AT7" s="201">
        <f t="shared" ref="AT7:AT46" si="11">IF(OR(D7="退差额",L7="初三",L7="高一",L7="高二",L7="高三"),0,IF(AS7="招生顾问",(P7+Q7)*4%,(P7+Q7)*5%))</f>
        <v>0</v>
      </c>
      <c r="AU7" s="201"/>
      <c r="AV7" s="202" t="str">
        <f t="shared" ref="AV7:AV46" si="12">IF(ISERROR(VLOOKUP(C7,BM:CJ,8,0)),"",VLOOKUP(C7,BM:CJ,8,0))</f>
        <v/>
      </c>
      <c r="AW7" s="201">
        <f t="shared" ref="AW7:AW46" si="13">IF(OR(D7="退差额",L7="初三",L7="高一",L7="高二",L7="高三"),0,(P7+Q7)*1%)</f>
        <v>0</v>
      </c>
      <c r="AX7" s="201"/>
      <c r="AY7" s="204" t="str">
        <f t="shared" ref="AY7:AY46" si="14">IF(ISERROR(VLOOKUP(C7,BM:CJ,7,0)),"",VLOOKUP(C7,BM:CJ,7,0))</f>
        <v/>
      </c>
      <c r="AZ7" s="195">
        <f t="shared" ref="AZ7:AZ46" si="15">Q7*2.5%</f>
        <v>0</v>
      </c>
      <c r="BA7" s="195"/>
      <c r="BB7" s="195"/>
      <c r="BC7" s="195">
        <f t="shared" si="0"/>
        <v>0</v>
      </c>
      <c r="BD7" s="195"/>
      <c r="BE7" s="195">
        <f t="shared" si="1"/>
        <v>0</v>
      </c>
      <c r="BG7" s="218" t="s">
        <v>4887</v>
      </c>
      <c r="BH7" s="219" t="s">
        <v>4883</v>
      </c>
      <c r="BI7" s="219" t="s">
        <v>4882</v>
      </c>
      <c r="BL7" s="19" t="s">
        <v>840</v>
      </c>
      <c r="BM7" s="19" t="s">
        <v>1489</v>
      </c>
      <c r="BS7" s="19" t="s">
        <v>841</v>
      </c>
      <c r="BT7" s="19" t="s">
        <v>841</v>
      </c>
      <c r="BU7" s="19" t="s">
        <v>842</v>
      </c>
      <c r="BV7" s="19" t="s">
        <v>58</v>
      </c>
      <c r="BW7" s="19" t="s">
        <v>803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804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883</v>
      </c>
      <c r="CT7" s="19">
        <v>0.1</v>
      </c>
    </row>
    <row r="8" spans="1:98" ht="18" customHeight="1">
      <c r="A8" s="8" t="str">
        <f t="shared" si="2"/>
        <v/>
      </c>
      <c r="B8" s="186" t="str">
        <f t="shared" si="3"/>
        <v/>
      </c>
      <c r="C8" s="11" t="str">
        <f>IF(E8="","",+'5-课消明细表'!$G$2)</f>
        <v/>
      </c>
      <c r="D8" s="187"/>
      <c r="E8" s="113"/>
      <c r="F8" s="12" t="str">
        <f>IF(E8="","",IFERROR(VLOOKUP(E8,'1-学员信息表'!A:AG,2,0),"错误"))</f>
        <v/>
      </c>
      <c r="G8" s="187"/>
      <c r="H8" s="188"/>
      <c r="I8" s="112"/>
      <c r="J8" s="189"/>
      <c r="K8" s="190"/>
      <c r="L8" s="205" t="str">
        <f>IF(E8="","",IFERROR(VLOOKUP(E8,'1-学员信息表'!A:AG,20,0),"错误"))</f>
        <v/>
      </c>
      <c r="M8" s="192"/>
      <c r="N8" s="193"/>
      <c r="O8" s="203"/>
      <c r="P8" s="190"/>
      <c r="Q8" s="194"/>
      <c r="R8" s="194"/>
      <c r="S8" s="195">
        <f t="shared" ref="S8:S46" si="16">SUM(P8:R8)</f>
        <v>0</v>
      </c>
      <c r="T8" s="196"/>
      <c r="U8" s="197"/>
      <c r="V8" s="198" t="str">
        <f>IF(E8="","",IFERROR(VLOOKUP(E8,'1-学员信息表'!A:AG,8,0),"错误"))</f>
        <v/>
      </c>
      <c r="W8" s="199"/>
      <c r="X8" s="199"/>
      <c r="Y8" s="113"/>
      <c r="Z8" s="199"/>
      <c r="AA8" s="200" t="str">
        <f>IF(I8="","",IFERROR(VLOOKUP(I8,'2-班级信息'!A:AM,23,0),"错误"))</f>
        <v/>
      </c>
      <c r="AB8" s="201">
        <f t="shared" si="4"/>
        <v>0</v>
      </c>
      <c r="AC8" s="201"/>
      <c r="AD8" s="198" t="str">
        <f>IF(I8="","",IFERROR(VLOOKUP(I8,'2-班级信息'!A:AM,24,0),"错误"))</f>
        <v/>
      </c>
      <c r="AE8" s="201">
        <f t="shared" si="5"/>
        <v>0</v>
      </c>
      <c r="AF8" s="201"/>
      <c r="AG8" s="202" t="str">
        <f t="shared" si="6"/>
        <v/>
      </c>
      <c r="AH8" s="201"/>
      <c r="AI8" s="201"/>
      <c r="AJ8" s="198" t="str">
        <f t="shared" si="7"/>
        <v/>
      </c>
      <c r="AK8" s="201">
        <f t="shared" si="8"/>
        <v>0</v>
      </c>
      <c r="AL8" s="201"/>
      <c r="AM8" s="202" t="str">
        <f t="shared" si="9"/>
        <v/>
      </c>
      <c r="AN8" s="201">
        <f t="shared" si="10"/>
        <v>0</v>
      </c>
      <c r="AO8" s="201"/>
      <c r="AP8" s="202"/>
      <c r="AQ8" s="201"/>
      <c r="AR8" s="203"/>
      <c r="AS8" s="206"/>
      <c r="AT8" s="201">
        <f t="shared" si="11"/>
        <v>0</v>
      </c>
      <c r="AU8" s="201"/>
      <c r="AV8" s="202" t="str">
        <f t="shared" si="12"/>
        <v/>
      </c>
      <c r="AW8" s="201">
        <f t="shared" si="13"/>
        <v>0</v>
      </c>
      <c r="AX8" s="201"/>
      <c r="AY8" s="204" t="str">
        <f t="shared" si="14"/>
        <v/>
      </c>
      <c r="AZ8" s="195">
        <f t="shared" si="15"/>
        <v>0</v>
      </c>
      <c r="BA8" s="195"/>
      <c r="BB8" s="195"/>
      <c r="BC8" s="195">
        <f t="shared" si="0"/>
        <v>0</v>
      </c>
      <c r="BD8" s="195"/>
      <c r="BE8" s="195">
        <f t="shared" si="1"/>
        <v>0</v>
      </c>
      <c r="BG8" s="218" t="s">
        <v>4888</v>
      </c>
      <c r="BH8" s="219" t="s">
        <v>4883</v>
      </c>
      <c r="BI8" s="219" t="s">
        <v>4882</v>
      </c>
      <c r="BL8" s="19" t="s">
        <v>320</v>
      </c>
      <c r="BM8" s="19" t="s">
        <v>1490</v>
      </c>
      <c r="BS8" s="19" t="s">
        <v>841</v>
      </c>
      <c r="BT8" s="19" t="s">
        <v>1502</v>
      </c>
      <c r="BU8" s="19" t="s">
        <v>1502</v>
      </c>
      <c r="BV8" s="19" t="s">
        <v>58</v>
      </c>
      <c r="BW8" s="19" t="s">
        <v>805</v>
      </c>
      <c r="BX8" s="19" t="s">
        <v>493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806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867</v>
      </c>
      <c r="CT8" s="19">
        <v>0.12</v>
      </c>
    </row>
    <row r="9" spans="1:98" ht="18" customHeight="1">
      <c r="A9" s="8" t="str">
        <f t="shared" si="2"/>
        <v/>
      </c>
      <c r="B9" s="186" t="str">
        <f t="shared" si="3"/>
        <v/>
      </c>
      <c r="C9" s="11" t="str">
        <f>IF(E9="","",+'5-课消明细表'!$G$2)</f>
        <v/>
      </c>
      <c r="D9" s="187"/>
      <c r="E9" s="113"/>
      <c r="F9" s="12" t="str">
        <f>IF(E9="","",IFERROR(VLOOKUP(E9,'1-学员信息表'!A:AG,2,0),"错误"))</f>
        <v/>
      </c>
      <c r="G9" s="187"/>
      <c r="H9" s="188"/>
      <c r="I9" s="112"/>
      <c r="J9" s="189"/>
      <c r="K9" s="190"/>
      <c r="L9" s="205" t="str">
        <f>IF(E9="","",IFERROR(VLOOKUP(E9,'1-学员信息表'!A:AG,20,0),"错误"))</f>
        <v/>
      </c>
      <c r="M9" s="192"/>
      <c r="N9" s="193"/>
      <c r="O9" s="203"/>
      <c r="P9" s="190"/>
      <c r="Q9" s="194"/>
      <c r="R9" s="194"/>
      <c r="S9" s="195">
        <f t="shared" si="16"/>
        <v>0</v>
      </c>
      <c r="T9" s="196"/>
      <c r="U9" s="197"/>
      <c r="V9" s="198" t="str">
        <f>IF(E9="","",IFERROR(VLOOKUP(E9,'1-学员信息表'!A:AG,8,0),"错误"))</f>
        <v/>
      </c>
      <c r="W9" s="199"/>
      <c r="X9" s="199"/>
      <c r="Y9" s="113"/>
      <c r="Z9" s="199"/>
      <c r="AA9" s="200" t="str">
        <f>IF(I9="","",IFERROR(VLOOKUP(I9,'2-班级信息'!A:AM,23,0),"错误"))</f>
        <v/>
      </c>
      <c r="AB9" s="201">
        <f t="shared" si="4"/>
        <v>0</v>
      </c>
      <c r="AC9" s="201"/>
      <c r="AD9" s="198" t="str">
        <f>IF(I9="","",IFERROR(VLOOKUP(I9,'2-班级信息'!A:AM,24,0),"错误"))</f>
        <v/>
      </c>
      <c r="AE9" s="201">
        <f t="shared" si="5"/>
        <v>0</v>
      </c>
      <c r="AF9" s="201"/>
      <c r="AG9" s="202" t="str">
        <f t="shared" si="6"/>
        <v/>
      </c>
      <c r="AH9" s="201"/>
      <c r="AI9" s="201"/>
      <c r="AJ9" s="198" t="str">
        <f t="shared" si="7"/>
        <v/>
      </c>
      <c r="AK9" s="201">
        <f t="shared" si="8"/>
        <v>0</v>
      </c>
      <c r="AL9" s="201"/>
      <c r="AM9" s="202" t="str">
        <f t="shared" si="9"/>
        <v/>
      </c>
      <c r="AN9" s="201">
        <f t="shared" si="10"/>
        <v>0</v>
      </c>
      <c r="AO9" s="201"/>
      <c r="AP9" s="202"/>
      <c r="AQ9" s="201"/>
      <c r="AR9" s="203"/>
      <c r="AS9" s="206"/>
      <c r="AT9" s="201">
        <f t="shared" si="11"/>
        <v>0</v>
      </c>
      <c r="AU9" s="201"/>
      <c r="AV9" s="202" t="str">
        <f t="shared" si="12"/>
        <v/>
      </c>
      <c r="AW9" s="201">
        <f t="shared" si="13"/>
        <v>0</v>
      </c>
      <c r="AX9" s="201"/>
      <c r="AY9" s="204" t="str">
        <f t="shared" si="14"/>
        <v/>
      </c>
      <c r="AZ9" s="195">
        <f t="shared" si="15"/>
        <v>0</v>
      </c>
      <c r="BA9" s="195"/>
      <c r="BB9" s="195"/>
      <c r="BC9" s="195">
        <f t="shared" si="0"/>
        <v>0</v>
      </c>
      <c r="BD9" s="195"/>
      <c r="BE9" s="195">
        <f t="shared" si="1"/>
        <v>0</v>
      </c>
      <c r="BG9" s="218" t="s">
        <v>4889</v>
      </c>
      <c r="BH9" s="219" t="s">
        <v>4883</v>
      </c>
      <c r="BI9" s="219" t="s">
        <v>4882</v>
      </c>
      <c r="BM9" s="19" t="s">
        <v>1491</v>
      </c>
      <c r="BS9" s="19" t="s">
        <v>843</v>
      </c>
      <c r="BT9" s="19" t="s">
        <v>843</v>
      </c>
      <c r="BU9" s="19" t="s">
        <v>844</v>
      </c>
      <c r="BV9" s="19" t="s">
        <v>802</v>
      </c>
      <c r="BW9" s="19" t="s">
        <v>827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807</v>
      </c>
      <c r="CK9" s="19" t="s">
        <v>57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884</v>
      </c>
      <c r="CT9" s="19">
        <v>0.1</v>
      </c>
    </row>
    <row r="10" spans="1:98" ht="18" customHeight="1">
      <c r="A10" s="8" t="str">
        <f t="shared" si="2"/>
        <v/>
      </c>
      <c r="B10" s="186" t="str">
        <f t="shared" si="3"/>
        <v/>
      </c>
      <c r="C10" s="11" t="str">
        <f>IF(E10="","",+'5-课消明细表'!$G$2)</f>
        <v/>
      </c>
      <c r="D10" s="187"/>
      <c r="E10" s="113"/>
      <c r="F10" s="12" t="str">
        <f>IF(E10="","",IFERROR(VLOOKUP(E10,'1-学员信息表'!A:AG,2,0),"错误"))</f>
        <v/>
      </c>
      <c r="G10" s="187"/>
      <c r="H10" s="188"/>
      <c r="I10" s="112"/>
      <c r="J10" s="189"/>
      <c r="K10" s="190"/>
      <c r="L10" s="205" t="str">
        <f>IF(E10="","",IFERROR(VLOOKUP(E10,'1-学员信息表'!A:AG,20,0),"错误"))</f>
        <v/>
      </c>
      <c r="M10" s="192"/>
      <c r="N10" s="193"/>
      <c r="O10" s="203"/>
      <c r="P10" s="190"/>
      <c r="Q10" s="194"/>
      <c r="R10" s="194"/>
      <c r="S10" s="195">
        <f t="shared" si="16"/>
        <v>0</v>
      </c>
      <c r="T10" s="196"/>
      <c r="U10" s="197"/>
      <c r="V10" s="198" t="str">
        <f>IF(E10="","",IFERROR(VLOOKUP(E10,'1-学员信息表'!A:AG,8,0),"错误"))</f>
        <v/>
      </c>
      <c r="W10" s="199"/>
      <c r="X10" s="199"/>
      <c r="Y10" s="113"/>
      <c r="Z10" s="199"/>
      <c r="AA10" s="200" t="str">
        <f>IF(I10="","",IFERROR(VLOOKUP(I10,'2-班级信息'!A:AM,23,0),"错误"))</f>
        <v/>
      </c>
      <c r="AB10" s="201">
        <f t="shared" si="4"/>
        <v>0</v>
      </c>
      <c r="AC10" s="201"/>
      <c r="AD10" s="198" t="str">
        <f>IF(I10="","",IFERROR(VLOOKUP(I10,'2-班级信息'!A:AM,24,0),"错误"))</f>
        <v/>
      </c>
      <c r="AE10" s="201">
        <f t="shared" si="5"/>
        <v>0</v>
      </c>
      <c r="AF10" s="201"/>
      <c r="AG10" s="202" t="str">
        <f t="shared" si="6"/>
        <v/>
      </c>
      <c r="AH10" s="201"/>
      <c r="AI10" s="201"/>
      <c r="AJ10" s="198" t="str">
        <f t="shared" si="7"/>
        <v/>
      </c>
      <c r="AK10" s="201">
        <f t="shared" si="8"/>
        <v>0</v>
      </c>
      <c r="AL10" s="201"/>
      <c r="AM10" s="202" t="str">
        <f t="shared" si="9"/>
        <v/>
      </c>
      <c r="AN10" s="201">
        <f t="shared" si="10"/>
        <v>0</v>
      </c>
      <c r="AO10" s="201"/>
      <c r="AP10" s="202"/>
      <c r="AQ10" s="201"/>
      <c r="AR10" s="203"/>
      <c r="AS10" s="206"/>
      <c r="AT10" s="201">
        <f t="shared" si="11"/>
        <v>0</v>
      </c>
      <c r="AU10" s="201"/>
      <c r="AV10" s="202" t="str">
        <f t="shared" si="12"/>
        <v/>
      </c>
      <c r="AW10" s="201">
        <f t="shared" si="13"/>
        <v>0</v>
      </c>
      <c r="AX10" s="201"/>
      <c r="AY10" s="204" t="str">
        <f t="shared" si="14"/>
        <v/>
      </c>
      <c r="AZ10" s="195">
        <f t="shared" si="15"/>
        <v>0</v>
      </c>
      <c r="BA10" s="195"/>
      <c r="BB10" s="195"/>
      <c r="BC10" s="195">
        <f t="shared" si="0"/>
        <v>0</v>
      </c>
      <c r="BD10" s="195"/>
      <c r="BE10" s="195">
        <f t="shared" si="1"/>
        <v>0</v>
      </c>
      <c r="BG10" s="218" t="s">
        <v>4890</v>
      </c>
      <c r="BH10" s="219" t="s">
        <v>4883</v>
      </c>
      <c r="BI10" s="219" t="s">
        <v>4882</v>
      </c>
      <c r="BM10" s="19" t="s">
        <v>1492</v>
      </c>
      <c r="BS10" s="19" t="s">
        <v>843</v>
      </c>
      <c r="BT10" s="19" t="s">
        <v>1503</v>
      </c>
      <c r="BU10" s="19" t="s">
        <v>1503</v>
      </c>
      <c r="BV10" s="19" t="s">
        <v>802</v>
      </c>
      <c r="BW10" s="19" t="s">
        <v>836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808</v>
      </c>
      <c r="CK10" s="19" t="s">
        <v>57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885</v>
      </c>
      <c r="CT10" s="19">
        <v>0.03</v>
      </c>
    </row>
    <row r="11" spans="1:98" ht="18" customHeight="1">
      <c r="A11" s="8" t="str">
        <f t="shared" si="2"/>
        <v/>
      </c>
      <c r="B11" s="186" t="str">
        <f t="shared" si="3"/>
        <v/>
      </c>
      <c r="C11" s="11" t="str">
        <f>IF(E11="","",+'5-课消明细表'!$G$2)</f>
        <v/>
      </c>
      <c r="D11" s="187"/>
      <c r="E11" s="113"/>
      <c r="F11" s="12" t="str">
        <f>IF(E11="","",IFERROR(VLOOKUP(E11,'1-学员信息表'!A:AG,2,0),"错误"))</f>
        <v/>
      </c>
      <c r="G11" s="187"/>
      <c r="H11" s="188"/>
      <c r="I11" s="112"/>
      <c r="J11" s="189"/>
      <c r="K11" s="190"/>
      <c r="L11" s="205" t="str">
        <f>IF(E11="","",IFERROR(VLOOKUP(E11,'1-学员信息表'!A:AG,20,0),"错误"))</f>
        <v/>
      </c>
      <c r="M11" s="192"/>
      <c r="N11" s="193"/>
      <c r="O11" s="203"/>
      <c r="P11" s="190"/>
      <c r="Q11" s="194"/>
      <c r="R11" s="194"/>
      <c r="S11" s="195">
        <f t="shared" si="16"/>
        <v>0</v>
      </c>
      <c r="T11" s="196"/>
      <c r="U11" s="197"/>
      <c r="V11" s="198" t="str">
        <f>IF(E11="","",IFERROR(VLOOKUP(E11,'1-学员信息表'!A:AG,8,0),"错误"))</f>
        <v/>
      </c>
      <c r="W11" s="199"/>
      <c r="X11" s="199"/>
      <c r="Y11" s="113"/>
      <c r="Z11" s="199"/>
      <c r="AA11" s="200" t="str">
        <f>IF(I11="","",IFERROR(VLOOKUP(I11,'2-班级信息'!A:AM,23,0),"错误"))</f>
        <v/>
      </c>
      <c r="AB11" s="201">
        <f t="shared" si="4"/>
        <v>0</v>
      </c>
      <c r="AC11" s="201"/>
      <c r="AD11" s="198" t="str">
        <f>IF(I11="","",IFERROR(VLOOKUP(I11,'2-班级信息'!A:AM,24,0),"错误"))</f>
        <v/>
      </c>
      <c r="AE11" s="201">
        <f t="shared" si="5"/>
        <v>0</v>
      </c>
      <c r="AF11" s="201"/>
      <c r="AG11" s="202" t="str">
        <f t="shared" si="6"/>
        <v/>
      </c>
      <c r="AH11" s="201"/>
      <c r="AI11" s="201"/>
      <c r="AJ11" s="198" t="str">
        <f t="shared" si="7"/>
        <v/>
      </c>
      <c r="AK11" s="201">
        <f t="shared" si="8"/>
        <v>0</v>
      </c>
      <c r="AL11" s="201"/>
      <c r="AM11" s="202" t="str">
        <f t="shared" si="9"/>
        <v/>
      </c>
      <c r="AN11" s="201">
        <f t="shared" si="10"/>
        <v>0</v>
      </c>
      <c r="AO11" s="201"/>
      <c r="AP11" s="202"/>
      <c r="AQ11" s="201"/>
      <c r="AR11" s="203"/>
      <c r="AS11" s="206"/>
      <c r="AT11" s="201">
        <f t="shared" si="11"/>
        <v>0</v>
      </c>
      <c r="AU11" s="201"/>
      <c r="AV11" s="202" t="str">
        <f t="shared" si="12"/>
        <v/>
      </c>
      <c r="AW11" s="201">
        <f t="shared" si="13"/>
        <v>0</v>
      </c>
      <c r="AX11" s="201"/>
      <c r="AY11" s="204" t="str">
        <f t="shared" si="14"/>
        <v/>
      </c>
      <c r="AZ11" s="195">
        <f t="shared" si="15"/>
        <v>0</v>
      </c>
      <c r="BA11" s="195"/>
      <c r="BB11" s="195"/>
      <c r="BC11" s="195">
        <f t="shared" si="0"/>
        <v>0</v>
      </c>
      <c r="BD11" s="195"/>
      <c r="BE11" s="195">
        <f t="shared" si="1"/>
        <v>0</v>
      </c>
      <c r="BG11" s="207"/>
      <c r="BH11" s="207"/>
      <c r="BI11" s="207"/>
      <c r="BM11" s="19" t="s">
        <v>1493</v>
      </c>
      <c r="BS11" s="19" t="s">
        <v>845</v>
      </c>
      <c r="BT11" s="19" t="s">
        <v>1504</v>
      </c>
      <c r="BU11" s="19" t="s">
        <v>486</v>
      </c>
      <c r="BV11" s="19" t="s">
        <v>58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809</v>
      </c>
      <c r="CK11" s="19" t="s">
        <v>57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870</v>
      </c>
      <c r="CT11" s="19">
        <v>0.08</v>
      </c>
    </row>
    <row r="12" spans="1:98" ht="18" customHeight="1">
      <c r="A12" s="8" t="str">
        <f t="shared" si="2"/>
        <v/>
      </c>
      <c r="B12" s="186" t="str">
        <f t="shared" si="3"/>
        <v/>
      </c>
      <c r="C12" s="11" t="str">
        <f>IF(E12="","",+'5-课消明细表'!$G$2)</f>
        <v/>
      </c>
      <c r="D12" s="187"/>
      <c r="E12" s="113"/>
      <c r="F12" s="12" t="str">
        <f>IF(E12="","",IFERROR(VLOOKUP(E12,'1-学员信息表'!A:AG,2,0),"错误"))</f>
        <v/>
      </c>
      <c r="G12" s="187"/>
      <c r="H12" s="188"/>
      <c r="I12" s="112"/>
      <c r="J12" s="189"/>
      <c r="K12" s="190"/>
      <c r="L12" s="205" t="str">
        <f>IF(E12="","",IFERROR(VLOOKUP(E12,'1-学员信息表'!A:AG,20,0),"错误"))</f>
        <v/>
      </c>
      <c r="M12" s="192"/>
      <c r="N12" s="193"/>
      <c r="O12" s="203"/>
      <c r="P12" s="190"/>
      <c r="Q12" s="194"/>
      <c r="R12" s="194"/>
      <c r="S12" s="195">
        <f t="shared" si="16"/>
        <v>0</v>
      </c>
      <c r="T12" s="196"/>
      <c r="U12" s="197"/>
      <c r="V12" s="198" t="str">
        <f>IF(E12="","",IFERROR(VLOOKUP(E12,'1-学员信息表'!A:AG,8,0),"错误"))</f>
        <v/>
      </c>
      <c r="W12" s="199"/>
      <c r="X12" s="199"/>
      <c r="Y12" s="113"/>
      <c r="Z12" s="199"/>
      <c r="AA12" s="200" t="str">
        <f>IF(I12="","",IFERROR(VLOOKUP(I12,'2-班级信息'!A:AM,23,0),"错误"))</f>
        <v/>
      </c>
      <c r="AB12" s="201">
        <f t="shared" si="4"/>
        <v>0</v>
      </c>
      <c r="AC12" s="201"/>
      <c r="AD12" s="198" t="str">
        <f>IF(I12="","",IFERROR(VLOOKUP(I12,'2-班级信息'!A:AM,24,0),"错误"))</f>
        <v/>
      </c>
      <c r="AE12" s="201">
        <f t="shared" si="5"/>
        <v>0</v>
      </c>
      <c r="AF12" s="201"/>
      <c r="AG12" s="202" t="str">
        <f t="shared" si="6"/>
        <v/>
      </c>
      <c r="AH12" s="201"/>
      <c r="AI12" s="201"/>
      <c r="AJ12" s="198" t="str">
        <f t="shared" si="7"/>
        <v/>
      </c>
      <c r="AK12" s="201">
        <f t="shared" si="8"/>
        <v>0</v>
      </c>
      <c r="AL12" s="201"/>
      <c r="AM12" s="202" t="str">
        <f t="shared" si="9"/>
        <v/>
      </c>
      <c r="AN12" s="201">
        <f t="shared" si="10"/>
        <v>0</v>
      </c>
      <c r="AO12" s="201"/>
      <c r="AP12" s="202"/>
      <c r="AQ12" s="201"/>
      <c r="AR12" s="203"/>
      <c r="AS12" s="206"/>
      <c r="AT12" s="201">
        <f t="shared" si="11"/>
        <v>0</v>
      </c>
      <c r="AU12" s="201"/>
      <c r="AV12" s="202" t="str">
        <f t="shared" si="12"/>
        <v/>
      </c>
      <c r="AW12" s="201">
        <f t="shared" si="13"/>
        <v>0</v>
      </c>
      <c r="AX12" s="201"/>
      <c r="AY12" s="204" t="str">
        <f t="shared" si="14"/>
        <v/>
      </c>
      <c r="AZ12" s="195">
        <f t="shared" si="15"/>
        <v>0</v>
      </c>
      <c r="BA12" s="195"/>
      <c r="BB12" s="195"/>
      <c r="BC12" s="195">
        <f t="shared" si="0"/>
        <v>0</v>
      </c>
      <c r="BD12" s="195"/>
      <c r="BE12" s="195">
        <f t="shared" si="1"/>
        <v>0</v>
      </c>
      <c r="BG12" s="207"/>
      <c r="BH12" s="207"/>
      <c r="BI12" s="207"/>
      <c r="BM12" s="19" t="s">
        <v>1494</v>
      </c>
      <c r="BS12" s="19" t="s">
        <v>846</v>
      </c>
      <c r="BT12" s="19" t="s">
        <v>1505</v>
      </c>
      <c r="BU12" s="19" t="s">
        <v>488</v>
      </c>
      <c r="BV12" s="19" t="s">
        <v>58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810</v>
      </c>
      <c r="CK12" s="19" t="s">
        <v>57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6" t="str">
        <f t="shared" si="3"/>
        <v/>
      </c>
      <c r="C13" s="11" t="str">
        <f>IF(E13="","",+'5-课消明细表'!$G$2)</f>
        <v/>
      </c>
      <c r="D13" s="187"/>
      <c r="E13" s="113"/>
      <c r="F13" s="12" t="str">
        <f>IF(E13="","",IFERROR(VLOOKUP(E13,'1-学员信息表'!A:AG,2,0),"错误"))</f>
        <v/>
      </c>
      <c r="G13" s="187"/>
      <c r="H13" s="188"/>
      <c r="I13" s="112"/>
      <c r="J13" s="189"/>
      <c r="K13" s="190"/>
      <c r="L13" s="205" t="str">
        <f>IF(E13="","",IFERROR(VLOOKUP(E13,'1-学员信息表'!A:AG,20,0),"错误"))</f>
        <v/>
      </c>
      <c r="M13" s="192"/>
      <c r="N13" s="193"/>
      <c r="O13" s="203"/>
      <c r="P13" s="190"/>
      <c r="Q13" s="194"/>
      <c r="R13" s="194"/>
      <c r="S13" s="195">
        <f t="shared" si="16"/>
        <v>0</v>
      </c>
      <c r="T13" s="196"/>
      <c r="U13" s="197"/>
      <c r="V13" s="198" t="str">
        <f>IF(E13="","",IFERROR(VLOOKUP(E13,'1-学员信息表'!A:AG,8,0),"错误"))</f>
        <v/>
      </c>
      <c r="W13" s="199"/>
      <c r="X13" s="199"/>
      <c r="Y13" s="113"/>
      <c r="Z13" s="199"/>
      <c r="AA13" s="200" t="str">
        <f>IF(I13="","",IFERROR(VLOOKUP(I13,'2-班级信息'!A:AM,23,0),"错误"))</f>
        <v/>
      </c>
      <c r="AB13" s="201">
        <f t="shared" si="4"/>
        <v>0</v>
      </c>
      <c r="AC13" s="201"/>
      <c r="AD13" s="198" t="str">
        <f>IF(I13="","",IFERROR(VLOOKUP(I13,'2-班级信息'!A:AM,24,0),"错误"))</f>
        <v/>
      </c>
      <c r="AE13" s="201">
        <f t="shared" si="5"/>
        <v>0</v>
      </c>
      <c r="AF13" s="201"/>
      <c r="AG13" s="202" t="str">
        <f t="shared" si="6"/>
        <v/>
      </c>
      <c r="AH13" s="201"/>
      <c r="AI13" s="201"/>
      <c r="AJ13" s="198" t="str">
        <f t="shared" si="7"/>
        <v/>
      </c>
      <c r="AK13" s="201">
        <f t="shared" si="8"/>
        <v>0</v>
      </c>
      <c r="AL13" s="201"/>
      <c r="AM13" s="202" t="str">
        <f t="shared" si="9"/>
        <v/>
      </c>
      <c r="AN13" s="201">
        <f t="shared" si="10"/>
        <v>0</v>
      </c>
      <c r="AO13" s="201"/>
      <c r="AP13" s="202"/>
      <c r="AQ13" s="201"/>
      <c r="AR13" s="203"/>
      <c r="AS13" s="206"/>
      <c r="AT13" s="201">
        <f t="shared" si="11"/>
        <v>0</v>
      </c>
      <c r="AU13" s="201"/>
      <c r="AV13" s="202" t="str">
        <f t="shared" si="12"/>
        <v/>
      </c>
      <c r="AW13" s="201">
        <f t="shared" si="13"/>
        <v>0</v>
      </c>
      <c r="AX13" s="201"/>
      <c r="AY13" s="204" t="str">
        <f t="shared" si="14"/>
        <v/>
      </c>
      <c r="AZ13" s="195">
        <f t="shared" si="15"/>
        <v>0</v>
      </c>
      <c r="BA13" s="195"/>
      <c r="BB13" s="195"/>
      <c r="BC13" s="195">
        <f t="shared" si="0"/>
        <v>0</v>
      </c>
      <c r="BD13" s="195"/>
      <c r="BE13" s="195">
        <f t="shared" si="1"/>
        <v>0</v>
      </c>
      <c r="BG13" s="207"/>
      <c r="BH13" s="207"/>
      <c r="BI13" s="207"/>
      <c r="BM13" s="19" t="s">
        <v>1495</v>
      </c>
      <c r="BS13" s="19" t="s">
        <v>848</v>
      </c>
      <c r="BT13" s="19" t="s">
        <v>848</v>
      </c>
      <c r="BU13" s="19" t="s">
        <v>1538</v>
      </c>
      <c r="BV13" s="19" t="s">
        <v>58</v>
      </c>
      <c r="BW13" s="19" t="s">
        <v>837</v>
      </c>
      <c r="BX13" s="19" t="s">
        <v>838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6" t="str">
        <f t="shared" si="3"/>
        <v/>
      </c>
      <c r="C14" s="11" t="str">
        <f>IF(E14="","",+'5-课消明细表'!$G$2)</f>
        <v/>
      </c>
      <c r="D14" s="187"/>
      <c r="E14" s="113"/>
      <c r="F14" s="12" t="str">
        <f>IF(E14="","",IFERROR(VLOOKUP(E14,'1-学员信息表'!A:AG,2,0),"错误"))</f>
        <v/>
      </c>
      <c r="G14" s="187"/>
      <c r="H14" s="188"/>
      <c r="I14" s="112"/>
      <c r="J14" s="189"/>
      <c r="K14" s="190"/>
      <c r="L14" s="205" t="str">
        <f>IF(E14="","",IFERROR(VLOOKUP(E14,'1-学员信息表'!A:AG,20,0),"错误"))</f>
        <v/>
      </c>
      <c r="M14" s="192"/>
      <c r="N14" s="193"/>
      <c r="O14" s="203"/>
      <c r="P14" s="190"/>
      <c r="Q14" s="194"/>
      <c r="R14" s="194"/>
      <c r="S14" s="195">
        <f t="shared" si="16"/>
        <v>0</v>
      </c>
      <c r="T14" s="196"/>
      <c r="U14" s="197"/>
      <c r="V14" s="198" t="str">
        <f>IF(E14="","",IFERROR(VLOOKUP(E14,'1-学员信息表'!A:AG,8,0),"错误"))</f>
        <v/>
      </c>
      <c r="W14" s="199"/>
      <c r="X14" s="199"/>
      <c r="Y14" s="113"/>
      <c r="Z14" s="199"/>
      <c r="AA14" s="200" t="str">
        <f>IF(I14="","",IFERROR(VLOOKUP(I14,'2-班级信息'!A:AM,23,0),"错误"))</f>
        <v/>
      </c>
      <c r="AB14" s="201">
        <f t="shared" si="4"/>
        <v>0</v>
      </c>
      <c r="AC14" s="201"/>
      <c r="AD14" s="198" t="str">
        <f>IF(I14="","",IFERROR(VLOOKUP(I14,'2-班级信息'!A:AM,24,0),"错误"))</f>
        <v/>
      </c>
      <c r="AE14" s="201">
        <f t="shared" si="5"/>
        <v>0</v>
      </c>
      <c r="AF14" s="201"/>
      <c r="AG14" s="202" t="str">
        <f t="shared" si="6"/>
        <v/>
      </c>
      <c r="AH14" s="201"/>
      <c r="AI14" s="201"/>
      <c r="AJ14" s="198" t="str">
        <f t="shared" si="7"/>
        <v/>
      </c>
      <c r="AK14" s="201">
        <f t="shared" si="8"/>
        <v>0</v>
      </c>
      <c r="AL14" s="201"/>
      <c r="AM14" s="202" t="str">
        <f t="shared" si="9"/>
        <v/>
      </c>
      <c r="AN14" s="201">
        <f t="shared" si="10"/>
        <v>0</v>
      </c>
      <c r="AO14" s="201"/>
      <c r="AP14" s="202"/>
      <c r="AQ14" s="201"/>
      <c r="AR14" s="203"/>
      <c r="AS14" s="206"/>
      <c r="AT14" s="201">
        <f t="shared" si="11"/>
        <v>0</v>
      </c>
      <c r="AU14" s="201"/>
      <c r="AV14" s="202" t="str">
        <f t="shared" si="12"/>
        <v/>
      </c>
      <c r="AW14" s="201">
        <f t="shared" si="13"/>
        <v>0</v>
      </c>
      <c r="AX14" s="201"/>
      <c r="AY14" s="204" t="str">
        <f t="shared" si="14"/>
        <v/>
      </c>
      <c r="AZ14" s="195">
        <f t="shared" si="15"/>
        <v>0</v>
      </c>
      <c r="BA14" s="195"/>
      <c r="BB14" s="195"/>
      <c r="BC14" s="195">
        <f t="shared" si="0"/>
        <v>0</v>
      </c>
      <c r="BD14" s="195"/>
      <c r="BE14" s="195">
        <f t="shared" si="1"/>
        <v>0</v>
      </c>
      <c r="BG14" s="207"/>
      <c r="BH14" s="207"/>
      <c r="BI14" s="207"/>
      <c r="BM14" s="19" t="s">
        <v>1496</v>
      </c>
      <c r="BS14" s="19" t="s">
        <v>847</v>
      </c>
      <c r="BT14" s="19" t="s">
        <v>1506</v>
      </c>
      <c r="BU14" s="19" t="s">
        <v>491</v>
      </c>
      <c r="BV14" s="19" t="s">
        <v>58</v>
      </c>
      <c r="BW14" s="19" t="s">
        <v>811</v>
      </c>
      <c r="BX14" s="19" t="s">
        <v>839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6" t="str">
        <f t="shared" si="3"/>
        <v/>
      </c>
      <c r="C15" s="11" t="str">
        <f>IF(E15="","",+'5-课消明细表'!$G$2)</f>
        <v/>
      </c>
      <c r="D15" s="187"/>
      <c r="E15" s="113"/>
      <c r="F15" s="12" t="str">
        <f>IF(E15="","",IFERROR(VLOOKUP(E15,'1-学员信息表'!A:AG,2,0),"错误"))</f>
        <v/>
      </c>
      <c r="G15" s="187"/>
      <c r="H15" s="188"/>
      <c r="I15" s="112"/>
      <c r="J15" s="189"/>
      <c r="K15" s="190"/>
      <c r="L15" s="205" t="str">
        <f>IF(E15="","",IFERROR(VLOOKUP(E15,'1-学员信息表'!A:AG,20,0),"错误"))</f>
        <v/>
      </c>
      <c r="M15" s="192"/>
      <c r="N15" s="193"/>
      <c r="O15" s="203"/>
      <c r="P15" s="190"/>
      <c r="Q15" s="194"/>
      <c r="R15" s="194"/>
      <c r="S15" s="195">
        <f t="shared" si="16"/>
        <v>0</v>
      </c>
      <c r="T15" s="196"/>
      <c r="U15" s="197"/>
      <c r="V15" s="198" t="str">
        <f>IF(E15="","",IFERROR(VLOOKUP(E15,'1-学员信息表'!A:AG,8,0),"错误"))</f>
        <v/>
      </c>
      <c r="W15" s="199"/>
      <c r="X15" s="199"/>
      <c r="Y15" s="113"/>
      <c r="Z15" s="199"/>
      <c r="AA15" s="200" t="str">
        <f>IF(I15="","",IFERROR(VLOOKUP(I15,'2-班级信息'!A:AM,23,0),"错误"))</f>
        <v/>
      </c>
      <c r="AB15" s="201">
        <f t="shared" si="4"/>
        <v>0</v>
      </c>
      <c r="AC15" s="201"/>
      <c r="AD15" s="198" t="str">
        <f>IF(I15="","",IFERROR(VLOOKUP(I15,'2-班级信息'!A:AM,24,0),"错误"))</f>
        <v/>
      </c>
      <c r="AE15" s="201">
        <f t="shared" si="5"/>
        <v>0</v>
      </c>
      <c r="AF15" s="201"/>
      <c r="AG15" s="202" t="str">
        <f t="shared" si="6"/>
        <v/>
      </c>
      <c r="AH15" s="201"/>
      <c r="AI15" s="201"/>
      <c r="AJ15" s="198" t="str">
        <f t="shared" si="7"/>
        <v/>
      </c>
      <c r="AK15" s="201">
        <f t="shared" si="8"/>
        <v>0</v>
      </c>
      <c r="AL15" s="201"/>
      <c r="AM15" s="202" t="str">
        <f t="shared" si="9"/>
        <v/>
      </c>
      <c r="AN15" s="201">
        <f t="shared" si="10"/>
        <v>0</v>
      </c>
      <c r="AO15" s="201"/>
      <c r="AP15" s="202"/>
      <c r="AQ15" s="201"/>
      <c r="AR15" s="203"/>
      <c r="AS15" s="206"/>
      <c r="AT15" s="201">
        <f t="shared" si="11"/>
        <v>0</v>
      </c>
      <c r="AU15" s="201"/>
      <c r="AV15" s="202" t="str">
        <f t="shared" si="12"/>
        <v/>
      </c>
      <c r="AW15" s="201">
        <f t="shared" si="13"/>
        <v>0</v>
      </c>
      <c r="AX15" s="201"/>
      <c r="AY15" s="204" t="str">
        <f t="shared" si="14"/>
        <v/>
      </c>
      <c r="AZ15" s="195">
        <f t="shared" si="15"/>
        <v>0</v>
      </c>
      <c r="BA15" s="195"/>
      <c r="BB15" s="195"/>
      <c r="BC15" s="195">
        <f t="shared" si="0"/>
        <v>0</v>
      </c>
      <c r="BD15" s="195"/>
      <c r="BE15" s="195">
        <f t="shared" si="1"/>
        <v>0</v>
      </c>
      <c r="BG15" s="207"/>
      <c r="BH15" s="207"/>
      <c r="BI15" s="207"/>
      <c r="BM15" s="19" t="s">
        <v>1497</v>
      </c>
      <c r="BS15" s="19" t="s">
        <v>849</v>
      </c>
      <c r="BT15" s="19" t="s">
        <v>1537</v>
      </c>
      <c r="BU15" s="19" t="s">
        <v>850</v>
      </c>
      <c r="BV15" s="19" t="s">
        <v>58</v>
      </c>
      <c r="BW15" s="19" t="s">
        <v>812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6" t="str">
        <f t="shared" si="3"/>
        <v/>
      </c>
      <c r="C16" s="11" t="str">
        <f>IF(E16="","",+'5-课消明细表'!$G$2)</f>
        <v/>
      </c>
      <c r="D16" s="187"/>
      <c r="E16" s="113"/>
      <c r="F16" s="12" t="str">
        <f>IF(E16="","",IFERROR(VLOOKUP(E16,'1-学员信息表'!A:AG,2,0),"错误"))</f>
        <v/>
      </c>
      <c r="G16" s="187"/>
      <c r="H16" s="188"/>
      <c r="I16" s="112"/>
      <c r="J16" s="189"/>
      <c r="K16" s="190"/>
      <c r="L16" s="205" t="str">
        <f>IF(E16="","",IFERROR(VLOOKUP(E16,'1-学员信息表'!A:AG,20,0),"错误"))</f>
        <v/>
      </c>
      <c r="M16" s="192"/>
      <c r="N16" s="193"/>
      <c r="O16" s="203"/>
      <c r="P16" s="190"/>
      <c r="Q16" s="194"/>
      <c r="R16" s="194"/>
      <c r="S16" s="195">
        <f t="shared" si="16"/>
        <v>0</v>
      </c>
      <c r="T16" s="196"/>
      <c r="U16" s="197"/>
      <c r="V16" s="198" t="str">
        <f>IF(E16="","",IFERROR(VLOOKUP(E16,'1-学员信息表'!A:AG,8,0),"错误"))</f>
        <v/>
      </c>
      <c r="W16" s="199"/>
      <c r="X16" s="199"/>
      <c r="Y16" s="113"/>
      <c r="Z16" s="199"/>
      <c r="AA16" s="200" t="str">
        <f>IF(I16="","",IFERROR(VLOOKUP(I16,'2-班级信息'!A:AM,23,0),"错误"))</f>
        <v/>
      </c>
      <c r="AB16" s="201">
        <f t="shared" si="4"/>
        <v>0</v>
      </c>
      <c r="AC16" s="201"/>
      <c r="AD16" s="198" t="str">
        <f>IF(I16="","",IFERROR(VLOOKUP(I16,'2-班级信息'!A:AM,24,0),"错误"))</f>
        <v/>
      </c>
      <c r="AE16" s="201">
        <f t="shared" si="5"/>
        <v>0</v>
      </c>
      <c r="AF16" s="201"/>
      <c r="AG16" s="202" t="str">
        <f t="shared" si="6"/>
        <v/>
      </c>
      <c r="AH16" s="201"/>
      <c r="AI16" s="201"/>
      <c r="AJ16" s="198" t="str">
        <f t="shared" si="7"/>
        <v/>
      </c>
      <c r="AK16" s="201">
        <f t="shared" si="8"/>
        <v>0</v>
      </c>
      <c r="AL16" s="201"/>
      <c r="AM16" s="202" t="str">
        <f t="shared" si="9"/>
        <v/>
      </c>
      <c r="AN16" s="201">
        <f t="shared" si="10"/>
        <v>0</v>
      </c>
      <c r="AO16" s="201"/>
      <c r="AP16" s="202"/>
      <c r="AQ16" s="201"/>
      <c r="AR16" s="203"/>
      <c r="AS16" s="206"/>
      <c r="AT16" s="201">
        <f t="shared" si="11"/>
        <v>0</v>
      </c>
      <c r="AU16" s="201"/>
      <c r="AV16" s="202" t="str">
        <f t="shared" si="12"/>
        <v/>
      </c>
      <c r="AW16" s="201">
        <f t="shared" si="13"/>
        <v>0</v>
      </c>
      <c r="AX16" s="201"/>
      <c r="AY16" s="204" t="str">
        <f t="shared" si="14"/>
        <v/>
      </c>
      <c r="AZ16" s="195">
        <f t="shared" si="15"/>
        <v>0</v>
      </c>
      <c r="BA16" s="195"/>
      <c r="BB16" s="195"/>
      <c r="BC16" s="195">
        <f t="shared" si="0"/>
        <v>0</v>
      </c>
      <c r="BD16" s="195"/>
      <c r="BE16" s="195">
        <f t="shared" si="1"/>
        <v>0</v>
      </c>
      <c r="BG16" s="207"/>
      <c r="BH16" s="207"/>
      <c r="BI16" s="207"/>
    </row>
    <row r="17" spans="1:86" ht="18" customHeight="1">
      <c r="A17" s="8" t="str">
        <f t="shared" si="2"/>
        <v/>
      </c>
      <c r="B17" s="186" t="str">
        <f t="shared" si="3"/>
        <v/>
      </c>
      <c r="C17" s="11" t="str">
        <f>IF(E17="","",+'5-课消明细表'!$G$2)</f>
        <v/>
      </c>
      <c r="D17" s="187"/>
      <c r="E17" s="113"/>
      <c r="F17" s="12" t="str">
        <f>IF(E17="","",IFERROR(VLOOKUP(E17,'1-学员信息表'!A:AG,2,0),"错误"))</f>
        <v/>
      </c>
      <c r="G17" s="187"/>
      <c r="H17" s="188"/>
      <c r="I17" s="112"/>
      <c r="J17" s="189"/>
      <c r="K17" s="190"/>
      <c r="L17" s="205" t="str">
        <f>IF(E17="","",IFERROR(VLOOKUP(E17,'1-学员信息表'!A:AG,20,0),"错误"))</f>
        <v/>
      </c>
      <c r="M17" s="192"/>
      <c r="N17" s="193"/>
      <c r="O17" s="203"/>
      <c r="P17" s="190"/>
      <c r="Q17" s="194"/>
      <c r="R17" s="194"/>
      <c r="S17" s="195">
        <f t="shared" si="16"/>
        <v>0</v>
      </c>
      <c r="T17" s="196"/>
      <c r="U17" s="197"/>
      <c r="V17" s="198" t="str">
        <f>IF(E17="","",IFERROR(VLOOKUP(E17,'1-学员信息表'!A:AG,8,0),"错误"))</f>
        <v/>
      </c>
      <c r="W17" s="199"/>
      <c r="X17" s="199"/>
      <c r="Y17" s="113"/>
      <c r="Z17" s="199"/>
      <c r="AA17" s="200" t="str">
        <f>IF(I17="","",IFERROR(VLOOKUP(I17,'2-班级信息'!A:AM,23,0),"错误"))</f>
        <v/>
      </c>
      <c r="AB17" s="201">
        <f t="shared" si="4"/>
        <v>0</v>
      </c>
      <c r="AC17" s="201"/>
      <c r="AD17" s="198" t="str">
        <f>IF(I17="","",IFERROR(VLOOKUP(I17,'2-班级信息'!A:AM,24,0),"错误"))</f>
        <v/>
      </c>
      <c r="AE17" s="201">
        <f t="shared" si="5"/>
        <v>0</v>
      </c>
      <c r="AF17" s="201"/>
      <c r="AG17" s="202" t="str">
        <f t="shared" si="6"/>
        <v/>
      </c>
      <c r="AH17" s="201"/>
      <c r="AI17" s="201"/>
      <c r="AJ17" s="198" t="str">
        <f t="shared" si="7"/>
        <v/>
      </c>
      <c r="AK17" s="201">
        <f t="shared" si="8"/>
        <v>0</v>
      </c>
      <c r="AL17" s="201"/>
      <c r="AM17" s="202" t="str">
        <f t="shared" si="9"/>
        <v/>
      </c>
      <c r="AN17" s="201">
        <f t="shared" si="10"/>
        <v>0</v>
      </c>
      <c r="AO17" s="201"/>
      <c r="AP17" s="202"/>
      <c r="AQ17" s="201"/>
      <c r="AR17" s="203"/>
      <c r="AS17" s="206"/>
      <c r="AT17" s="201">
        <f t="shared" si="11"/>
        <v>0</v>
      </c>
      <c r="AU17" s="201"/>
      <c r="AV17" s="202" t="str">
        <f t="shared" si="12"/>
        <v/>
      </c>
      <c r="AW17" s="201">
        <f t="shared" si="13"/>
        <v>0</v>
      </c>
      <c r="AX17" s="201"/>
      <c r="AY17" s="204" t="str">
        <f t="shared" si="14"/>
        <v/>
      </c>
      <c r="AZ17" s="195">
        <f t="shared" si="15"/>
        <v>0</v>
      </c>
      <c r="BA17" s="195"/>
      <c r="BB17" s="195"/>
      <c r="BC17" s="195">
        <f t="shared" si="0"/>
        <v>0</v>
      </c>
      <c r="BD17" s="195"/>
      <c r="BE17" s="195">
        <f t="shared" si="1"/>
        <v>0</v>
      </c>
      <c r="BG17" s="207"/>
      <c r="BH17" s="207"/>
      <c r="BI17" s="207"/>
      <c r="BM17" s="19" t="s">
        <v>1122</v>
      </c>
      <c r="BS17" s="19" t="s">
        <v>1498</v>
      </c>
      <c r="BT17" s="19" t="s">
        <v>1498</v>
      </c>
      <c r="BU17" s="19" t="s">
        <v>1529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6" t="str">
        <f t="shared" si="3"/>
        <v/>
      </c>
      <c r="C18" s="11" t="str">
        <f>IF(E18="","",+'5-课消明细表'!$G$2)</f>
        <v/>
      </c>
      <c r="D18" s="187"/>
      <c r="E18" s="113"/>
      <c r="F18" s="12" t="str">
        <f>IF(E18="","",IFERROR(VLOOKUP(E18,'1-学员信息表'!A:AG,2,0),"错误"))</f>
        <v/>
      </c>
      <c r="G18" s="187"/>
      <c r="H18" s="188"/>
      <c r="I18" s="112"/>
      <c r="J18" s="189"/>
      <c r="K18" s="190"/>
      <c r="L18" s="205" t="str">
        <f>IF(E18="","",IFERROR(VLOOKUP(E18,'1-学员信息表'!A:AG,20,0),"错误"))</f>
        <v/>
      </c>
      <c r="M18" s="192"/>
      <c r="N18" s="193"/>
      <c r="O18" s="203"/>
      <c r="P18" s="190"/>
      <c r="Q18" s="194"/>
      <c r="R18" s="194"/>
      <c r="S18" s="195">
        <f t="shared" si="16"/>
        <v>0</v>
      </c>
      <c r="T18" s="196"/>
      <c r="U18" s="197"/>
      <c r="V18" s="198" t="str">
        <f>IF(E18="","",IFERROR(VLOOKUP(E18,'1-学员信息表'!A:AG,8,0),"错误"))</f>
        <v/>
      </c>
      <c r="W18" s="199"/>
      <c r="X18" s="199"/>
      <c r="Y18" s="113"/>
      <c r="Z18" s="199"/>
      <c r="AA18" s="200" t="str">
        <f>IF(I18="","",IFERROR(VLOOKUP(I18,'2-班级信息'!A:AM,23,0),"错误"))</f>
        <v/>
      </c>
      <c r="AB18" s="201">
        <f t="shared" si="4"/>
        <v>0</v>
      </c>
      <c r="AC18" s="201"/>
      <c r="AD18" s="198" t="str">
        <f>IF(I18="","",IFERROR(VLOOKUP(I18,'2-班级信息'!A:AM,24,0),"错误"))</f>
        <v/>
      </c>
      <c r="AE18" s="201">
        <f t="shared" si="5"/>
        <v>0</v>
      </c>
      <c r="AF18" s="201"/>
      <c r="AG18" s="202" t="str">
        <f t="shared" si="6"/>
        <v/>
      </c>
      <c r="AH18" s="201"/>
      <c r="AI18" s="201"/>
      <c r="AJ18" s="198" t="str">
        <f t="shared" si="7"/>
        <v/>
      </c>
      <c r="AK18" s="201">
        <f t="shared" si="8"/>
        <v>0</v>
      </c>
      <c r="AL18" s="201"/>
      <c r="AM18" s="202" t="str">
        <f t="shared" si="9"/>
        <v/>
      </c>
      <c r="AN18" s="201">
        <f t="shared" si="10"/>
        <v>0</v>
      </c>
      <c r="AO18" s="201"/>
      <c r="AP18" s="202"/>
      <c r="AQ18" s="201"/>
      <c r="AR18" s="203"/>
      <c r="AS18" s="206"/>
      <c r="AT18" s="201">
        <f t="shared" si="11"/>
        <v>0</v>
      </c>
      <c r="AU18" s="201"/>
      <c r="AV18" s="202" t="str">
        <f t="shared" si="12"/>
        <v/>
      </c>
      <c r="AW18" s="201">
        <f t="shared" si="13"/>
        <v>0</v>
      </c>
      <c r="AX18" s="201"/>
      <c r="AY18" s="204" t="str">
        <f t="shared" si="14"/>
        <v/>
      </c>
      <c r="AZ18" s="195">
        <f t="shared" si="15"/>
        <v>0</v>
      </c>
      <c r="BA18" s="195"/>
      <c r="BB18" s="195"/>
      <c r="BC18" s="195">
        <f t="shared" si="0"/>
        <v>0</v>
      </c>
      <c r="BD18" s="195"/>
      <c r="BE18" s="195">
        <f t="shared" si="1"/>
        <v>0</v>
      </c>
      <c r="BG18" s="207"/>
      <c r="BH18" s="207"/>
      <c r="BI18" s="207"/>
      <c r="BM18" s="19" t="s">
        <v>1105</v>
      </c>
      <c r="BS18" s="19" t="s">
        <v>1498</v>
      </c>
      <c r="BT18" s="19" t="s">
        <v>1528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6" t="str">
        <f t="shared" si="3"/>
        <v/>
      </c>
      <c r="C19" s="11" t="str">
        <f>IF(E19="","",+'5-课消明细表'!$G$2)</f>
        <v/>
      </c>
      <c r="D19" s="187"/>
      <c r="E19" s="113"/>
      <c r="F19" s="12" t="str">
        <f>IF(E19="","",IFERROR(VLOOKUP(E19,'1-学员信息表'!A:AG,2,0),"错误"))</f>
        <v/>
      </c>
      <c r="G19" s="187"/>
      <c r="H19" s="188"/>
      <c r="I19" s="112"/>
      <c r="J19" s="189"/>
      <c r="K19" s="190"/>
      <c r="L19" s="205" t="str">
        <f>IF(E19="","",IFERROR(VLOOKUP(E19,'1-学员信息表'!A:AG,20,0),"错误"))</f>
        <v/>
      </c>
      <c r="M19" s="192"/>
      <c r="N19" s="193"/>
      <c r="O19" s="203"/>
      <c r="P19" s="190"/>
      <c r="Q19" s="194"/>
      <c r="R19" s="194"/>
      <c r="S19" s="195">
        <f t="shared" si="16"/>
        <v>0</v>
      </c>
      <c r="T19" s="196"/>
      <c r="U19" s="197"/>
      <c r="V19" s="198" t="str">
        <f>IF(E19="","",IFERROR(VLOOKUP(E19,'1-学员信息表'!A:AG,8,0),"错误"))</f>
        <v/>
      </c>
      <c r="W19" s="199"/>
      <c r="X19" s="199"/>
      <c r="Y19" s="113"/>
      <c r="Z19" s="199"/>
      <c r="AA19" s="200" t="str">
        <f>IF(I19="","",IFERROR(VLOOKUP(I19,'2-班级信息'!A:AM,23,0),"错误"))</f>
        <v/>
      </c>
      <c r="AB19" s="201">
        <f t="shared" si="4"/>
        <v>0</v>
      </c>
      <c r="AC19" s="201"/>
      <c r="AD19" s="198" t="str">
        <f>IF(I19="","",IFERROR(VLOOKUP(I19,'2-班级信息'!A:AM,24,0),"错误"))</f>
        <v/>
      </c>
      <c r="AE19" s="201">
        <f t="shared" si="5"/>
        <v>0</v>
      </c>
      <c r="AF19" s="201"/>
      <c r="AG19" s="202" t="str">
        <f t="shared" si="6"/>
        <v/>
      </c>
      <c r="AH19" s="201"/>
      <c r="AI19" s="201"/>
      <c r="AJ19" s="198" t="str">
        <f t="shared" si="7"/>
        <v/>
      </c>
      <c r="AK19" s="201">
        <f t="shared" si="8"/>
        <v>0</v>
      </c>
      <c r="AL19" s="201"/>
      <c r="AM19" s="202" t="str">
        <f t="shared" si="9"/>
        <v/>
      </c>
      <c r="AN19" s="201">
        <f t="shared" si="10"/>
        <v>0</v>
      </c>
      <c r="AO19" s="201"/>
      <c r="AP19" s="202"/>
      <c r="AQ19" s="201"/>
      <c r="AR19" s="203"/>
      <c r="AS19" s="206"/>
      <c r="AT19" s="201">
        <f t="shared" si="11"/>
        <v>0</v>
      </c>
      <c r="AU19" s="201"/>
      <c r="AV19" s="202" t="str">
        <f t="shared" si="12"/>
        <v/>
      </c>
      <c r="AW19" s="201">
        <f t="shared" si="13"/>
        <v>0</v>
      </c>
      <c r="AX19" s="201"/>
      <c r="AY19" s="204" t="str">
        <f t="shared" si="14"/>
        <v/>
      </c>
      <c r="AZ19" s="195">
        <f t="shared" si="15"/>
        <v>0</v>
      </c>
      <c r="BA19" s="195"/>
      <c r="BB19" s="195"/>
      <c r="BC19" s="195">
        <f t="shared" si="0"/>
        <v>0</v>
      </c>
      <c r="BD19" s="195"/>
      <c r="BE19" s="195">
        <f t="shared" si="1"/>
        <v>0</v>
      </c>
      <c r="BM19" s="19" t="s">
        <v>1424</v>
      </c>
      <c r="BS19" s="19" t="s">
        <v>1507</v>
      </c>
      <c r="BT19" s="19" t="s">
        <v>1508</v>
      </c>
      <c r="BU19" s="19" t="s">
        <v>1508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6" t="str">
        <f t="shared" si="3"/>
        <v/>
      </c>
      <c r="C20" s="11" t="str">
        <f>IF(E20="","",+'5-课消明细表'!$G$2)</f>
        <v/>
      </c>
      <c r="D20" s="187"/>
      <c r="E20" s="113"/>
      <c r="F20" s="12" t="str">
        <f>IF(E20="","",IFERROR(VLOOKUP(E20,'1-学员信息表'!A:AG,2,0),"错误"))</f>
        <v/>
      </c>
      <c r="G20" s="187"/>
      <c r="H20" s="188"/>
      <c r="I20" s="112"/>
      <c r="J20" s="189"/>
      <c r="K20" s="190"/>
      <c r="L20" s="205" t="str">
        <f>IF(E20="","",IFERROR(VLOOKUP(E20,'1-学员信息表'!A:AG,20,0),"错误"))</f>
        <v/>
      </c>
      <c r="M20" s="192"/>
      <c r="N20" s="193"/>
      <c r="O20" s="203"/>
      <c r="P20" s="190"/>
      <c r="Q20" s="194"/>
      <c r="R20" s="194"/>
      <c r="S20" s="195">
        <f t="shared" si="16"/>
        <v>0</v>
      </c>
      <c r="T20" s="196"/>
      <c r="U20" s="197"/>
      <c r="V20" s="198" t="str">
        <f>IF(E20="","",IFERROR(VLOOKUP(E20,'1-学员信息表'!A:AG,8,0),"错误"))</f>
        <v/>
      </c>
      <c r="W20" s="199"/>
      <c r="X20" s="199"/>
      <c r="Y20" s="113"/>
      <c r="Z20" s="199"/>
      <c r="AA20" s="200" t="str">
        <f>IF(I20="","",IFERROR(VLOOKUP(I20,'2-班级信息'!A:AM,23,0),"错误"))</f>
        <v/>
      </c>
      <c r="AB20" s="201">
        <f t="shared" si="4"/>
        <v>0</v>
      </c>
      <c r="AC20" s="201"/>
      <c r="AD20" s="198" t="str">
        <f>IF(I20="","",IFERROR(VLOOKUP(I20,'2-班级信息'!A:AM,24,0),"错误"))</f>
        <v/>
      </c>
      <c r="AE20" s="201">
        <f t="shared" si="5"/>
        <v>0</v>
      </c>
      <c r="AF20" s="201"/>
      <c r="AG20" s="202" t="str">
        <f t="shared" si="6"/>
        <v/>
      </c>
      <c r="AH20" s="201"/>
      <c r="AI20" s="201"/>
      <c r="AJ20" s="198" t="str">
        <f t="shared" si="7"/>
        <v/>
      </c>
      <c r="AK20" s="201">
        <f t="shared" si="8"/>
        <v>0</v>
      </c>
      <c r="AL20" s="201"/>
      <c r="AM20" s="202" t="str">
        <f t="shared" si="9"/>
        <v/>
      </c>
      <c r="AN20" s="201">
        <f t="shared" si="10"/>
        <v>0</v>
      </c>
      <c r="AO20" s="201"/>
      <c r="AP20" s="202"/>
      <c r="AQ20" s="201"/>
      <c r="AR20" s="203"/>
      <c r="AS20" s="206"/>
      <c r="AT20" s="201">
        <f t="shared" si="11"/>
        <v>0</v>
      </c>
      <c r="AU20" s="201"/>
      <c r="AV20" s="202" t="str">
        <f t="shared" si="12"/>
        <v/>
      </c>
      <c r="AW20" s="201">
        <f t="shared" si="13"/>
        <v>0</v>
      </c>
      <c r="AX20" s="201"/>
      <c r="AY20" s="204" t="str">
        <f t="shared" si="14"/>
        <v/>
      </c>
      <c r="AZ20" s="195">
        <f t="shared" si="15"/>
        <v>0</v>
      </c>
      <c r="BA20" s="195"/>
      <c r="BB20" s="195"/>
      <c r="BC20" s="195">
        <f t="shared" si="0"/>
        <v>0</v>
      </c>
      <c r="BD20" s="195"/>
      <c r="BE20" s="195">
        <f t="shared" si="1"/>
        <v>0</v>
      </c>
      <c r="BM20" s="19" t="s">
        <v>1426</v>
      </c>
      <c r="BS20" s="19" t="s">
        <v>1509</v>
      </c>
      <c r="BT20" s="19" t="s">
        <v>1510</v>
      </c>
      <c r="BU20" s="19" t="s">
        <v>1510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6" t="str">
        <f t="shared" si="3"/>
        <v/>
      </c>
      <c r="C21" s="11" t="str">
        <f>IF(E21="","",+'5-课消明细表'!$G$2)</f>
        <v/>
      </c>
      <c r="D21" s="187"/>
      <c r="E21" s="113"/>
      <c r="F21" s="12" t="str">
        <f>IF(E21="","",IFERROR(VLOOKUP(E21,'1-学员信息表'!A:AG,2,0),"错误"))</f>
        <v/>
      </c>
      <c r="G21" s="187"/>
      <c r="H21" s="188"/>
      <c r="I21" s="112"/>
      <c r="J21" s="189"/>
      <c r="K21" s="190"/>
      <c r="L21" s="205" t="str">
        <f>IF(E21="","",IFERROR(VLOOKUP(E21,'1-学员信息表'!A:AG,20,0),"错误"))</f>
        <v/>
      </c>
      <c r="M21" s="192"/>
      <c r="N21" s="193"/>
      <c r="O21" s="203"/>
      <c r="P21" s="190"/>
      <c r="Q21" s="194"/>
      <c r="R21" s="194"/>
      <c r="S21" s="195">
        <f t="shared" si="16"/>
        <v>0</v>
      </c>
      <c r="T21" s="196"/>
      <c r="U21" s="197"/>
      <c r="V21" s="198" t="str">
        <f>IF(E21="","",IFERROR(VLOOKUP(E21,'1-学员信息表'!A:AG,8,0),"错误"))</f>
        <v/>
      </c>
      <c r="W21" s="199"/>
      <c r="X21" s="199"/>
      <c r="Y21" s="113"/>
      <c r="Z21" s="199"/>
      <c r="AA21" s="200" t="str">
        <f>IF(I21="","",IFERROR(VLOOKUP(I21,'2-班级信息'!A:AM,23,0),"错误"))</f>
        <v/>
      </c>
      <c r="AB21" s="201">
        <f t="shared" si="4"/>
        <v>0</v>
      </c>
      <c r="AC21" s="201"/>
      <c r="AD21" s="198" t="str">
        <f>IF(I21="","",IFERROR(VLOOKUP(I21,'2-班级信息'!A:AM,24,0),"错误"))</f>
        <v/>
      </c>
      <c r="AE21" s="201">
        <f t="shared" si="5"/>
        <v>0</v>
      </c>
      <c r="AF21" s="201"/>
      <c r="AG21" s="202" t="str">
        <f t="shared" si="6"/>
        <v/>
      </c>
      <c r="AH21" s="201"/>
      <c r="AI21" s="201"/>
      <c r="AJ21" s="198" t="str">
        <f t="shared" si="7"/>
        <v/>
      </c>
      <c r="AK21" s="201">
        <f t="shared" si="8"/>
        <v>0</v>
      </c>
      <c r="AL21" s="201"/>
      <c r="AM21" s="202" t="str">
        <f t="shared" si="9"/>
        <v/>
      </c>
      <c r="AN21" s="201">
        <f t="shared" si="10"/>
        <v>0</v>
      </c>
      <c r="AO21" s="201"/>
      <c r="AP21" s="202"/>
      <c r="AQ21" s="201"/>
      <c r="AR21" s="203"/>
      <c r="AS21" s="206"/>
      <c r="AT21" s="201">
        <f t="shared" si="11"/>
        <v>0</v>
      </c>
      <c r="AU21" s="201"/>
      <c r="AV21" s="202" t="str">
        <f t="shared" si="12"/>
        <v/>
      </c>
      <c r="AW21" s="201">
        <f t="shared" si="13"/>
        <v>0</v>
      </c>
      <c r="AX21" s="201"/>
      <c r="AY21" s="204" t="str">
        <f t="shared" si="14"/>
        <v/>
      </c>
      <c r="AZ21" s="195">
        <f t="shared" si="15"/>
        <v>0</v>
      </c>
      <c r="BA21" s="195"/>
      <c r="BB21" s="195"/>
      <c r="BC21" s="195">
        <f t="shared" si="0"/>
        <v>0</v>
      </c>
      <c r="BD21" s="195"/>
      <c r="BE21" s="195">
        <f t="shared" si="1"/>
        <v>0</v>
      </c>
      <c r="BM21" s="19" t="s">
        <v>1422</v>
      </c>
      <c r="BS21" s="19" t="s">
        <v>1509</v>
      </c>
      <c r="BT21" s="19" t="s">
        <v>1511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6" t="str">
        <f t="shared" si="3"/>
        <v/>
      </c>
      <c r="C22" s="11" t="str">
        <f>IF(E22="","",+'5-课消明细表'!$G$2)</f>
        <v/>
      </c>
      <c r="D22" s="187"/>
      <c r="E22" s="113"/>
      <c r="F22" s="12" t="str">
        <f>IF(E22="","",IFERROR(VLOOKUP(E22,'1-学员信息表'!A:AG,2,0),"错误"))</f>
        <v/>
      </c>
      <c r="G22" s="187"/>
      <c r="H22" s="188"/>
      <c r="I22" s="112"/>
      <c r="J22" s="189"/>
      <c r="K22" s="190"/>
      <c r="L22" s="205" t="str">
        <f>IF(E22="","",IFERROR(VLOOKUP(E22,'1-学员信息表'!A:AG,20,0),"错误"))</f>
        <v/>
      </c>
      <c r="M22" s="192"/>
      <c r="N22" s="193"/>
      <c r="O22" s="203"/>
      <c r="P22" s="190"/>
      <c r="Q22" s="194"/>
      <c r="R22" s="194"/>
      <c r="S22" s="195">
        <f t="shared" si="16"/>
        <v>0</v>
      </c>
      <c r="T22" s="196"/>
      <c r="U22" s="197"/>
      <c r="V22" s="198" t="str">
        <f>IF(E22="","",IFERROR(VLOOKUP(E22,'1-学员信息表'!A:AG,8,0),"错误"))</f>
        <v/>
      </c>
      <c r="W22" s="199"/>
      <c r="X22" s="199"/>
      <c r="Y22" s="113"/>
      <c r="Z22" s="199"/>
      <c r="AA22" s="200" t="str">
        <f>IF(I22="","",IFERROR(VLOOKUP(I22,'2-班级信息'!A:AM,23,0),"错误"))</f>
        <v/>
      </c>
      <c r="AB22" s="201">
        <f t="shared" si="4"/>
        <v>0</v>
      </c>
      <c r="AC22" s="201"/>
      <c r="AD22" s="198" t="str">
        <f>IF(I22="","",IFERROR(VLOOKUP(I22,'2-班级信息'!A:AM,24,0),"错误"))</f>
        <v/>
      </c>
      <c r="AE22" s="201">
        <f t="shared" si="5"/>
        <v>0</v>
      </c>
      <c r="AF22" s="201"/>
      <c r="AG22" s="202" t="str">
        <f t="shared" si="6"/>
        <v/>
      </c>
      <c r="AH22" s="201"/>
      <c r="AI22" s="201"/>
      <c r="AJ22" s="198" t="str">
        <f t="shared" si="7"/>
        <v/>
      </c>
      <c r="AK22" s="201">
        <f t="shared" si="8"/>
        <v>0</v>
      </c>
      <c r="AL22" s="201"/>
      <c r="AM22" s="202" t="str">
        <f t="shared" si="9"/>
        <v/>
      </c>
      <c r="AN22" s="201">
        <f t="shared" si="10"/>
        <v>0</v>
      </c>
      <c r="AO22" s="201"/>
      <c r="AP22" s="202"/>
      <c r="AQ22" s="201"/>
      <c r="AR22" s="203"/>
      <c r="AS22" s="206"/>
      <c r="AT22" s="201">
        <f t="shared" si="11"/>
        <v>0</v>
      </c>
      <c r="AU22" s="201"/>
      <c r="AV22" s="202" t="str">
        <f t="shared" si="12"/>
        <v/>
      </c>
      <c r="AW22" s="201">
        <f t="shared" si="13"/>
        <v>0</v>
      </c>
      <c r="AX22" s="201"/>
      <c r="AY22" s="204" t="str">
        <f t="shared" si="14"/>
        <v/>
      </c>
      <c r="AZ22" s="195">
        <f t="shared" si="15"/>
        <v>0</v>
      </c>
      <c r="BA22" s="195"/>
      <c r="BB22" s="195"/>
      <c r="BC22" s="195">
        <f t="shared" si="0"/>
        <v>0</v>
      </c>
      <c r="BD22" s="195"/>
      <c r="BE22" s="195">
        <f t="shared" si="1"/>
        <v>0</v>
      </c>
      <c r="BM22" s="19" t="s">
        <v>1419</v>
      </c>
      <c r="BS22" s="19" t="s">
        <v>1507</v>
      </c>
      <c r="BT22" s="19" t="s">
        <v>1507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6" t="str">
        <f t="shared" si="3"/>
        <v/>
      </c>
      <c r="C23" s="11" t="str">
        <f>IF(E23="","",+'5-课消明细表'!$G$2)</f>
        <v/>
      </c>
      <c r="D23" s="187"/>
      <c r="E23" s="113"/>
      <c r="F23" s="12" t="str">
        <f>IF(E23="","",IFERROR(VLOOKUP(E23,'1-学员信息表'!A:AG,2,0),"错误"))</f>
        <v/>
      </c>
      <c r="G23" s="187"/>
      <c r="H23" s="188"/>
      <c r="I23" s="112"/>
      <c r="J23" s="189"/>
      <c r="K23" s="190"/>
      <c r="L23" s="205" t="str">
        <f>IF(E23="","",IFERROR(VLOOKUP(E23,'1-学员信息表'!A:AG,20,0),"错误"))</f>
        <v/>
      </c>
      <c r="M23" s="192"/>
      <c r="N23" s="193"/>
      <c r="O23" s="203"/>
      <c r="P23" s="190"/>
      <c r="Q23" s="194"/>
      <c r="R23" s="194"/>
      <c r="S23" s="195">
        <f t="shared" si="16"/>
        <v>0</v>
      </c>
      <c r="T23" s="196"/>
      <c r="U23" s="197"/>
      <c r="V23" s="198" t="str">
        <f>IF(E23="","",IFERROR(VLOOKUP(E23,'1-学员信息表'!A:AG,8,0),"错误"))</f>
        <v/>
      </c>
      <c r="W23" s="199"/>
      <c r="X23" s="199"/>
      <c r="Y23" s="113"/>
      <c r="Z23" s="199"/>
      <c r="AA23" s="200" t="str">
        <f>IF(I23="","",IFERROR(VLOOKUP(I23,'2-班级信息'!A:AM,23,0),"错误"))</f>
        <v/>
      </c>
      <c r="AB23" s="201">
        <f t="shared" si="4"/>
        <v>0</v>
      </c>
      <c r="AC23" s="201"/>
      <c r="AD23" s="198" t="str">
        <f>IF(I23="","",IFERROR(VLOOKUP(I23,'2-班级信息'!A:AM,24,0),"错误"))</f>
        <v/>
      </c>
      <c r="AE23" s="201">
        <f t="shared" si="5"/>
        <v>0</v>
      </c>
      <c r="AF23" s="201"/>
      <c r="AG23" s="202" t="str">
        <f t="shared" si="6"/>
        <v/>
      </c>
      <c r="AH23" s="201"/>
      <c r="AI23" s="201"/>
      <c r="AJ23" s="198" t="str">
        <f t="shared" si="7"/>
        <v/>
      </c>
      <c r="AK23" s="201">
        <f t="shared" si="8"/>
        <v>0</v>
      </c>
      <c r="AL23" s="201"/>
      <c r="AM23" s="202" t="str">
        <f t="shared" si="9"/>
        <v/>
      </c>
      <c r="AN23" s="201">
        <f t="shared" si="10"/>
        <v>0</v>
      </c>
      <c r="AO23" s="201"/>
      <c r="AP23" s="202"/>
      <c r="AQ23" s="201"/>
      <c r="AR23" s="203"/>
      <c r="AS23" s="206"/>
      <c r="AT23" s="201">
        <f t="shared" si="11"/>
        <v>0</v>
      </c>
      <c r="AU23" s="201"/>
      <c r="AV23" s="202" t="str">
        <f t="shared" si="12"/>
        <v/>
      </c>
      <c r="AW23" s="201">
        <f t="shared" si="13"/>
        <v>0</v>
      </c>
      <c r="AX23" s="201"/>
      <c r="AY23" s="204" t="str">
        <f t="shared" si="14"/>
        <v/>
      </c>
      <c r="AZ23" s="195">
        <f t="shared" si="15"/>
        <v>0</v>
      </c>
      <c r="BA23" s="195"/>
      <c r="BB23" s="195"/>
      <c r="BC23" s="195">
        <f t="shared" si="0"/>
        <v>0</v>
      </c>
      <c r="BD23" s="195"/>
      <c r="BE23" s="195">
        <f t="shared" si="1"/>
        <v>0</v>
      </c>
      <c r="BM23" s="19" t="s">
        <v>1427</v>
      </c>
      <c r="BS23" s="19" t="s">
        <v>1512</v>
      </c>
      <c r="BT23" s="19" t="s">
        <v>1513</v>
      </c>
      <c r="BU23" s="19" t="s">
        <v>1513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6" t="str">
        <f t="shared" si="3"/>
        <v/>
      </c>
      <c r="C24" s="11" t="str">
        <f>IF(E24="","",+'5-课消明细表'!$G$2)</f>
        <v/>
      </c>
      <c r="D24" s="187"/>
      <c r="E24" s="113"/>
      <c r="F24" s="12" t="str">
        <f>IF(E24="","",IFERROR(VLOOKUP(E24,'1-学员信息表'!A:AG,2,0),"错误"))</f>
        <v/>
      </c>
      <c r="G24" s="187"/>
      <c r="H24" s="188"/>
      <c r="I24" s="112"/>
      <c r="J24" s="189"/>
      <c r="K24" s="190"/>
      <c r="L24" s="205" t="str">
        <f>IF(E24="","",IFERROR(VLOOKUP(E24,'1-学员信息表'!A:AG,20,0),"错误"))</f>
        <v/>
      </c>
      <c r="M24" s="192"/>
      <c r="N24" s="193"/>
      <c r="O24" s="203"/>
      <c r="P24" s="190"/>
      <c r="Q24" s="194"/>
      <c r="R24" s="194"/>
      <c r="S24" s="195">
        <f t="shared" si="16"/>
        <v>0</v>
      </c>
      <c r="T24" s="196"/>
      <c r="U24" s="197"/>
      <c r="V24" s="198" t="str">
        <f>IF(E24="","",IFERROR(VLOOKUP(E24,'1-学员信息表'!A:AG,8,0),"错误"))</f>
        <v/>
      </c>
      <c r="W24" s="199"/>
      <c r="X24" s="199"/>
      <c r="Y24" s="113"/>
      <c r="Z24" s="199"/>
      <c r="AA24" s="200" t="str">
        <f>IF(I24="","",IFERROR(VLOOKUP(I24,'2-班级信息'!A:AM,23,0),"错误"))</f>
        <v/>
      </c>
      <c r="AB24" s="201">
        <f t="shared" si="4"/>
        <v>0</v>
      </c>
      <c r="AC24" s="201"/>
      <c r="AD24" s="198" t="str">
        <f>IF(I24="","",IFERROR(VLOOKUP(I24,'2-班级信息'!A:AM,24,0),"错误"))</f>
        <v/>
      </c>
      <c r="AE24" s="201">
        <f t="shared" si="5"/>
        <v>0</v>
      </c>
      <c r="AF24" s="201"/>
      <c r="AG24" s="202" t="str">
        <f t="shared" si="6"/>
        <v/>
      </c>
      <c r="AH24" s="201"/>
      <c r="AI24" s="201"/>
      <c r="AJ24" s="198" t="str">
        <f t="shared" si="7"/>
        <v/>
      </c>
      <c r="AK24" s="201">
        <f t="shared" si="8"/>
        <v>0</v>
      </c>
      <c r="AL24" s="201"/>
      <c r="AM24" s="202" t="str">
        <f t="shared" si="9"/>
        <v/>
      </c>
      <c r="AN24" s="201">
        <f t="shared" si="10"/>
        <v>0</v>
      </c>
      <c r="AO24" s="201"/>
      <c r="AP24" s="202"/>
      <c r="AQ24" s="201"/>
      <c r="AR24" s="203"/>
      <c r="AS24" s="206"/>
      <c r="AT24" s="201">
        <f t="shared" si="11"/>
        <v>0</v>
      </c>
      <c r="AU24" s="201"/>
      <c r="AV24" s="202" t="str">
        <f t="shared" si="12"/>
        <v/>
      </c>
      <c r="AW24" s="201">
        <f t="shared" si="13"/>
        <v>0</v>
      </c>
      <c r="AX24" s="201"/>
      <c r="AY24" s="204" t="str">
        <f t="shared" si="14"/>
        <v/>
      </c>
      <c r="AZ24" s="195">
        <f t="shared" si="15"/>
        <v>0</v>
      </c>
      <c r="BA24" s="195"/>
      <c r="BB24" s="195"/>
      <c r="BC24" s="195">
        <f t="shared" si="0"/>
        <v>0</v>
      </c>
      <c r="BD24" s="195"/>
      <c r="BE24" s="195">
        <f t="shared" si="1"/>
        <v>0</v>
      </c>
      <c r="BM24" s="19" t="s">
        <v>1094</v>
      </c>
      <c r="BS24" s="19" t="s">
        <v>1514</v>
      </c>
      <c r="BT24" s="19" t="s">
        <v>1515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6" t="str">
        <f t="shared" si="3"/>
        <v/>
      </c>
      <c r="C25" s="11" t="str">
        <f>IF(E25="","",+'5-课消明细表'!$G$2)</f>
        <v/>
      </c>
      <c r="D25" s="187"/>
      <c r="E25" s="113"/>
      <c r="F25" s="12" t="str">
        <f>IF(E25="","",IFERROR(VLOOKUP(E25,'1-学员信息表'!A:AG,2,0),"错误"))</f>
        <v/>
      </c>
      <c r="G25" s="187"/>
      <c r="H25" s="188"/>
      <c r="I25" s="112"/>
      <c r="J25" s="189"/>
      <c r="K25" s="190"/>
      <c r="L25" s="205" t="str">
        <f>IF(E25="","",IFERROR(VLOOKUP(E25,'1-学员信息表'!A:AG,20,0),"错误"))</f>
        <v/>
      </c>
      <c r="M25" s="192"/>
      <c r="N25" s="193"/>
      <c r="O25" s="203"/>
      <c r="P25" s="190"/>
      <c r="Q25" s="194"/>
      <c r="R25" s="194"/>
      <c r="S25" s="195">
        <f t="shared" si="16"/>
        <v>0</v>
      </c>
      <c r="T25" s="196"/>
      <c r="U25" s="197"/>
      <c r="V25" s="198" t="str">
        <f>IF(E25="","",IFERROR(VLOOKUP(E25,'1-学员信息表'!A:AG,8,0),"错误"))</f>
        <v/>
      </c>
      <c r="W25" s="199"/>
      <c r="X25" s="199"/>
      <c r="Y25" s="113"/>
      <c r="Z25" s="199"/>
      <c r="AA25" s="200" t="str">
        <f>IF(I25="","",IFERROR(VLOOKUP(I25,'2-班级信息'!A:AM,23,0),"错误"))</f>
        <v/>
      </c>
      <c r="AB25" s="201">
        <f t="shared" si="4"/>
        <v>0</v>
      </c>
      <c r="AC25" s="201"/>
      <c r="AD25" s="198" t="str">
        <f>IF(I25="","",IFERROR(VLOOKUP(I25,'2-班级信息'!A:AM,24,0),"错误"))</f>
        <v/>
      </c>
      <c r="AE25" s="201">
        <f t="shared" si="5"/>
        <v>0</v>
      </c>
      <c r="AF25" s="201"/>
      <c r="AG25" s="202" t="str">
        <f t="shared" si="6"/>
        <v/>
      </c>
      <c r="AH25" s="201"/>
      <c r="AI25" s="201"/>
      <c r="AJ25" s="198" t="str">
        <f t="shared" si="7"/>
        <v/>
      </c>
      <c r="AK25" s="201">
        <f t="shared" si="8"/>
        <v>0</v>
      </c>
      <c r="AL25" s="201"/>
      <c r="AM25" s="202" t="str">
        <f t="shared" si="9"/>
        <v/>
      </c>
      <c r="AN25" s="201">
        <f t="shared" si="10"/>
        <v>0</v>
      </c>
      <c r="AO25" s="201"/>
      <c r="AP25" s="202"/>
      <c r="AQ25" s="201"/>
      <c r="AR25" s="203"/>
      <c r="AS25" s="206"/>
      <c r="AT25" s="201">
        <f t="shared" si="11"/>
        <v>0</v>
      </c>
      <c r="AU25" s="201"/>
      <c r="AV25" s="202" t="str">
        <f t="shared" si="12"/>
        <v/>
      </c>
      <c r="AW25" s="201">
        <f t="shared" si="13"/>
        <v>0</v>
      </c>
      <c r="AX25" s="201"/>
      <c r="AY25" s="204" t="str">
        <f t="shared" si="14"/>
        <v/>
      </c>
      <c r="AZ25" s="195">
        <f t="shared" si="15"/>
        <v>0</v>
      </c>
      <c r="BA25" s="195"/>
      <c r="BB25" s="195"/>
      <c r="BC25" s="195">
        <f t="shared" si="0"/>
        <v>0</v>
      </c>
      <c r="BD25" s="195"/>
      <c r="BE25" s="195">
        <f t="shared" si="1"/>
        <v>0</v>
      </c>
      <c r="BM25" s="19" t="s">
        <v>1420</v>
      </c>
      <c r="BS25" s="19" t="s">
        <v>1516</v>
      </c>
      <c r="BT25" s="19" t="s">
        <v>1517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6" t="str">
        <f t="shared" si="3"/>
        <v/>
      </c>
      <c r="C26" s="11" t="str">
        <f>IF(E26="","",+'5-课消明细表'!$G$2)</f>
        <v/>
      </c>
      <c r="D26" s="187"/>
      <c r="E26" s="113"/>
      <c r="F26" s="12" t="str">
        <f>IF(E26="","",IFERROR(VLOOKUP(E26,'1-学员信息表'!A:AG,2,0),"错误"))</f>
        <v/>
      </c>
      <c r="G26" s="187"/>
      <c r="H26" s="188"/>
      <c r="I26" s="112"/>
      <c r="J26" s="189"/>
      <c r="K26" s="190"/>
      <c r="L26" s="205" t="str">
        <f>IF(E26="","",IFERROR(VLOOKUP(E26,'1-学员信息表'!A:AG,20,0),"错误"))</f>
        <v/>
      </c>
      <c r="M26" s="192"/>
      <c r="N26" s="193"/>
      <c r="O26" s="203"/>
      <c r="P26" s="190"/>
      <c r="Q26" s="194"/>
      <c r="R26" s="194"/>
      <c r="S26" s="195">
        <f t="shared" si="16"/>
        <v>0</v>
      </c>
      <c r="T26" s="196"/>
      <c r="U26" s="197"/>
      <c r="V26" s="198" t="str">
        <f>IF(E26="","",IFERROR(VLOOKUP(E26,'1-学员信息表'!A:AG,8,0),"错误"))</f>
        <v/>
      </c>
      <c r="W26" s="199"/>
      <c r="X26" s="199"/>
      <c r="Y26" s="113"/>
      <c r="Z26" s="199"/>
      <c r="AA26" s="200" t="str">
        <f>IF(I26="","",IFERROR(VLOOKUP(I26,'2-班级信息'!A:AM,23,0),"错误"))</f>
        <v/>
      </c>
      <c r="AB26" s="201">
        <f t="shared" si="4"/>
        <v>0</v>
      </c>
      <c r="AC26" s="201"/>
      <c r="AD26" s="198" t="str">
        <f>IF(I26="","",IFERROR(VLOOKUP(I26,'2-班级信息'!A:AM,24,0),"错误"))</f>
        <v/>
      </c>
      <c r="AE26" s="201">
        <f t="shared" si="5"/>
        <v>0</v>
      </c>
      <c r="AF26" s="201"/>
      <c r="AG26" s="202" t="str">
        <f t="shared" si="6"/>
        <v/>
      </c>
      <c r="AH26" s="201"/>
      <c r="AI26" s="201"/>
      <c r="AJ26" s="198" t="str">
        <f t="shared" si="7"/>
        <v/>
      </c>
      <c r="AK26" s="201">
        <f t="shared" si="8"/>
        <v>0</v>
      </c>
      <c r="AL26" s="201"/>
      <c r="AM26" s="202" t="str">
        <f t="shared" si="9"/>
        <v/>
      </c>
      <c r="AN26" s="201">
        <f t="shared" si="10"/>
        <v>0</v>
      </c>
      <c r="AO26" s="201"/>
      <c r="AP26" s="202"/>
      <c r="AQ26" s="201"/>
      <c r="AR26" s="203"/>
      <c r="AS26" s="206"/>
      <c r="AT26" s="201">
        <f t="shared" si="11"/>
        <v>0</v>
      </c>
      <c r="AU26" s="201"/>
      <c r="AV26" s="202" t="str">
        <f t="shared" si="12"/>
        <v/>
      </c>
      <c r="AW26" s="201">
        <f t="shared" si="13"/>
        <v>0</v>
      </c>
      <c r="AX26" s="201"/>
      <c r="AY26" s="204" t="str">
        <f t="shared" si="14"/>
        <v/>
      </c>
      <c r="AZ26" s="195">
        <f t="shared" si="15"/>
        <v>0</v>
      </c>
      <c r="BA26" s="195"/>
      <c r="BB26" s="195"/>
      <c r="BC26" s="195">
        <f t="shared" si="0"/>
        <v>0</v>
      </c>
      <c r="BD26" s="195"/>
      <c r="BE26" s="195">
        <f t="shared" si="1"/>
        <v>0</v>
      </c>
      <c r="BM26" s="19" t="s">
        <v>1425</v>
      </c>
      <c r="BS26" s="19" t="s">
        <v>1516</v>
      </c>
      <c r="BT26" s="19" t="s">
        <v>1518</v>
      </c>
      <c r="BU26" s="19" t="s">
        <v>1519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6" t="str">
        <f t="shared" si="3"/>
        <v/>
      </c>
      <c r="C27" s="11" t="str">
        <f>IF(E27="","",+'5-课消明细表'!$G$2)</f>
        <v/>
      </c>
      <c r="D27" s="187"/>
      <c r="E27" s="113"/>
      <c r="F27" s="12" t="str">
        <f>IF(E27="","",IFERROR(VLOOKUP(E27,'1-学员信息表'!A:AG,2,0),"错误"))</f>
        <v/>
      </c>
      <c r="G27" s="187"/>
      <c r="H27" s="188"/>
      <c r="I27" s="112"/>
      <c r="J27" s="189"/>
      <c r="K27" s="190"/>
      <c r="L27" s="205" t="str">
        <f>IF(E27="","",IFERROR(VLOOKUP(E27,'1-学员信息表'!A:AG,20,0),"错误"))</f>
        <v/>
      </c>
      <c r="M27" s="192"/>
      <c r="N27" s="193"/>
      <c r="O27" s="203"/>
      <c r="P27" s="190"/>
      <c r="Q27" s="194"/>
      <c r="R27" s="194"/>
      <c r="S27" s="195">
        <f t="shared" si="16"/>
        <v>0</v>
      </c>
      <c r="T27" s="196"/>
      <c r="U27" s="197"/>
      <c r="V27" s="198" t="str">
        <f>IF(E27="","",IFERROR(VLOOKUP(E27,'1-学员信息表'!A:AG,8,0),"错误"))</f>
        <v/>
      </c>
      <c r="W27" s="199"/>
      <c r="X27" s="199"/>
      <c r="Y27" s="113"/>
      <c r="Z27" s="199"/>
      <c r="AA27" s="200" t="str">
        <f>IF(I27="","",IFERROR(VLOOKUP(I27,'2-班级信息'!A:AM,23,0),"错误"))</f>
        <v/>
      </c>
      <c r="AB27" s="201">
        <f t="shared" si="4"/>
        <v>0</v>
      </c>
      <c r="AC27" s="201"/>
      <c r="AD27" s="198" t="str">
        <f>IF(I27="","",IFERROR(VLOOKUP(I27,'2-班级信息'!A:AM,24,0),"错误"))</f>
        <v/>
      </c>
      <c r="AE27" s="201">
        <f t="shared" si="5"/>
        <v>0</v>
      </c>
      <c r="AF27" s="201"/>
      <c r="AG27" s="202" t="str">
        <f t="shared" si="6"/>
        <v/>
      </c>
      <c r="AH27" s="201"/>
      <c r="AI27" s="201"/>
      <c r="AJ27" s="198" t="str">
        <f t="shared" si="7"/>
        <v/>
      </c>
      <c r="AK27" s="201">
        <f t="shared" si="8"/>
        <v>0</v>
      </c>
      <c r="AL27" s="201"/>
      <c r="AM27" s="202" t="str">
        <f t="shared" si="9"/>
        <v/>
      </c>
      <c r="AN27" s="201">
        <f t="shared" si="10"/>
        <v>0</v>
      </c>
      <c r="AO27" s="201"/>
      <c r="AP27" s="202"/>
      <c r="AQ27" s="201"/>
      <c r="AR27" s="203"/>
      <c r="AS27" s="206"/>
      <c r="AT27" s="201">
        <f t="shared" si="11"/>
        <v>0</v>
      </c>
      <c r="AU27" s="201"/>
      <c r="AV27" s="202" t="str">
        <f t="shared" si="12"/>
        <v/>
      </c>
      <c r="AW27" s="201">
        <f t="shared" si="13"/>
        <v>0</v>
      </c>
      <c r="AX27" s="201"/>
      <c r="AY27" s="204" t="str">
        <f t="shared" si="14"/>
        <v/>
      </c>
      <c r="AZ27" s="195">
        <f t="shared" si="15"/>
        <v>0</v>
      </c>
      <c r="BA27" s="195"/>
      <c r="BB27" s="195"/>
      <c r="BC27" s="195">
        <f t="shared" si="0"/>
        <v>0</v>
      </c>
      <c r="BD27" s="195"/>
      <c r="BE27" s="195">
        <f t="shared" si="1"/>
        <v>0</v>
      </c>
      <c r="BM27" s="19" t="s">
        <v>1423</v>
      </c>
      <c r="BS27" s="19" t="s">
        <v>1516</v>
      </c>
      <c r="BT27" s="19" t="s">
        <v>1520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6" t="str">
        <f t="shared" si="3"/>
        <v/>
      </c>
      <c r="C28" s="11" t="str">
        <f>IF(E28="","",+'5-课消明细表'!$G$2)</f>
        <v/>
      </c>
      <c r="D28" s="187"/>
      <c r="E28" s="113"/>
      <c r="F28" s="12" t="str">
        <f>IF(E28="","",IFERROR(VLOOKUP(E28,'1-学员信息表'!A:AG,2,0),"错误"))</f>
        <v/>
      </c>
      <c r="G28" s="187"/>
      <c r="H28" s="188"/>
      <c r="I28" s="112"/>
      <c r="J28" s="189"/>
      <c r="K28" s="190"/>
      <c r="L28" s="205" t="str">
        <f>IF(E28="","",IFERROR(VLOOKUP(E28,'1-学员信息表'!A:AG,20,0),"错误"))</f>
        <v/>
      </c>
      <c r="M28" s="192"/>
      <c r="N28" s="193"/>
      <c r="O28" s="203"/>
      <c r="P28" s="190"/>
      <c r="Q28" s="194"/>
      <c r="R28" s="194"/>
      <c r="S28" s="195">
        <f t="shared" si="16"/>
        <v>0</v>
      </c>
      <c r="T28" s="196"/>
      <c r="U28" s="197"/>
      <c r="V28" s="198" t="str">
        <f>IF(E28="","",IFERROR(VLOOKUP(E28,'1-学员信息表'!A:AG,8,0),"错误"))</f>
        <v/>
      </c>
      <c r="W28" s="199"/>
      <c r="X28" s="199"/>
      <c r="Y28" s="113"/>
      <c r="Z28" s="199"/>
      <c r="AA28" s="200" t="str">
        <f>IF(I28="","",IFERROR(VLOOKUP(I28,'2-班级信息'!A:AM,23,0),"错误"))</f>
        <v/>
      </c>
      <c r="AB28" s="201">
        <f t="shared" si="4"/>
        <v>0</v>
      </c>
      <c r="AC28" s="201"/>
      <c r="AD28" s="198" t="str">
        <f>IF(I28="","",IFERROR(VLOOKUP(I28,'2-班级信息'!A:AM,24,0),"错误"))</f>
        <v/>
      </c>
      <c r="AE28" s="201">
        <f t="shared" si="5"/>
        <v>0</v>
      </c>
      <c r="AF28" s="201"/>
      <c r="AG28" s="202" t="str">
        <f t="shared" si="6"/>
        <v/>
      </c>
      <c r="AH28" s="201"/>
      <c r="AI28" s="201"/>
      <c r="AJ28" s="198" t="str">
        <f t="shared" si="7"/>
        <v/>
      </c>
      <c r="AK28" s="201">
        <f t="shared" si="8"/>
        <v>0</v>
      </c>
      <c r="AL28" s="201"/>
      <c r="AM28" s="202" t="str">
        <f t="shared" si="9"/>
        <v/>
      </c>
      <c r="AN28" s="201">
        <f t="shared" si="10"/>
        <v>0</v>
      </c>
      <c r="AO28" s="201"/>
      <c r="AP28" s="202"/>
      <c r="AQ28" s="201"/>
      <c r="AR28" s="203"/>
      <c r="AS28" s="206"/>
      <c r="AT28" s="201">
        <f t="shared" si="11"/>
        <v>0</v>
      </c>
      <c r="AU28" s="201"/>
      <c r="AV28" s="202" t="str">
        <f t="shared" si="12"/>
        <v/>
      </c>
      <c r="AW28" s="201">
        <f t="shared" si="13"/>
        <v>0</v>
      </c>
      <c r="AX28" s="201"/>
      <c r="AY28" s="204" t="str">
        <f t="shared" si="14"/>
        <v/>
      </c>
      <c r="AZ28" s="195">
        <f t="shared" si="15"/>
        <v>0</v>
      </c>
      <c r="BA28" s="195"/>
      <c r="BB28" s="195"/>
      <c r="BC28" s="195">
        <f t="shared" si="0"/>
        <v>0</v>
      </c>
      <c r="BD28" s="195"/>
      <c r="BE28" s="195">
        <f t="shared" si="1"/>
        <v>0</v>
      </c>
      <c r="BM28" s="19" t="s">
        <v>1414</v>
      </c>
      <c r="BS28" s="19" t="s">
        <v>1521</v>
      </c>
      <c r="BT28" s="19" t="s">
        <v>1522</v>
      </c>
      <c r="BU28" s="19" t="s">
        <v>1536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6" t="str">
        <f t="shared" si="3"/>
        <v/>
      </c>
      <c r="C29" s="11" t="str">
        <f>IF(E29="","",+'5-课消明细表'!$G$2)</f>
        <v/>
      </c>
      <c r="D29" s="187"/>
      <c r="E29" s="113"/>
      <c r="F29" s="12" t="str">
        <f>IF(E29="","",IFERROR(VLOOKUP(E29,'1-学员信息表'!A:AG,2,0),"错误"))</f>
        <v/>
      </c>
      <c r="G29" s="187"/>
      <c r="H29" s="188"/>
      <c r="I29" s="112"/>
      <c r="J29" s="189"/>
      <c r="K29" s="190"/>
      <c r="L29" s="205" t="str">
        <f>IF(E29="","",IFERROR(VLOOKUP(E29,'1-学员信息表'!A:AG,20,0),"错误"))</f>
        <v/>
      </c>
      <c r="M29" s="192"/>
      <c r="N29" s="193"/>
      <c r="O29" s="203"/>
      <c r="P29" s="190"/>
      <c r="Q29" s="194"/>
      <c r="R29" s="194"/>
      <c r="S29" s="195">
        <f t="shared" si="16"/>
        <v>0</v>
      </c>
      <c r="T29" s="196"/>
      <c r="U29" s="197"/>
      <c r="V29" s="198" t="str">
        <f>IF(E29="","",IFERROR(VLOOKUP(E29,'1-学员信息表'!A:AG,8,0),"错误"))</f>
        <v/>
      </c>
      <c r="W29" s="199"/>
      <c r="X29" s="199"/>
      <c r="Y29" s="113"/>
      <c r="Z29" s="199"/>
      <c r="AA29" s="200" t="str">
        <f>IF(I29="","",IFERROR(VLOOKUP(I29,'2-班级信息'!A:AM,23,0),"错误"))</f>
        <v/>
      </c>
      <c r="AB29" s="201">
        <f t="shared" si="4"/>
        <v>0</v>
      </c>
      <c r="AC29" s="201"/>
      <c r="AD29" s="198" t="str">
        <f>IF(I29="","",IFERROR(VLOOKUP(I29,'2-班级信息'!A:AM,24,0),"错误"))</f>
        <v/>
      </c>
      <c r="AE29" s="201">
        <f t="shared" si="5"/>
        <v>0</v>
      </c>
      <c r="AF29" s="201"/>
      <c r="AG29" s="202" t="str">
        <f t="shared" si="6"/>
        <v/>
      </c>
      <c r="AH29" s="201"/>
      <c r="AI29" s="201"/>
      <c r="AJ29" s="198" t="str">
        <f t="shared" si="7"/>
        <v/>
      </c>
      <c r="AK29" s="201">
        <f t="shared" si="8"/>
        <v>0</v>
      </c>
      <c r="AL29" s="201"/>
      <c r="AM29" s="202" t="str">
        <f t="shared" si="9"/>
        <v/>
      </c>
      <c r="AN29" s="201">
        <f t="shared" si="10"/>
        <v>0</v>
      </c>
      <c r="AO29" s="201"/>
      <c r="AP29" s="202"/>
      <c r="AQ29" s="201"/>
      <c r="AR29" s="203"/>
      <c r="AS29" s="206"/>
      <c r="AT29" s="201">
        <f t="shared" si="11"/>
        <v>0</v>
      </c>
      <c r="AU29" s="201"/>
      <c r="AV29" s="202" t="str">
        <f t="shared" si="12"/>
        <v/>
      </c>
      <c r="AW29" s="201">
        <f t="shared" si="13"/>
        <v>0</v>
      </c>
      <c r="AX29" s="201"/>
      <c r="AY29" s="204" t="str">
        <f t="shared" si="14"/>
        <v/>
      </c>
      <c r="AZ29" s="195">
        <f t="shared" si="15"/>
        <v>0</v>
      </c>
      <c r="BA29" s="195"/>
      <c r="BB29" s="195"/>
      <c r="BC29" s="195">
        <f t="shared" si="0"/>
        <v>0</v>
      </c>
      <c r="BD29" s="195"/>
      <c r="BE29" s="195">
        <f t="shared" si="1"/>
        <v>0</v>
      </c>
      <c r="BM29" s="19" t="s">
        <v>1452</v>
      </c>
      <c r="BS29" s="19" t="s">
        <v>1523</v>
      </c>
      <c r="BT29" s="19" t="s">
        <v>1524</v>
      </c>
      <c r="BU29" s="19" t="s">
        <v>1535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6" t="str">
        <f t="shared" si="3"/>
        <v/>
      </c>
      <c r="C30" s="11" t="str">
        <f>IF(E30="","",+'5-课消明细表'!$G$2)</f>
        <v/>
      </c>
      <c r="D30" s="187"/>
      <c r="E30" s="113"/>
      <c r="F30" s="12" t="str">
        <f>IF(E30="","",IFERROR(VLOOKUP(E30,'1-学员信息表'!A:AG,2,0),"错误"))</f>
        <v/>
      </c>
      <c r="G30" s="187"/>
      <c r="H30" s="188"/>
      <c r="I30" s="112"/>
      <c r="J30" s="189"/>
      <c r="K30" s="190"/>
      <c r="L30" s="205" t="str">
        <f>IF(E30="","",IFERROR(VLOOKUP(E30,'1-学员信息表'!A:AG,20,0),"错误"))</f>
        <v/>
      </c>
      <c r="M30" s="192"/>
      <c r="N30" s="193"/>
      <c r="O30" s="203"/>
      <c r="P30" s="190"/>
      <c r="Q30" s="194"/>
      <c r="R30" s="194"/>
      <c r="S30" s="195">
        <f t="shared" si="16"/>
        <v>0</v>
      </c>
      <c r="T30" s="196"/>
      <c r="U30" s="197"/>
      <c r="V30" s="198" t="str">
        <f>IF(E30="","",IFERROR(VLOOKUP(E30,'1-学员信息表'!A:AG,8,0),"错误"))</f>
        <v/>
      </c>
      <c r="W30" s="199"/>
      <c r="X30" s="199"/>
      <c r="Y30" s="113"/>
      <c r="Z30" s="199"/>
      <c r="AA30" s="200" t="str">
        <f>IF(I30="","",IFERROR(VLOOKUP(I30,'2-班级信息'!A:AM,23,0),"错误"))</f>
        <v/>
      </c>
      <c r="AB30" s="201">
        <f t="shared" si="4"/>
        <v>0</v>
      </c>
      <c r="AC30" s="201"/>
      <c r="AD30" s="198" t="str">
        <f>IF(I30="","",IFERROR(VLOOKUP(I30,'2-班级信息'!A:AM,24,0),"错误"))</f>
        <v/>
      </c>
      <c r="AE30" s="201">
        <f t="shared" si="5"/>
        <v>0</v>
      </c>
      <c r="AF30" s="201"/>
      <c r="AG30" s="202" t="str">
        <f t="shared" si="6"/>
        <v/>
      </c>
      <c r="AH30" s="201"/>
      <c r="AI30" s="201"/>
      <c r="AJ30" s="198" t="str">
        <f t="shared" si="7"/>
        <v/>
      </c>
      <c r="AK30" s="201">
        <f t="shared" si="8"/>
        <v>0</v>
      </c>
      <c r="AL30" s="201"/>
      <c r="AM30" s="202" t="str">
        <f t="shared" si="9"/>
        <v/>
      </c>
      <c r="AN30" s="201">
        <f t="shared" si="10"/>
        <v>0</v>
      </c>
      <c r="AO30" s="201"/>
      <c r="AP30" s="202"/>
      <c r="AQ30" s="201"/>
      <c r="AR30" s="203"/>
      <c r="AS30" s="206"/>
      <c r="AT30" s="201">
        <f t="shared" si="11"/>
        <v>0</v>
      </c>
      <c r="AU30" s="201"/>
      <c r="AV30" s="202" t="str">
        <f t="shared" si="12"/>
        <v/>
      </c>
      <c r="AW30" s="201">
        <f t="shared" si="13"/>
        <v>0</v>
      </c>
      <c r="AX30" s="201"/>
      <c r="AY30" s="204" t="str">
        <f t="shared" si="14"/>
        <v/>
      </c>
      <c r="AZ30" s="195">
        <f t="shared" si="15"/>
        <v>0</v>
      </c>
      <c r="BA30" s="195"/>
      <c r="BB30" s="195"/>
      <c r="BC30" s="195">
        <f t="shared" si="0"/>
        <v>0</v>
      </c>
      <c r="BD30" s="195"/>
      <c r="BE30" s="195">
        <f t="shared" si="1"/>
        <v>0</v>
      </c>
      <c r="BM30" s="19" t="s">
        <v>1415</v>
      </c>
      <c r="BS30" s="19" t="s">
        <v>1523</v>
      </c>
      <c r="BT30" s="19" t="s">
        <v>1525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6" t="str">
        <f t="shared" si="3"/>
        <v/>
      </c>
      <c r="C31" s="11" t="str">
        <f>IF(E31="","",+'5-课消明细表'!$G$2)</f>
        <v/>
      </c>
      <c r="D31" s="187"/>
      <c r="E31" s="113"/>
      <c r="F31" s="12" t="str">
        <f>IF(E31="","",IFERROR(VLOOKUP(E31,'1-学员信息表'!A:AG,2,0),"错误"))</f>
        <v/>
      </c>
      <c r="G31" s="187"/>
      <c r="H31" s="188"/>
      <c r="I31" s="112"/>
      <c r="J31" s="189"/>
      <c r="K31" s="190"/>
      <c r="L31" s="205" t="str">
        <f>IF(E31="","",IFERROR(VLOOKUP(E31,'1-学员信息表'!A:AG,20,0),"错误"))</f>
        <v/>
      </c>
      <c r="M31" s="192"/>
      <c r="N31" s="193"/>
      <c r="O31" s="203"/>
      <c r="P31" s="190"/>
      <c r="Q31" s="194"/>
      <c r="R31" s="194"/>
      <c r="S31" s="195">
        <f t="shared" si="16"/>
        <v>0</v>
      </c>
      <c r="T31" s="196"/>
      <c r="U31" s="197"/>
      <c r="V31" s="198" t="str">
        <f>IF(E31="","",IFERROR(VLOOKUP(E31,'1-学员信息表'!A:AG,8,0),"错误"))</f>
        <v/>
      </c>
      <c r="W31" s="199"/>
      <c r="X31" s="199"/>
      <c r="Y31" s="113"/>
      <c r="Z31" s="199"/>
      <c r="AA31" s="200" t="str">
        <f>IF(I31="","",IFERROR(VLOOKUP(I31,'2-班级信息'!A:AM,23,0),"错误"))</f>
        <v/>
      </c>
      <c r="AB31" s="201">
        <f t="shared" si="4"/>
        <v>0</v>
      </c>
      <c r="AC31" s="201"/>
      <c r="AD31" s="198" t="str">
        <f>IF(I31="","",IFERROR(VLOOKUP(I31,'2-班级信息'!A:AM,24,0),"错误"))</f>
        <v/>
      </c>
      <c r="AE31" s="201">
        <f t="shared" si="5"/>
        <v>0</v>
      </c>
      <c r="AF31" s="201"/>
      <c r="AG31" s="202" t="str">
        <f t="shared" si="6"/>
        <v/>
      </c>
      <c r="AH31" s="201"/>
      <c r="AI31" s="201"/>
      <c r="AJ31" s="198" t="str">
        <f t="shared" si="7"/>
        <v/>
      </c>
      <c r="AK31" s="201">
        <f t="shared" si="8"/>
        <v>0</v>
      </c>
      <c r="AL31" s="201"/>
      <c r="AM31" s="202" t="str">
        <f t="shared" si="9"/>
        <v/>
      </c>
      <c r="AN31" s="201">
        <f t="shared" si="10"/>
        <v>0</v>
      </c>
      <c r="AO31" s="201"/>
      <c r="AP31" s="202"/>
      <c r="AQ31" s="201"/>
      <c r="AR31" s="203"/>
      <c r="AS31" s="206"/>
      <c r="AT31" s="201">
        <f t="shared" si="11"/>
        <v>0</v>
      </c>
      <c r="AU31" s="201"/>
      <c r="AV31" s="202" t="str">
        <f t="shared" si="12"/>
        <v/>
      </c>
      <c r="AW31" s="201">
        <f t="shared" si="13"/>
        <v>0</v>
      </c>
      <c r="AX31" s="201"/>
      <c r="AY31" s="204" t="str">
        <f t="shared" si="14"/>
        <v/>
      </c>
      <c r="AZ31" s="195">
        <f t="shared" si="15"/>
        <v>0</v>
      </c>
      <c r="BA31" s="195"/>
      <c r="BB31" s="195"/>
      <c r="BC31" s="195">
        <f t="shared" si="0"/>
        <v>0</v>
      </c>
      <c r="BD31" s="195"/>
      <c r="BE31" s="195">
        <f t="shared" si="1"/>
        <v>0</v>
      </c>
      <c r="BM31" s="19" t="s">
        <v>1421</v>
      </c>
      <c r="BS31" s="19" t="s">
        <v>1526</v>
      </c>
      <c r="BT31" s="19" t="s">
        <v>1527</v>
      </c>
      <c r="BU31" s="19" t="s">
        <v>1531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6" t="str">
        <f t="shared" si="3"/>
        <v/>
      </c>
      <c r="C32" s="11" t="str">
        <f>IF(E32="","",+'5-课消明细表'!$G$2)</f>
        <v/>
      </c>
      <c r="D32" s="187"/>
      <c r="E32" s="113"/>
      <c r="F32" s="12" t="str">
        <f>IF(E32="","",IFERROR(VLOOKUP(E32,'1-学员信息表'!A:AG,2,0),"错误"))</f>
        <v/>
      </c>
      <c r="G32" s="187"/>
      <c r="H32" s="188"/>
      <c r="I32" s="112"/>
      <c r="J32" s="189"/>
      <c r="K32" s="190"/>
      <c r="L32" s="205" t="str">
        <f>IF(E32="","",IFERROR(VLOOKUP(E32,'1-学员信息表'!A:AG,20,0),"错误"))</f>
        <v/>
      </c>
      <c r="M32" s="192"/>
      <c r="N32" s="193"/>
      <c r="O32" s="203"/>
      <c r="P32" s="190"/>
      <c r="Q32" s="194"/>
      <c r="R32" s="194"/>
      <c r="S32" s="195">
        <f t="shared" si="16"/>
        <v>0</v>
      </c>
      <c r="T32" s="196"/>
      <c r="U32" s="197"/>
      <c r="V32" s="198" t="str">
        <f>IF(E32="","",IFERROR(VLOOKUP(E32,'1-学员信息表'!A:AG,8,0),"错误"))</f>
        <v/>
      </c>
      <c r="W32" s="199"/>
      <c r="X32" s="199"/>
      <c r="Y32" s="113"/>
      <c r="Z32" s="199"/>
      <c r="AA32" s="200" t="str">
        <f>IF(I32="","",IFERROR(VLOOKUP(I32,'2-班级信息'!A:AM,23,0),"错误"))</f>
        <v/>
      </c>
      <c r="AB32" s="201">
        <f t="shared" si="4"/>
        <v>0</v>
      </c>
      <c r="AC32" s="201"/>
      <c r="AD32" s="198" t="str">
        <f>IF(I32="","",IFERROR(VLOOKUP(I32,'2-班级信息'!A:AM,24,0),"错误"))</f>
        <v/>
      </c>
      <c r="AE32" s="201">
        <f t="shared" si="5"/>
        <v>0</v>
      </c>
      <c r="AF32" s="201"/>
      <c r="AG32" s="202" t="str">
        <f t="shared" si="6"/>
        <v/>
      </c>
      <c r="AH32" s="201"/>
      <c r="AI32" s="201"/>
      <c r="AJ32" s="198" t="str">
        <f t="shared" si="7"/>
        <v/>
      </c>
      <c r="AK32" s="201">
        <f t="shared" si="8"/>
        <v>0</v>
      </c>
      <c r="AL32" s="201"/>
      <c r="AM32" s="202" t="str">
        <f t="shared" si="9"/>
        <v/>
      </c>
      <c r="AN32" s="201">
        <f t="shared" si="10"/>
        <v>0</v>
      </c>
      <c r="AO32" s="201"/>
      <c r="AP32" s="202"/>
      <c r="AQ32" s="201"/>
      <c r="AR32" s="203"/>
      <c r="AS32" s="206"/>
      <c r="AT32" s="201">
        <f t="shared" si="11"/>
        <v>0</v>
      </c>
      <c r="AU32" s="201"/>
      <c r="AV32" s="202" t="str">
        <f t="shared" si="12"/>
        <v/>
      </c>
      <c r="AW32" s="201">
        <f t="shared" si="13"/>
        <v>0</v>
      </c>
      <c r="AX32" s="201"/>
      <c r="AY32" s="204" t="str">
        <f t="shared" si="14"/>
        <v/>
      </c>
      <c r="AZ32" s="195">
        <f t="shared" si="15"/>
        <v>0</v>
      </c>
      <c r="BA32" s="195"/>
      <c r="BB32" s="195"/>
      <c r="BC32" s="195">
        <f t="shared" si="0"/>
        <v>0</v>
      </c>
      <c r="BD32" s="195"/>
      <c r="BE32" s="195">
        <f t="shared" si="1"/>
        <v>0</v>
      </c>
      <c r="BM32" s="19" t="s">
        <v>1418</v>
      </c>
      <c r="BS32" s="19" t="s">
        <v>1532</v>
      </c>
      <c r="BT32" s="19" t="s">
        <v>1534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6" t="str">
        <f t="shared" si="3"/>
        <v/>
      </c>
      <c r="C33" s="11" t="str">
        <f>IF(E33="","",+'5-课消明细表'!$G$2)</f>
        <v/>
      </c>
      <c r="D33" s="187"/>
      <c r="E33" s="113"/>
      <c r="F33" s="12" t="str">
        <f>IF(E33="","",IFERROR(VLOOKUP(E33,'1-学员信息表'!A:AG,2,0),"错误"))</f>
        <v/>
      </c>
      <c r="G33" s="187"/>
      <c r="H33" s="188"/>
      <c r="I33" s="112"/>
      <c r="J33" s="189"/>
      <c r="K33" s="190"/>
      <c r="L33" s="205" t="str">
        <f>IF(E33="","",IFERROR(VLOOKUP(E33,'1-学员信息表'!A:AG,20,0),"错误"))</f>
        <v/>
      </c>
      <c r="M33" s="192"/>
      <c r="N33" s="193"/>
      <c r="O33" s="203"/>
      <c r="P33" s="190"/>
      <c r="Q33" s="194"/>
      <c r="R33" s="194"/>
      <c r="S33" s="195">
        <f t="shared" si="16"/>
        <v>0</v>
      </c>
      <c r="T33" s="196"/>
      <c r="U33" s="197"/>
      <c r="V33" s="198" t="str">
        <f>IF(E33="","",IFERROR(VLOOKUP(E33,'1-学员信息表'!A:AG,8,0),"错误"))</f>
        <v/>
      </c>
      <c r="W33" s="199"/>
      <c r="X33" s="199"/>
      <c r="Y33" s="113"/>
      <c r="Z33" s="199"/>
      <c r="AA33" s="200" t="str">
        <f>IF(I33="","",IFERROR(VLOOKUP(I33,'2-班级信息'!A:AM,23,0),"错误"))</f>
        <v/>
      </c>
      <c r="AB33" s="201">
        <f t="shared" si="4"/>
        <v>0</v>
      </c>
      <c r="AC33" s="201"/>
      <c r="AD33" s="198" t="str">
        <f>IF(I33="","",IFERROR(VLOOKUP(I33,'2-班级信息'!A:AM,24,0),"错误"))</f>
        <v/>
      </c>
      <c r="AE33" s="201">
        <f t="shared" si="5"/>
        <v>0</v>
      </c>
      <c r="AF33" s="201"/>
      <c r="AG33" s="202" t="str">
        <f t="shared" si="6"/>
        <v/>
      </c>
      <c r="AH33" s="201"/>
      <c r="AI33" s="201"/>
      <c r="AJ33" s="198" t="str">
        <f t="shared" si="7"/>
        <v/>
      </c>
      <c r="AK33" s="201">
        <f t="shared" si="8"/>
        <v>0</v>
      </c>
      <c r="AL33" s="201"/>
      <c r="AM33" s="202" t="str">
        <f t="shared" si="9"/>
        <v/>
      </c>
      <c r="AN33" s="201">
        <f t="shared" si="10"/>
        <v>0</v>
      </c>
      <c r="AO33" s="201"/>
      <c r="AP33" s="202"/>
      <c r="AQ33" s="201"/>
      <c r="AR33" s="203"/>
      <c r="AS33" s="206"/>
      <c r="AT33" s="201">
        <f t="shared" si="11"/>
        <v>0</v>
      </c>
      <c r="AU33" s="201"/>
      <c r="AV33" s="202" t="str">
        <f t="shared" si="12"/>
        <v/>
      </c>
      <c r="AW33" s="201">
        <f t="shared" si="13"/>
        <v>0</v>
      </c>
      <c r="AX33" s="201"/>
      <c r="AY33" s="204" t="str">
        <f t="shared" si="14"/>
        <v/>
      </c>
      <c r="AZ33" s="195">
        <f t="shared" si="15"/>
        <v>0</v>
      </c>
      <c r="BA33" s="195"/>
      <c r="BB33" s="195"/>
      <c r="BC33" s="195">
        <f t="shared" si="0"/>
        <v>0</v>
      </c>
      <c r="BD33" s="195"/>
      <c r="BE33" s="195">
        <f t="shared" si="1"/>
        <v>0</v>
      </c>
      <c r="BM33" s="19" t="s">
        <v>1453</v>
      </c>
      <c r="BS33" s="19" t="s">
        <v>1533</v>
      </c>
      <c r="BU33" s="19" t="s">
        <v>1539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6" t="str">
        <f t="shared" si="3"/>
        <v/>
      </c>
      <c r="C34" s="11" t="str">
        <f>IF(E34="","",+'5-课消明细表'!$G$2)</f>
        <v/>
      </c>
      <c r="D34" s="187"/>
      <c r="E34" s="113"/>
      <c r="F34" s="12" t="str">
        <f>IF(E34="","",IFERROR(VLOOKUP(E34,'1-学员信息表'!A:AG,2,0),"错误"))</f>
        <v/>
      </c>
      <c r="G34" s="187"/>
      <c r="H34" s="188"/>
      <c r="I34" s="112"/>
      <c r="J34" s="189"/>
      <c r="K34" s="190"/>
      <c r="L34" s="205" t="str">
        <f>IF(E34="","",IFERROR(VLOOKUP(E34,'1-学员信息表'!A:AG,20,0),"错误"))</f>
        <v/>
      </c>
      <c r="M34" s="192"/>
      <c r="N34" s="193"/>
      <c r="O34" s="203"/>
      <c r="P34" s="190"/>
      <c r="Q34" s="194"/>
      <c r="R34" s="194"/>
      <c r="S34" s="195">
        <f t="shared" si="16"/>
        <v>0</v>
      </c>
      <c r="T34" s="196"/>
      <c r="U34" s="197"/>
      <c r="V34" s="198" t="str">
        <f>IF(E34="","",IFERROR(VLOOKUP(E34,'1-学员信息表'!A:AG,8,0),"错误"))</f>
        <v/>
      </c>
      <c r="W34" s="199"/>
      <c r="X34" s="199"/>
      <c r="Y34" s="113"/>
      <c r="Z34" s="199"/>
      <c r="AA34" s="200" t="str">
        <f>IF(I34="","",IFERROR(VLOOKUP(I34,'2-班级信息'!A:AM,23,0),"错误"))</f>
        <v/>
      </c>
      <c r="AB34" s="201">
        <f t="shared" si="4"/>
        <v>0</v>
      </c>
      <c r="AC34" s="201"/>
      <c r="AD34" s="198" t="str">
        <f>IF(I34="","",IFERROR(VLOOKUP(I34,'2-班级信息'!A:AM,24,0),"错误"))</f>
        <v/>
      </c>
      <c r="AE34" s="201">
        <f t="shared" si="5"/>
        <v>0</v>
      </c>
      <c r="AF34" s="201"/>
      <c r="AG34" s="202" t="str">
        <f t="shared" si="6"/>
        <v/>
      </c>
      <c r="AH34" s="201"/>
      <c r="AI34" s="201"/>
      <c r="AJ34" s="198" t="str">
        <f t="shared" si="7"/>
        <v/>
      </c>
      <c r="AK34" s="201">
        <f t="shared" si="8"/>
        <v>0</v>
      </c>
      <c r="AL34" s="201"/>
      <c r="AM34" s="202" t="str">
        <f t="shared" si="9"/>
        <v/>
      </c>
      <c r="AN34" s="201">
        <f t="shared" si="10"/>
        <v>0</v>
      </c>
      <c r="AO34" s="201"/>
      <c r="AP34" s="202"/>
      <c r="AQ34" s="201"/>
      <c r="AR34" s="203"/>
      <c r="AS34" s="206"/>
      <c r="AT34" s="201">
        <f t="shared" si="11"/>
        <v>0</v>
      </c>
      <c r="AU34" s="201"/>
      <c r="AV34" s="202" t="str">
        <f t="shared" si="12"/>
        <v/>
      </c>
      <c r="AW34" s="201">
        <f t="shared" si="13"/>
        <v>0</v>
      </c>
      <c r="AX34" s="201"/>
      <c r="AY34" s="204" t="str">
        <f t="shared" si="14"/>
        <v/>
      </c>
      <c r="AZ34" s="195">
        <f t="shared" si="15"/>
        <v>0</v>
      </c>
      <c r="BA34" s="195"/>
      <c r="BB34" s="195"/>
      <c r="BC34" s="195">
        <f t="shared" si="0"/>
        <v>0</v>
      </c>
      <c r="BD34" s="195"/>
      <c r="BE34" s="195">
        <f t="shared" si="1"/>
        <v>0</v>
      </c>
    </row>
    <row r="35" spans="1:86" ht="18" customHeight="1">
      <c r="A35" s="8" t="str">
        <f t="shared" si="2"/>
        <v/>
      </c>
      <c r="B35" s="186" t="str">
        <f t="shared" si="3"/>
        <v/>
      </c>
      <c r="C35" s="11" t="str">
        <f>IF(E35="","",+'5-课消明细表'!$G$2)</f>
        <v/>
      </c>
      <c r="D35" s="187"/>
      <c r="E35" s="113"/>
      <c r="F35" s="12" t="str">
        <f>IF(E35="","",IFERROR(VLOOKUP(E35,'1-学员信息表'!A:AG,2,0),"错误"))</f>
        <v/>
      </c>
      <c r="G35" s="187"/>
      <c r="H35" s="188"/>
      <c r="I35" s="112"/>
      <c r="J35" s="189"/>
      <c r="K35" s="190"/>
      <c r="L35" s="205" t="str">
        <f>IF(E35="","",IFERROR(VLOOKUP(E35,'1-学员信息表'!A:AG,20,0),"错误"))</f>
        <v/>
      </c>
      <c r="M35" s="192"/>
      <c r="N35" s="193"/>
      <c r="O35" s="203"/>
      <c r="P35" s="190"/>
      <c r="Q35" s="194"/>
      <c r="R35" s="194"/>
      <c r="S35" s="195">
        <f t="shared" si="16"/>
        <v>0</v>
      </c>
      <c r="T35" s="196"/>
      <c r="U35" s="197"/>
      <c r="V35" s="198" t="str">
        <f>IF(E35="","",IFERROR(VLOOKUP(E35,'1-学员信息表'!A:AG,8,0),"错误"))</f>
        <v/>
      </c>
      <c r="W35" s="199"/>
      <c r="X35" s="199"/>
      <c r="Y35" s="113"/>
      <c r="Z35" s="199"/>
      <c r="AA35" s="200" t="str">
        <f>IF(I35="","",IFERROR(VLOOKUP(I35,'2-班级信息'!A:AM,23,0),"错误"))</f>
        <v/>
      </c>
      <c r="AB35" s="201">
        <f t="shared" si="4"/>
        <v>0</v>
      </c>
      <c r="AC35" s="201"/>
      <c r="AD35" s="198" t="str">
        <f>IF(I35="","",IFERROR(VLOOKUP(I35,'2-班级信息'!A:AM,24,0),"错误"))</f>
        <v/>
      </c>
      <c r="AE35" s="201">
        <f t="shared" si="5"/>
        <v>0</v>
      </c>
      <c r="AF35" s="201"/>
      <c r="AG35" s="202" t="str">
        <f t="shared" si="6"/>
        <v/>
      </c>
      <c r="AH35" s="201"/>
      <c r="AI35" s="201"/>
      <c r="AJ35" s="198" t="str">
        <f t="shared" si="7"/>
        <v/>
      </c>
      <c r="AK35" s="201">
        <f t="shared" si="8"/>
        <v>0</v>
      </c>
      <c r="AL35" s="201"/>
      <c r="AM35" s="202" t="str">
        <f t="shared" si="9"/>
        <v/>
      </c>
      <c r="AN35" s="201">
        <f t="shared" si="10"/>
        <v>0</v>
      </c>
      <c r="AO35" s="201"/>
      <c r="AP35" s="202"/>
      <c r="AQ35" s="201"/>
      <c r="AR35" s="203"/>
      <c r="AS35" s="206"/>
      <c r="AT35" s="201">
        <f t="shared" si="11"/>
        <v>0</v>
      </c>
      <c r="AU35" s="201"/>
      <c r="AV35" s="202" t="str">
        <f t="shared" si="12"/>
        <v/>
      </c>
      <c r="AW35" s="201">
        <f t="shared" si="13"/>
        <v>0</v>
      </c>
      <c r="AX35" s="201"/>
      <c r="AY35" s="204" t="str">
        <f t="shared" si="14"/>
        <v/>
      </c>
      <c r="AZ35" s="195">
        <f t="shared" si="15"/>
        <v>0</v>
      </c>
      <c r="BA35" s="195"/>
      <c r="BB35" s="195"/>
      <c r="BC35" s="195">
        <f t="shared" si="0"/>
        <v>0</v>
      </c>
      <c r="BD35" s="195"/>
      <c r="BE35" s="195">
        <f t="shared" si="1"/>
        <v>0</v>
      </c>
    </row>
    <row r="36" spans="1:86" ht="18" customHeight="1">
      <c r="A36" s="8" t="str">
        <f t="shared" si="2"/>
        <v/>
      </c>
      <c r="B36" s="186" t="str">
        <f t="shared" si="3"/>
        <v/>
      </c>
      <c r="C36" s="11" t="str">
        <f>IF(E36="","",+'5-课消明细表'!$G$2)</f>
        <v/>
      </c>
      <c r="D36" s="187"/>
      <c r="E36" s="113"/>
      <c r="F36" s="12" t="str">
        <f>IF(E36="","",IFERROR(VLOOKUP(E36,'1-学员信息表'!A:AG,2,0),"错误"))</f>
        <v/>
      </c>
      <c r="G36" s="187"/>
      <c r="H36" s="188"/>
      <c r="I36" s="112"/>
      <c r="J36" s="189"/>
      <c r="K36" s="190"/>
      <c r="L36" s="205" t="str">
        <f>IF(E36="","",IFERROR(VLOOKUP(E36,'1-学员信息表'!A:AG,20,0),"错误"))</f>
        <v/>
      </c>
      <c r="M36" s="192"/>
      <c r="N36" s="193"/>
      <c r="O36" s="203"/>
      <c r="P36" s="190"/>
      <c r="Q36" s="194"/>
      <c r="R36" s="194"/>
      <c r="S36" s="195">
        <f t="shared" si="16"/>
        <v>0</v>
      </c>
      <c r="T36" s="196"/>
      <c r="U36" s="197"/>
      <c r="V36" s="198" t="str">
        <f>IF(E36="","",IFERROR(VLOOKUP(E36,'1-学员信息表'!A:AG,8,0),"错误"))</f>
        <v/>
      </c>
      <c r="W36" s="199"/>
      <c r="X36" s="199"/>
      <c r="Y36" s="113"/>
      <c r="Z36" s="199"/>
      <c r="AA36" s="200" t="str">
        <f>IF(I36="","",IFERROR(VLOOKUP(I36,'2-班级信息'!A:AM,23,0),"错误"))</f>
        <v/>
      </c>
      <c r="AB36" s="201">
        <f t="shared" si="4"/>
        <v>0</v>
      </c>
      <c r="AC36" s="201"/>
      <c r="AD36" s="198" t="str">
        <f>IF(I36="","",IFERROR(VLOOKUP(I36,'2-班级信息'!A:AM,24,0),"错误"))</f>
        <v/>
      </c>
      <c r="AE36" s="201">
        <f t="shared" si="5"/>
        <v>0</v>
      </c>
      <c r="AF36" s="201"/>
      <c r="AG36" s="202" t="str">
        <f t="shared" si="6"/>
        <v/>
      </c>
      <c r="AH36" s="201"/>
      <c r="AI36" s="201"/>
      <c r="AJ36" s="198" t="str">
        <f t="shared" si="7"/>
        <v/>
      </c>
      <c r="AK36" s="201">
        <f t="shared" si="8"/>
        <v>0</v>
      </c>
      <c r="AL36" s="201"/>
      <c r="AM36" s="202" t="str">
        <f t="shared" si="9"/>
        <v/>
      </c>
      <c r="AN36" s="201">
        <f t="shared" si="10"/>
        <v>0</v>
      </c>
      <c r="AO36" s="201"/>
      <c r="AP36" s="202"/>
      <c r="AQ36" s="201"/>
      <c r="AR36" s="203"/>
      <c r="AS36" s="206"/>
      <c r="AT36" s="201">
        <f t="shared" si="11"/>
        <v>0</v>
      </c>
      <c r="AU36" s="201"/>
      <c r="AV36" s="202" t="str">
        <f t="shared" si="12"/>
        <v/>
      </c>
      <c r="AW36" s="201">
        <f t="shared" si="13"/>
        <v>0</v>
      </c>
      <c r="AX36" s="201"/>
      <c r="AY36" s="204" t="str">
        <f t="shared" si="14"/>
        <v/>
      </c>
      <c r="AZ36" s="195">
        <f t="shared" si="15"/>
        <v>0</v>
      </c>
      <c r="BA36" s="195"/>
      <c r="BB36" s="195"/>
      <c r="BC36" s="195">
        <f t="shared" si="0"/>
        <v>0</v>
      </c>
      <c r="BD36" s="195"/>
      <c r="BE36" s="195">
        <f t="shared" si="1"/>
        <v>0</v>
      </c>
    </row>
    <row r="37" spans="1:86" ht="18" customHeight="1">
      <c r="A37" s="8" t="str">
        <f t="shared" si="2"/>
        <v/>
      </c>
      <c r="B37" s="186" t="str">
        <f t="shared" si="3"/>
        <v/>
      </c>
      <c r="C37" s="11" t="str">
        <f>IF(E37="","",+'5-课消明细表'!$G$2)</f>
        <v/>
      </c>
      <c r="D37" s="187"/>
      <c r="E37" s="113"/>
      <c r="F37" s="12" t="str">
        <f>IF(E37="","",IFERROR(VLOOKUP(E37,'1-学员信息表'!A:AG,2,0),"错误"))</f>
        <v/>
      </c>
      <c r="G37" s="187"/>
      <c r="H37" s="188"/>
      <c r="I37" s="112"/>
      <c r="J37" s="189"/>
      <c r="K37" s="190"/>
      <c r="L37" s="205" t="str">
        <f>IF(E37="","",IFERROR(VLOOKUP(E37,'1-学员信息表'!A:AG,20,0),"错误"))</f>
        <v/>
      </c>
      <c r="M37" s="192"/>
      <c r="N37" s="193"/>
      <c r="O37" s="203"/>
      <c r="P37" s="190"/>
      <c r="Q37" s="194"/>
      <c r="R37" s="194"/>
      <c r="S37" s="195">
        <f t="shared" si="16"/>
        <v>0</v>
      </c>
      <c r="T37" s="196"/>
      <c r="U37" s="197"/>
      <c r="V37" s="198" t="str">
        <f>IF(E37="","",IFERROR(VLOOKUP(E37,'1-学员信息表'!A:AG,8,0),"错误"))</f>
        <v/>
      </c>
      <c r="W37" s="199"/>
      <c r="X37" s="199"/>
      <c r="Y37" s="113"/>
      <c r="Z37" s="199"/>
      <c r="AA37" s="200" t="str">
        <f>IF(I37="","",IFERROR(VLOOKUP(I37,'2-班级信息'!A:AM,23,0),"错误"))</f>
        <v/>
      </c>
      <c r="AB37" s="201">
        <f t="shared" si="4"/>
        <v>0</v>
      </c>
      <c r="AC37" s="201"/>
      <c r="AD37" s="198" t="str">
        <f>IF(I37="","",IFERROR(VLOOKUP(I37,'2-班级信息'!A:AM,24,0),"错误"))</f>
        <v/>
      </c>
      <c r="AE37" s="201">
        <f t="shared" si="5"/>
        <v>0</v>
      </c>
      <c r="AF37" s="201"/>
      <c r="AG37" s="202" t="str">
        <f t="shared" si="6"/>
        <v/>
      </c>
      <c r="AH37" s="201"/>
      <c r="AI37" s="201"/>
      <c r="AJ37" s="198" t="str">
        <f t="shared" si="7"/>
        <v/>
      </c>
      <c r="AK37" s="201">
        <f t="shared" si="8"/>
        <v>0</v>
      </c>
      <c r="AL37" s="201"/>
      <c r="AM37" s="202" t="str">
        <f t="shared" si="9"/>
        <v/>
      </c>
      <c r="AN37" s="201">
        <f t="shared" si="10"/>
        <v>0</v>
      </c>
      <c r="AO37" s="201"/>
      <c r="AP37" s="202"/>
      <c r="AQ37" s="201"/>
      <c r="AR37" s="203"/>
      <c r="AS37" s="206"/>
      <c r="AT37" s="201">
        <f t="shared" si="11"/>
        <v>0</v>
      </c>
      <c r="AU37" s="201"/>
      <c r="AV37" s="202" t="str">
        <f t="shared" si="12"/>
        <v/>
      </c>
      <c r="AW37" s="201">
        <f t="shared" si="13"/>
        <v>0</v>
      </c>
      <c r="AX37" s="201"/>
      <c r="AY37" s="204" t="str">
        <f t="shared" si="14"/>
        <v/>
      </c>
      <c r="AZ37" s="195">
        <f t="shared" si="15"/>
        <v>0</v>
      </c>
      <c r="BA37" s="195"/>
      <c r="BB37" s="195"/>
      <c r="BC37" s="195">
        <f t="shared" si="0"/>
        <v>0</v>
      </c>
      <c r="BD37" s="195"/>
      <c r="BE37" s="195">
        <f t="shared" si="1"/>
        <v>0</v>
      </c>
    </row>
    <row r="38" spans="1:86" ht="18" customHeight="1">
      <c r="A38" s="8" t="str">
        <f t="shared" si="2"/>
        <v/>
      </c>
      <c r="B38" s="186" t="str">
        <f t="shared" si="3"/>
        <v/>
      </c>
      <c r="C38" s="11" t="str">
        <f>IF(E38="","",+'5-课消明细表'!$G$2)</f>
        <v/>
      </c>
      <c r="D38" s="187"/>
      <c r="E38" s="113"/>
      <c r="F38" s="12" t="str">
        <f>IF(E38="","",IFERROR(VLOOKUP(E38,'1-学员信息表'!A:AG,2,0),"错误"))</f>
        <v/>
      </c>
      <c r="G38" s="187"/>
      <c r="H38" s="188"/>
      <c r="I38" s="112"/>
      <c r="J38" s="189"/>
      <c r="K38" s="190"/>
      <c r="L38" s="205" t="str">
        <f>IF(E38="","",IFERROR(VLOOKUP(E38,'1-学员信息表'!A:AG,20,0),"错误"))</f>
        <v/>
      </c>
      <c r="M38" s="192"/>
      <c r="N38" s="193"/>
      <c r="O38" s="203"/>
      <c r="P38" s="190"/>
      <c r="Q38" s="194"/>
      <c r="R38" s="194"/>
      <c r="S38" s="195">
        <f t="shared" si="16"/>
        <v>0</v>
      </c>
      <c r="T38" s="196"/>
      <c r="U38" s="197"/>
      <c r="V38" s="198" t="str">
        <f>IF(E38="","",IFERROR(VLOOKUP(E38,'1-学员信息表'!A:AG,8,0),"错误"))</f>
        <v/>
      </c>
      <c r="W38" s="199"/>
      <c r="X38" s="199"/>
      <c r="Y38" s="113"/>
      <c r="Z38" s="199"/>
      <c r="AA38" s="200" t="str">
        <f>IF(I38="","",IFERROR(VLOOKUP(I38,'2-班级信息'!A:AM,23,0),"错误"))</f>
        <v/>
      </c>
      <c r="AB38" s="201">
        <f t="shared" si="4"/>
        <v>0</v>
      </c>
      <c r="AC38" s="201"/>
      <c r="AD38" s="198" t="str">
        <f>IF(I38="","",IFERROR(VLOOKUP(I38,'2-班级信息'!A:AM,24,0),"错误"))</f>
        <v/>
      </c>
      <c r="AE38" s="201">
        <f t="shared" si="5"/>
        <v>0</v>
      </c>
      <c r="AF38" s="201"/>
      <c r="AG38" s="202" t="str">
        <f t="shared" si="6"/>
        <v/>
      </c>
      <c r="AH38" s="201"/>
      <c r="AI38" s="201"/>
      <c r="AJ38" s="198" t="str">
        <f t="shared" si="7"/>
        <v/>
      </c>
      <c r="AK38" s="201">
        <f t="shared" si="8"/>
        <v>0</v>
      </c>
      <c r="AL38" s="201"/>
      <c r="AM38" s="202" t="str">
        <f t="shared" si="9"/>
        <v/>
      </c>
      <c r="AN38" s="201">
        <f t="shared" si="10"/>
        <v>0</v>
      </c>
      <c r="AO38" s="201"/>
      <c r="AP38" s="202"/>
      <c r="AQ38" s="201"/>
      <c r="AR38" s="203"/>
      <c r="AS38" s="206"/>
      <c r="AT38" s="201">
        <f t="shared" si="11"/>
        <v>0</v>
      </c>
      <c r="AU38" s="201"/>
      <c r="AV38" s="202" t="str">
        <f t="shared" si="12"/>
        <v/>
      </c>
      <c r="AW38" s="201">
        <f t="shared" si="13"/>
        <v>0</v>
      </c>
      <c r="AX38" s="201"/>
      <c r="AY38" s="204" t="str">
        <f t="shared" si="14"/>
        <v/>
      </c>
      <c r="AZ38" s="195">
        <f t="shared" si="15"/>
        <v>0</v>
      </c>
      <c r="BA38" s="195"/>
      <c r="BB38" s="195"/>
      <c r="BC38" s="195">
        <f t="shared" si="0"/>
        <v>0</v>
      </c>
      <c r="BD38" s="195"/>
      <c r="BE38" s="195">
        <f t="shared" si="1"/>
        <v>0</v>
      </c>
    </row>
    <row r="39" spans="1:86" ht="18" customHeight="1">
      <c r="A39" s="8" t="str">
        <f t="shared" si="2"/>
        <v/>
      </c>
      <c r="B39" s="186" t="str">
        <f t="shared" si="3"/>
        <v/>
      </c>
      <c r="C39" s="11" t="str">
        <f>IF(E39="","",+'5-课消明细表'!$G$2)</f>
        <v/>
      </c>
      <c r="D39" s="187"/>
      <c r="E39" s="113"/>
      <c r="F39" s="12" t="str">
        <f>IF(E39="","",IFERROR(VLOOKUP(E39,'1-学员信息表'!A:AG,2,0),"错误"))</f>
        <v/>
      </c>
      <c r="G39" s="187"/>
      <c r="H39" s="188"/>
      <c r="I39" s="112"/>
      <c r="J39" s="189"/>
      <c r="K39" s="190"/>
      <c r="L39" s="205" t="str">
        <f>IF(E39="","",IFERROR(VLOOKUP(E39,'1-学员信息表'!A:AG,20,0),"错误"))</f>
        <v/>
      </c>
      <c r="M39" s="192"/>
      <c r="N39" s="193"/>
      <c r="O39" s="203"/>
      <c r="P39" s="190"/>
      <c r="Q39" s="194"/>
      <c r="R39" s="194"/>
      <c r="S39" s="195">
        <f t="shared" si="16"/>
        <v>0</v>
      </c>
      <c r="T39" s="196"/>
      <c r="U39" s="197"/>
      <c r="V39" s="198" t="str">
        <f>IF(E39="","",IFERROR(VLOOKUP(E39,'1-学员信息表'!A:AG,8,0),"错误"))</f>
        <v/>
      </c>
      <c r="W39" s="199"/>
      <c r="X39" s="199"/>
      <c r="Y39" s="113"/>
      <c r="Z39" s="199"/>
      <c r="AA39" s="200" t="str">
        <f>IF(I39="","",IFERROR(VLOOKUP(I39,'2-班级信息'!A:AM,23,0),"错误"))</f>
        <v/>
      </c>
      <c r="AB39" s="201">
        <f t="shared" si="4"/>
        <v>0</v>
      </c>
      <c r="AC39" s="201"/>
      <c r="AD39" s="198" t="str">
        <f>IF(I39="","",IFERROR(VLOOKUP(I39,'2-班级信息'!A:AM,24,0),"错误"))</f>
        <v/>
      </c>
      <c r="AE39" s="201">
        <f t="shared" si="5"/>
        <v>0</v>
      </c>
      <c r="AF39" s="201"/>
      <c r="AG39" s="202" t="str">
        <f t="shared" si="6"/>
        <v/>
      </c>
      <c r="AH39" s="201"/>
      <c r="AI39" s="201"/>
      <c r="AJ39" s="198" t="str">
        <f t="shared" si="7"/>
        <v/>
      </c>
      <c r="AK39" s="201">
        <f t="shared" si="8"/>
        <v>0</v>
      </c>
      <c r="AL39" s="201"/>
      <c r="AM39" s="202" t="str">
        <f t="shared" si="9"/>
        <v/>
      </c>
      <c r="AN39" s="201">
        <f t="shared" si="10"/>
        <v>0</v>
      </c>
      <c r="AO39" s="201"/>
      <c r="AP39" s="202"/>
      <c r="AQ39" s="201"/>
      <c r="AR39" s="203"/>
      <c r="AS39" s="206"/>
      <c r="AT39" s="201">
        <f t="shared" si="11"/>
        <v>0</v>
      </c>
      <c r="AU39" s="201"/>
      <c r="AV39" s="202" t="str">
        <f t="shared" si="12"/>
        <v/>
      </c>
      <c r="AW39" s="201">
        <f t="shared" si="13"/>
        <v>0</v>
      </c>
      <c r="AX39" s="201"/>
      <c r="AY39" s="204" t="str">
        <f t="shared" si="14"/>
        <v/>
      </c>
      <c r="AZ39" s="195">
        <f t="shared" si="15"/>
        <v>0</v>
      </c>
      <c r="BA39" s="195"/>
      <c r="BB39" s="195"/>
      <c r="BC39" s="195">
        <f t="shared" si="0"/>
        <v>0</v>
      </c>
      <c r="BD39" s="195"/>
      <c r="BE39" s="195">
        <f t="shared" si="1"/>
        <v>0</v>
      </c>
    </row>
    <row r="40" spans="1:86" ht="18" customHeight="1">
      <c r="A40" s="8" t="str">
        <f t="shared" si="2"/>
        <v/>
      </c>
      <c r="B40" s="186" t="str">
        <f t="shared" si="3"/>
        <v/>
      </c>
      <c r="C40" s="11" t="str">
        <f>IF(E40="","",+'5-课消明细表'!$G$2)</f>
        <v/>
      </c>
      <c r="D40" s="187"/>
      <c r="E40" s="113"/>
      <c r="F40" s="12" t="str">
        <f>IF(E40="","",IFERROR(VLOOKUP(E40,'1-学员信息表'!A:AG,2,0),"错误"))</f>
        <v/>
      </c>
      <c r="G40" s="187"/>
      <c r="H40" s="188"/>
      <c r="I40" s="112"/>
      <c r="J40" s="189"/>
      <c r="K40" s="190"/>
      <c r="L40" s="205" t="str">
        <f>IF(E40="","",IFERROR(VLOOKUP(E40,'1-学员信息表'!A:AG,20,0),"错误"))</f>
        <v/>
      </c>
      <c r="M40" s="192"/>
      <c r="N40" s="193"/>
      <c r="O40" s="203"/>
      <c r="P40" s="190"/>
      <c r="Q40" s="194"/>
      <c r="R40" s="194"/>
      <c r="S40" s="195">
        <f t="shared" si="16"/>
        <v>0</v>
      </c>
      <c r="T40" s="196"/>
      <c r="U40" s="197"/>
      <c r="V40" s="198" t="str">
        <f>IF(E40="","",IFERROR(VLOOKUP(E40,'1-学员信息表'!A:AG,8,0),"错误"))</f>
        <v/>
      </c>
      <c r="W40" s="199"/>
      <c r="X40" s="199"/>
      <c r="Y40" s="113"/>
      <c r="Z40" s="199"/>
      <c r="AA40" s="200" t="str">
        <f>IF(I40="","",IFERROR(VLOOKUP(I40,'2-班级信息'!A:AM,23,0),"错误"))</f>
        <v/>
      </c>
      <c r="AB40" s="201">
        <f t="shared" si="4"/>
        <v>0</v>
      </c>
      <c r="AC40" s="201"/>
      <c r="AD40" s="198" t="str">
        <f>IF(I40="","",IFERROR(VLOOKUP(I40,'2-班级信息'!A:AM,24,0),"错误"))</f>
        <v/>
      </c>
      <c r="AE40" s="201">
        <f t="shared" si="5"/>
        <v>0</v>
      </c>
      <c r="AF40" s="201"/>
      <c r="AG40" s="202" t="str">
        <f t="shared" si="6"/>
        <v/>
      </c>
      <c r="AH40" s="201"/>
      <c r="AI40" s="201"/>
      <c r="AJ40" s="198" t="str">
        <f t="shared" si="7"/>
        <v/>
      </c>
      <c r="AK40" s="201">
        <f t="shared" si="8"/>
        <v>0</v>
      </c>
      <c r="AL40" s="201"/>
      <c r="AM40" s="202" t="str">
        <f t="shared" si="9"/>
        <v/>
      </c>
      <c r="AN40" s="201">
        <f t="shared" si="10"/>
        <v>0</v>
      </c>
      <c r="AO40" s="201"/>
      <c r="AP40" s="202"/>
      <c r="AQ40" s="201"/>
      <c r="AR40" s="203"/>
      <c r="AS40" s="206"/>
      <c r="AT40" s="201">
        <f t="shared" si="11"/>
        <v>0</v>
      </c>
      <c r="AU40" s="201"/>
      <c r="AV40" s="202" t="str">
        <f t="shared" si="12"/>
        <v/>
      </c>
      <c r="AW40" s="201">
        <f t="shared" si="13"/>
        <v>0</v>
      </c>
      <c r="AX40" s="201"/>
      <c r="AY40" s="204" t="str">
        <f t="shared" si="14"/>
        <v/>
      </c>
      <c r="AZ40" s="195">
        <f t="shared" si="15"/>
        <v>0</v>
      </c>
      <c r="BA40" s="195"/>
      <c r="BB40" s="195"/>
      <c r="BC40" s="195">
        <f t="shared" si="0"/>
        <v>0</v>
      </c>
      <c r="BD40" s="195"/>
      <c r="BE40" s="195">
        <f t="shared" si="1"/>
        <v>0</v>
      </c>
    </row>
    <row r="41" spans="1:86" ht="18" customHeight="1">
      <c r="A41" s="8" t="str">
        <f t="shared" si="2"/>
        <v/>
      </c>
      <c r="B41" s="186" t="str">
        <f t="shared" si="3"/>
        <v/>
      </c>
      <c r="C41" s="11" t="str">
        <f>IF(E41="","",+'5-课消明细表'!$G$2)</f>
        <v/>
      </c>
      <c r="D41" s="187"/>
      <c r="E41" s="113"/>
      <c r="F41" s="12" t="str">
        <f>IF(E41="","",IFERROR(VLOOKUP(E41,'1-学员信息表'!A:AG,2,0),"错误"))</f>
        <v/>
      </c>
      <c r="G41" s="187"/>
      <c r="H41" s="188"/>
      <c r="I41" s="112"/>
      <c r="J41" s="189"/>
      <c r="K41" s="190"/>
      <c r="L41" s="205" t="str">
        <f>IF(E41="","",IFERROR(VLOOKUP(E41,'1-学员信息表'!A:AG,20,0),"错误"))</f>
        <v/>
      </c>
      <c r="M41" s="192"/>
      <c r="N41" s="193"/>
      <c r="O41" s="203"/>
      <c r="P41" s="190"/>
      <c r="Q41" s="194"/>
      <c r="R41" s="194"/>
      <c r="S41" s="195">
        <f t="shared" si="16"/>
        <v>0</v>
      </c>
      <c r="T41" s="196"/>
      <c r="U41" s="197"/>
      <c r="V41" s="198" t="str">
        <f>IF(E41="","",IFERROR(VLOOKUP(E41,'1-学员信息表'!A:AG,8,0),"错误"))</f>
        <v/>
      </c>
      <c r="W41" s="199"/>
      <c r="X41" s="199"/>
      <c r="Y41" s="113"/>
      <c r="Z41" s="199"/>
      <c r="AA41" s="200" t="str">
        <f>IF(I41="","",IFERROR(VLOOKUP(I41,'2-班级信息'!A:AM,23,0),"错误"))</f>
        <v/>
      </c>
      <c r="AB41" s="201">
        <f t="shared" si="4"/>
        <v>0</v>
      </c>
      <c r="AC41" s="201"/>
      <c r="AD41" s="198" t="str">
        <f>IF(I41="","",IFERROR(VLOOKUP(I41,'2-班级信息'!A:AM,24,0),"错误"))</f>
        <v/>
      </c>
      <c r="AE41" s="201">
        <f t="shared" si="5"/>
        <v>0</v>
      </c>
      <c r="AF41" s="201"/>
      <c r="AG41" s="202" t="str">
        <f t="shared" si="6"/>
        <v/>
      </c>
      <c r="AH41" s="201"/>
      <c r="AI41" s="201"/>
      <c r="AJ41" s="198" t="str">
        <f t="shared" si="7"/>
        <v/>
      </c>
      <c r="AK41" s="201">
        <f t="shared" si="8"/>
        <v>0</v>
      </c>
      <c r="AL41" s="201"/>
      <c r="AM41" s="202" t="str">
        <f t="shared" si="9"/>
        <v/>
      </c>
      <c r="AN41" s="201">
        <f t="shared" si="10"/>
        <v>0</v>
      </c>
      <c r="AO41" s="201"/>
      <c r="AP41" s="202"/>
      <c r="AQ41" s="201"/>
      <c r="AR41" s="203"/>
      <c r="AS41" s="206"/>
      <c r="AT41" s="201">
        <f t="shared" si="11"/>
        <v>0</v>
      </c>
      <c r="AU41" s="201"/>
      <c r="AV41" s="202" t="str">
        <f t="shared" si="12"/>
        <v/>
      </c>
      <c r="AW41" s="201">
        <f t="shared" si="13"/>
        <v>0</v>
      </c>
      <c r="AX41" s="201"/>
      <c r="AY41" s="204" t="str">
        <f t="shared" si="14"/>
        <v/>
      </c>
      <c r="AZ41" s="195">
        <f t="shared" si="15"/>
        <v>0</v>
      </c>
      <c r="BA41" s="195"/>
      <c r="BB41" s="195"/>
      <c r="BC41" s="195">
        <f t="shared" si="0"/>
        <v>0</v>
      </c>
      <c r="BD41" s="195"/>
      <c r="BE41" s="195">
        <f t="shared" si="1"/>
        <v>0</v>
      </c>
    </row>
    <row r="42" spans="1:86" ht="18" customHeight="1">
      <c r="A42" s="8" t="str">
        <f t="shared" si="2"/>
        <v/>
      </c>
      <c r="B42" s="186" t="str">
        <f t="shared" si="3"/>
        <v/>
      </c>
      <c r="C42" s="11" t="str">
        <f>IF(E42="","",+'5-课消明细表'!$G$2)</f>
        <v/>
      </c>
      <c r="D42" s="187"/>
      <c r="E42" s="113"/>
      <c r="F42" s="12" t="str">
        <f>IF(E42="","",IFERROR(VLOOKUP(E42,'1-学员信息表'!A:AG,2,0),"错误"))</f>
        <v/>
      </c>
      <c r="G42" s="187"/>
      <c r="H42" s="188"/>
      <c r="I42" s="112"/>
      <c r="J42" s="189"/>
      <c r="K42" s="190"/>
      <c r="L42" s="205" t="str">
        <f>IF(E42="","",IFERROR(VLOOKUP(E42,'1-学员信息表'!A:AG,20,0),"错误"))</f>
        <v/>
      </c>
      <c r="M42" s="192"/>
      <c r="N42" s="193"/>
      <c r="O42" s="203"/>
      <c r="P42" s="190"/>
      <c r="Q42" s="194"/>
      <c r="R42" s="194"/>
      <c r="S42" s="195">
        <f t="shared" si="16"/>
        <v>0</v>
      </c>
      <c r="T42" s="196"/>
      <c r="U42" s="197"/>
      <c r="V42" s="198" t="str">
        <f>IF(E42="","",IFERROR(VLOOKUP(E42,'1-学员信息表'!A:AG,8,0),"错误"))</f>
        <v/>
      </c>
      <c r="W42" s="199"/>
      <c r="X42" s="199"/>
      <c r="Y42" s="113"/>
      <c r="Z42" s="199"/>
      <c r="AA42" s="200" t="str">
        <f>IF(I42="","",IFERROR(VLOOKUP(I42,'2-班级信息'!A:AM,23,0),"错误"))</f>
        <v/>
      </c>
      <c r="AB42" s="201">
        <f t="shared" si="4"/>
        <v>0</v>
      </c>
      <c r="AC42" s="201"/>
      <c r="AD42" s="198" t="str">
        <f>IF(I42="","",IFERROR(VLOOKUP(I42,'2-班级信息'!A:AM,24,0),"错误"))</f>
        <v/>
      </c>
      <c r="AE42" s="201">
        <f t="shared" si="5"/>
        <v>0</v>
      </c>
      <c r="AF42" s="201"/>
      <c r="AG42" s="202" t="str">
        <f t="shared" si="6"/>
        <v/>
      </c>
      <c r="AH42" s="201"/>
      <c r="AI42" s="201"/>
      <c r="AJ42" s="198" t="str">
        <f t="shared" si="7"/>
        <v/>
      </c>
      <c r="AK42" s="201">
        <f t="shared" si="8"/>
        <v>0</v>
      </c>
      <c r="AL42" s="201"/>
      <c r="AM42" s="202" t="str">
        <f t="shared" si="9"/>
        <v/>
      </c>
      <c r="AN42" s="201">
        <f t="shared" si="10"/>
        <v>0</v>
      </c>
      <c r="AO42" s="201"/>
      <c r="AP42" s="202"/>
      <c r="AQ42" s="201"/>
      <c r="AR42" s="203"/>
      <c r="AS42" s="206"/>
      <c r="AT42" s="201">
        <f t="shared" si="11"/>
        <v>0</v>
      </c>
      <c r="AU42" s="201"/>
      <c r="AV42" s="202" t="str">
        <f t="shared" si="12"/>
        <v/>
      </c>
      <c r="AW42" s="201">
        <f t="shared" si="13"/>
        <v>0</v>
      </c>
      <c r="AX42" s="201"/>
      <c r="AY42" s="204" t="str">
        <f t="shared" si="14"/>
        <v/>
      </c>
      <c r="AZ42" s="195">
        <f t="shared" si="15"/>
        <v>0</v>
      </c>
      <c r="BA42" s="195"/>
      <c r="BB42" s="195"/>
      <c r="BC42" s="195">
        <f t="shared" si="0"/>
        <v>0</v>
      </c>
      <c r="BD42" s="195"/>
      <c r="BE42" s="195">
        <f t="shared" si="1"/>
        <v>0</v>
      </c>
    </row>
    <row r="43" spans="1:86" ht="18" customHeight="1">
      <c r="A43" s="8" t="str">
        <f t="shared" si="2"/>
        <v/>
      </c>
      <c r="B43" s="186" t="str">
        <f t="shared" si="3"/>
        <v/>
      </c>
      <c r="C43" s="11" t="str">
        <f>IF(E43="","",+'5-课消明细表'!$G$2)</f>
        <v/>
      </c>
      <c r="D43" s="187"/>
      <c r="E43" s="113"/>
      <c r="F43" s="12" t="str">
        <f>IF(E43="","",IFERROR(VLOOKUP(E43,'1-学员信息表'!A:AG,2,0),"错误"))</f>
        <v/>
      </c>
      <c r="G43" s="187"/>
      <c r="H43" s="188"/>
      <c r="I43" s="112"/>
      <c r="J43" s="189"/>
      <c r="K43" s="190"/>
      <c r="L43" s="205" t="str">
        <f>IF(E43="","",IFERROR(VLOOKUP(E43,'1-学员信息表'!A:AG,20,0),"错误"))</f>
        <v/>
      </c>
      <c r="M43" s="192"/>
      <c r="N43" s="193"/>
      <c r="O43" s="203"/>
      <c r="P43" s="190"/>
      <c r="Q43" s="194"/>
      <c r="R43" s="194"/>
      <c r="S43" s="195">
        <f t="shared" si="16"/>
        <v>0</v>
      </c>
      <c r="T43" s="196"/>
      <c r="U43" s="197"/>
      <c r="V43" s="198" t="str">
        <f>IF(E43="","",IFERROR(VLOOKUP(E43,'1-学员信息表'!A:AG,8,0),"错误"))</f>
        <v/>
      </c>
      <c r="W43" s="199"/>
      <c r="X43" s="199"/>
      <c r="Y43" s="113"/>
      <c r="Z43" s="199"/>
      <c r="AA43" s="200" t="str">
        <f>IF(I43="","",IFERROR(VLOOKUP(I43,'2-班级信息'!A:AM,23,0),"错误"))</f>
        <v/>
      </c>
      <c r="AB43" s="201">
        <f t="shared" si="4"/>
        <v>0</v>
      </c>
      <c r="AC43" s="201"/>
      <c r="AD43" s="198" t="str">
        <f>IF(I43="","",IFERROR(VLOOKUP(I43,'2-班级信息'!A:AM,24,0),"错误"))</f>
        <v/>
      </c>
      <c r="AE43" s="201">
        <f t="shared" si="5"/>
        <v>0</v>
      </c>
      <c r="AF43" s="201"/>
      <c r="AG43" s="202" t="str">
        <f t="shared" si="6"/>
        <v/>
      </c>
      <c r="AH43" s="201"/>
      <c r="AI43" s="201"/>
      <c r="AJ43" s="198" t="str">
        <f t="shared" si="7"/>
        <v/>
      </c>
      <c r="AK43" s="201">
        <f t="shared" si="8"/>
        <v>0</v>
      </c>
      <c r="AL43" s="201"/>
      <c r="AM43" s="202" t="str">
        <f t="shared" si="9"/>
        <v/>
      </c>
      <c r="AN43" s="201">
        <f t="shared" si="10"/>
        <v>0</v>
      </c>
      <c r="AO43" s="201"/>
      <c r="AP43" s="202"/>
      <c r="AQ43" s="201"/>
      <c r="AR43" s="203"/>
      <c r="AS43" s="206"/>
      <c r="AT43" s="201">
        <f t="shared" si="11"/>
        <v>0</v>
      </c>
      <c r="AU43" s="201"/>
      <c r="AV43" s="202" t="str">
        <f t="shared" si="12"/>
        <v/>
      </c>
      <c r="AW43" s="201">
        <f t="shared" si="13"/>
        <v>0</v>
      </c>
      <c r="AX43" s="201"/>
      <c r="AY43" s="204" t="str">
        <f t="shared" si="14"/>
        <v/>
      </c>
      <c r="AZ43" s="195">
        <f t="shared" si="15"/>
        <v>0</v>
      </c>
      <c r="BA43" s="195"/>
      <c r="BB43" s="195"/>
      <c r="BC43" s="195">
        <f t="shared" si="0"/>
        <v>0</v>
      </c>
      <c r="BD43" s="195"/>
      <c r="BE43" s="195">
        <f t="shared" si="1"/>
        <v>0</v>
      </c>
    </row>
    <row r="44" spans="1:86" ht="18" customHeight="1">
      <c r="A44" s="8" t="str">
        <f t="shared" si="2"/>
        <v/>
      </c>
      <c r="B44" s="186" t="str">
        <f t="shared" si="3"/>
        <v/>
      </c>
      <c r="C44" s="11" t="str">
        <f>IF(E44="","",+'5-课消明细表'!$G$2)</f>
        <v/>
      </c>
      <c r="D44" s="187"/>
      <c r="E44" s="113"/>
      <c r="F44" s="12" t="str">
        <f>IF(E44="","",IFERROR(VLOOKUP(E44,'1-学员信息表'!A:AG,2,0),"错误"))</f>
        <v/>
      </c>
      <c r="G44" s="187"/>
      <c r="H44" s="188"/>
      <c r="I44" s="112"/>
      <c r="J44" s="189"/>
      <c r="K44" s="190"/>
      <c r="L44" s="205" t="str">
        <f>IF(E44="","",IFERROR(VLOOKUP(E44,'1-学员信息表'!A:AG,20,0),"错误"))</f>
        <v/>
      </c>
      <c r="M44" s="192"/>
      <c r="N44" s="193"/>
      <c r="O44" s="203"/>
      <c r="P44" s="190"/>
      <c r="Q44" s="194"/>
      <c r="R44" s="194"/>
      <c r="S44" s="195">
        <f t="shared" si="16"/>
        <v>0</v>
      </c>
      <c r="T44" s="196"/>
      <c r="U44" s="197"/>
      <c r="V44" s="198" t="str">
        <f>IF(E44="","",IFERROR(VLOOKUP(E44,'1-学员信息表'!A:AG,8,0),"错误"))</f>
        <v/>
      </c>
      <c r="W44" s="199"/>
      <c r="X44" s="199"/>
      <c r="Y44" s="113"/>
      <c r="Z44" s="199"/>
      <c r="AA44" s="200" t="str">
        <f>IF(I44="","",IFERROR(VLOOKUP(I44,'2-班级信息'!A:AM,23,0),"错误"))</f>
        <v/>
      </c>
      <c r="AB44" s="201">
        <f t="shared" si="4"/>
        <v>0</v>
      </c>
      <c r="AC44" s="201"/>
      <c r="AD44" s="198" t="str">
        <f>IF(I44="","",IFERROR(VLOOKUP(I44,'2-班级信息'!A:AM,24,0),"错误"))</f>
        <v/>
      </c>
      <c r="AE44" s="201">
        <f t="shared" si="5"/>
        <v>0</v>
      </c>
      <c r="AF44" s="201"/>
      <c r="AG44" s="202" t="str">
        <f t="shared" si="6"/>
        <v/>
      </c>
      <c r="AH44" s="201"/>
      <c r="AI44" s="201"/>
      <c r="AJ44" s="198" t="str">
        <f t="shared" si="7"/>
        <v/>
      </c>
      <c r="AK44" s="201">
        <f t="shared" si="8"/>
        <v>0</v>
      </c>
      <c r="AL44" s="201"/>
      <c r="AM44" s="202" t="str">
        <f t="shared" si="9"/>
        <v/>
      </c>
      <c r="AN44" s="201">
        <f t="shared" si="10"/>
        <v>0</v>
      </c>
      <c r="AO44" s="201"/>
      <c r="AP44" s="202"/>
      <c r="AQ44" s="201"/>
      <c r="AR44" s="203"/>
      <c r="AS44" s="206"/>
      <c r="AT44" s="201">
        <f t="shared" si="11"/>
        <v>0</v>
      </c>
      <c r="AU44" s="201"/>
      <c r="AV44" s="202" t="str">
        <f t="shared" si="12"/>
        <v/>
      </c>
      <c r="AW44" s="201">
        <f t="shared" si="13"/>
        <v>0</v>
      </c>
      <c r="AX44" s="201"/>
      <c r="AY44" s="204" t="str">
        <f t="shared" si="14"/>
        <v/>
      </c>
      <c r="AZ44" s="195">
        <f t="shared" si="15"/>
        <v>0</v>
      </c>
      <c r="BA44" s="195"/>
      <c r="BB44" s="195"/>
      <c r="BC44" s="195">
        <f t="shared" si="0"/>
        <v>0</v>
      </c>
      <c r="BD44" s="195"/>
      <c r="BE44" s="195">
        <f t="shared" si="1"/>
        <v>0</v>
      </c>
    </row>
    <row r="45" spans="1:86" ht="18" customHeight="1">
      <c r="A45" s="8" t="str">
        <f t="shared" si="2"/>
        <v/>
      </c>
      <c r="B45" s="186" t="str">
        <f t="shared" si="3"/>
        <v/>
      </c>
      <c r="C45" s="11" t="str">
        <f>IF(E45="","",+'5-课消明细表'!$G$2)</f>
        <v/>
      </c>
      <c r="D45" s="187"/>
      <c r="E45" s="113"/>
      <c r="F45" s="12" t="str">
        <f>IF(E45="","",IFERROR(VLOOKUP(E45,'1-学员信息表'!A:AG,2,0),"错误"))</f>
        <v/>
      </c>
      <c r="G45" s="187"/>
      <c r="H45" s="188"/>
      <c r="I45" s="112"/>
      <c r="J45" s="189"/>
      <c r="K45" s="190"/>
      <c r="L45" s="205" t="str">
        <f>IF(E45="","",IFERROR(VLOOKUP(E45,'1-学员信息表'!A:AG,20,0),"错误"))</f>
        <v/>
      </c>
      <c r="M45" s="192"/>
      <c r="N45" s="193"/>
      <c r="O45" s="203"/>
      <c r="P45" s="190"/>
      <c r="Q45" s="194"/>
      <c r="R45" s="194"/>
      <c r="S45" s="195">
        <f t="shared" si="16"/>
        <v>0</v>
      </c>
      <c r="T45" s="196"/>
      <c r="U45" s="197"/>
      <c r="V45" s="198" t="str">
        <f>IF(E45="","",IFERROR(VLOOKUP(E45,'1-学员信息表'!A:AG,8,0),"错误"))</f>
        <v/>
      </c>
      <c r="W45" s="199"/>
      <c r="X45" s="199"/>
      <c r="Y45" s="113"/>
      <c r="Z45" s="199"/>
      <c r="AA45" s="200" t="str">
        <f>IF(I45="","",IFERROR(VLOOKUP(I45,'2-班级信息'!A:AM,23,0),"错误"))</f>
        <v/>
      </c>
      <c r="AB45" s="201">
        <f t="shared" si="4"/>
        <v>0</v>
      </c>
      <c r="AC45" s="201"/>
      <c r="AD45" s="198" t="str">
        <f>IF(I45="","",IFERROR(VLOOKUP(I45,'2-班级信息'!A:AM,24,0),"错误"))</f>
        <v/>
      </c>
      <c r="AE45" s="201">
        <f t="shared" si="5"/>
        <v>0</v>
      </c>
      <c r="AF45" s="201"/>
      <c r="AG45" s="202" t="str">
        <f t="shared" si="6"/>
        <v/>
      </c>
      <c r="AH45" s="201"/>
      <c r="AI45" s="201"/>
      <c r="AJ45" s="198" t="str">
        <f t="shared" si="7"/>
        <v/>
      </c>
      <c r="AK45" s="201">
        <f t="shared" si="8"/>
        <v>0</v>
      </c>
      <c r="AL45" s="201"/>
      <c r="AM45" s="202" t="str">
        <f t="shared" si="9"/>
        <v/>
      </c>
      <c r="AN45" s="201">
        <f t="shared" si="10"/>
        <v>0</v>
      </c>
      <c r="AO45" s="201"/>
      <c r="AP45" s="202"/>
      <c r="AQ45" s="201"/>
      <c r="AR45" s="203"/>
      <c r="AS45" s="206"/>
      <c r="AT45" s="201">
        <f t="shared" si="11"/>
        <v>0</v>
      </c>
      <c r="AU45" s="201"/>
      <c r="AV45" s="202" t="str">
        <f t="shared" si="12"/>
        <v/>
      </c>
      <c r="AW45" s="201">
        <f t="shared" si="13"/>
        <v>0</v>
      </c>
      <c r="AX45" s="201"/>
      <c r="AY45" s="204" t="str">
        <f t="shared" si="14"/>
        <v/>
      </c>
      <c r="AZ45" s="195">
        <f t="shared" si="15"/>
        <v>0</v>
      </c>
      <c r="BA45" s="195"/>
      <c r="BB45" s="195"/>
      <c r="BC45" s="195">
        <f t="shared" si="0"/>
        <v>0</v>
      </c>
      <c r="BD45" s="195"/>
      <c r="BE45" s="195">
        <f t="shared" si="1"/>
        <v>0</v>
      </c>
    </row>
    <row r="46" spans="1:86" ht="18" customHeight="1">
      <c r="A46" s="8" t="str">
        <f t="shared" si="2"/>
        <v/>
      </c>
      <c r="B46" s="186" t="str">
        <f t="shared" si="3"/>
        <v/>
      </c>
      <c r="C46" s="11" t="str">
        <f>IF(E46="","",+'5-课消明细表'!$G$2)</f>
        <v/>
      </c>
      <c r="D46" s="187"/>
      <c r="E46" s="113"/>
      <c r="F46" s="12" t="str">
        <f>IF(E46="","",IFERROR(VLOOKUP(E46,'1-学员信息表'!A:AG,2,0),"错误"))</f>
        <v/>
      </c>
      <c r="G46" s="187"/>
      <c r="H46" s="188"/>
      <c r="I46" s="112"/>
      <c r="J46" s="189"/>
      <c r="K46" s="190"/>
      <c r="L46" s="205" t="str">
        <f>IF(E46="","",IFERROR(VLOOKUP(E46,'1-学员信息表'!A:AG,20,0),"错误"))</f>
        <v/>
      </c>
      <c r="M46" s="192"/>
      <c r="N46" s="193"/>
      <c r="O46" s="203"/>
      <c r="P46" s="190"/>
      <c r="Q46" s="194"/>
      <c r="R46" s="194"/>
      <c r="S46" s="195">
        <f t="shared" si="16"/>
        <v>0</v>
      </c>
      <c r="T46" s="196"/>
      <c r="U46" s="197"/>
      <c r="V46" s="198" t="str">
        <f>IF(E46="","",IFERROR(VLOOKUP(E46,'1-学员信息表'!A:AG,8,0),"错误"))</f>
        <v/>
      </c>
      <c r="W46" s="199"/>
      <c r="X46" s="199"/>
      <c r="Y46" s="113"/>
      <c r="Z46" s="199"/>
      <c r="AA46" s="200" t="str">
        <f>IF(I46="","",IFERROR(VLOOKUP(I46,'2-班级信息'!A:AM,23,0),"错误"))</f>
        <v/>
      </c>
      <c r="AB46" s="201">
        <f t="shared" si="4"/>
        <v>0</v>
      </c>
      <c r="AC46" s="201"/>
      <c r="AD46" s="198" t="str">
        <f>IF(I46="","",IFERROR(VLOOKUP(I46,'2-班级信息'!A:AM,24,0),"错误"))</f>
        <v/>
      </c>
      <c r="AE46" s="201">
        <f t="shared" si="5"/>
        <v>0</v>
      </c>
      <c r="AF46" s="201"/>
      <c r="AG46" s="202" t="str">
        <f t="shared" si="6"/>
        <v/>
      </c>
      <c r="AH46" s="201"/>
      <c r="AI46" s="201"/>
      <c r="AJ46" s="198" t="str">
        <f t="shared" si="7"/>
        <v/>
      </c>
      <c r="AK46" s="201">
        <f t="shared" si="8"/>
        <v>0</v>
      </c>
      <c r="AL46" s="201"/>
      <c r="AM46" s="202" t="str">
        <f t="shared" si="9"/>
        <v/>
      </c>
      <c r="AN46" s="201">
        <f t="shared" si="10"/>
        <v>0</v>
      </c>
      <c r="AO46" s="201"/>
      <c r="AP46" s="202"/>
      <c r="AQ46" s="201"/>
      <c r="AR46" s="203"/>
      <c r="AS46" s="206"/>
      <c r="AT46" s="201">
        <f t="shared" si="11"/>
        <v>0</v>
      </c>
      <c r="AU46" s="201"/>
      <c r="AV46" s="202" t="str">
        <f t="shared" si="12"/>
        <v/>
      </c>
      <c r="AW46" s="201">
        <f t="shared" si="13"/>
        <v>0</v>
      </c>
      <c r="AX46" s="201"/>
      <c r="AY46" s="204" t="str">
        <f t="shared" si="14"/>
        <v/>
      </c>
      <c r="AZ46" s="195">
        <f t="shared" si="15"/>
        <v>0</v>
      </c>
      <c r="BA46" s="195"/>
      <c r="BB46" s="195"/>
      <c r="BC46" s="195">
        <f t="shared" si="0"/>
        <v>0</v>
      </c>
      <c r="BD46" s="195"/>
      <c r="BE46" s="195">
        <f t="shared" si="1"/>
        <v>0</v>
      </c>
    </row>
  </sheetData>
  <sheetProtection password="CC99" sheet="1"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  <mergeCell ref="A1:A2"/>
    <mergeCell ref="D1:D2"/>
    <mergeCell ref="C1:C2"/>
    <mergeCell ref="F1:F2"/>
    <mergeCell ref="G1:G2"/>
    <mergeCell ref="B1:B2"/>
    <mergeCell ref="E1:E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5</vt:i4>
      </vt:variant>
    </vt:vector>
  </HeadingPairs>
  <TitlesOfParts>
    <vt:vector size="23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</cp:lastModifiedBy>
  <cp:lastPrinted>2017-07-02T04:35:18Z</cp:lastPrinted>
  <dcterms:created xsi:type="dcterms:W3CDTF">2008-09-11T17:22:52Z</dcterms:created>
  <dcterms:modified xsi:type="dcterms:W3CDTF">2017-08-09T16:06:08Z</dcterms:modified>
</cp:coreProperties>
</file>